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CenkrosData\Export\"/>
    </mc:Choice>
  </mc:AlternateContent>
  <bookViews>
    <workbookView xWindow="0" yWindow="0" windowWidth="19200" windowHeight="11595" activeTab="11"/>
  </bookViews>
  <sheets>
    <sheet name="Rekapitulácia stavby" sheetId="1" r:id="rId1"/>
    <sheet name="101 - SP 101 Stavebné úpr..." sheetId="2" r:id="rId2"/>
    <sheet name="102.1 - SP 102.1 Vykurova..." sheetId="3" r:id="rId3"/>
    <sheet name="102.2 - SP 102.2 Zdravote..." sheetId="4" r:id="rId4"/>
    <sheet name="102.3 - SP 102.3 Elektroi..." sheetId="5" r:id="rId5"/>
    <sheet name="103 - SP 103 Nové exterié..." sheetId="6" r:id="rId6"/>
    <sheet name="104 - SP 104 Stavebné úpr..." sheetId="7" r:id="rId7"/>
    <sheet name="201 - SP 201 Výmena výťahu " sheetId="8" r:id="rId8"/>
    <sheet name="202 - SP 202  Stavebné úp..." sheetId="9" r:id="rId9"/>
    <sheet name="203 - SP 203  Výmena výpl..." sheetId="10" r:id="rId10"/>
    <sheet name="301 - SP 301 Vybúranie - ..." sheetId="11" r:id="rId11"/>
    <sheet name="302 - SP 302 - Nové spevn..." sheetId="12" r:id="rId12"/>
  </sheets>
  <definedNames>
    <definedName name="_xlnm._FilterDatabase" localSheetId="1" hidden="1">'101 - SP 101 Stavebné úpr...'!$C$115:$K$284</definedName>
    <definedName name="_xlnm._FilterDatabase" localSheetId="2" hidden="1">'102.1 - SP 102.1 Vykurova...'!$C$102:$K$137</definedName>
    <definedName name="_xlnm._FilterDatabase" localSheetId="3" hidden="1">'102.2 - SP 102.2 Zdravote...'!$C$102:$K$193</definedName>
    <definedName name="_xlnm._FilterDatabase" localSheetId="4" hidden="1">'102.3 - SP 102.3 Elektroi...'!$C$99:$K$173</definedName>
    <definedName name="_xlnm._FilterDatabase" localSheetId="5" hidden="1">'103 - SP 103 Nové exterié...'!$C$107:$K$159</definedName>
    <definedName name="_xlnm._FilterDatabase" localSheetId="6" hidden="1">'104 - SP 104 Stavebné úpr...'!$C$101:$K$112</definedName>
    <definedName name="_xlnm._FilterDatabase" localSheetId="7" hidden="1">'201 - SP 201 Výmena výťahu '!$C$98:$K$102</definedName>
    <definedName name="_xlnm._FilterDatabase" localSheetId="8" hidden="1">'202 - SP 202  Stavebné úp...'!$C$105:$K$142</definedName>
    <definedName name="_xlnm._FilterDatabase" localSheetId="9" hidden="1">'203 - SP 203  Výmena výpl...'!$C$104:$K$123</definedName>
    <definedName name="_xlnm._FilterDatabase" localSheetId="10" hidden="1">'301 - SP 301 Vybúranie - ...'!$C$99:$K$118</definedName>
    <definedName name="_xlnm._FilterDatabase" localSheetId="11" hidden="1">'302 - SP 302 - Nové spevn...'!$C$100:$K$112</definedName>
    <definedName name="_xlnm.Print_Titles" localSheetId="1">'101 - SP 101 Stavebné úpr...'!$115:$115</definedName>
    <definedName name="_xlnm.Print_Titles" localSheetId="2">'102.1 - SP 102.1 Vykurova...'!$102:$102</definedName>
    <definedName name="_xlnm.Print_Titles" localSheetId="3">'102.2 - SP 102.2 Zdravote...'!$102:$102</definedName>
    <definedName name="_xlnm.Print_Titles" localSheetId="4">'102.3 - SP 102.3 Elektroi...'!$99:$99</definedName>
    <definedName name="_xlnm.Print_Titles" localSheetId="5">'103 - SP 103 Nové exterié...'!$107:$107</definedName>
    <definedName name="_xlnm.Print_Titles" localSheetId="6">'104 - SP 104 Stavebné úpr...'!$101:$101</definedName>
    <definedName name="_xlnm.Print_Titles" localSheetId="7">'201 - SP 201 Výmena výťahu '!$98:$98</definedName>
    <definedName name="_xlnm.Print_Titles" localSheetId="8">'202 - SP 202  Stavebné úp...'!$105:$105</definedName>
    <definedName name="_xlnm.Print_Titles" localSheetId="9">'203 - SP 203  Výmena výpl...'!$104:$104</definedName>
    <definedName name="_xlnm.Print_Titles" localSheetId="10">'301 - SP 301 Vybúranie - ...'!$99:$99</definedName>
    <definedName name="_xlnm.Print_Titles" localSheetId="11">'302 - SP 302 - Nové spevn...'!$100:$100</definedName>
    <definedName name="_xlnm.Print_Titles" localSheetId="0">'Rekapitulácia stavby'!$52:$52</definedName>
    <definedName name="_xlnm.Print_Area" localSheetId="1">'101 - SP 101 Stavebné úpr...'!$C$4:$J$43,'101 - SP 101 Stavebné úpr...'!$C$49:$J$95,'101 - SP 101 Stavebné úpr...'!$C$101:$K$284</definedName>
    <definedName name="_xlnm.Print_Area" localSheetId="2">'102.1 - SP 102.1 Vykurova...'!$C$4:$J$43,'102.1 - SP 102.1 Vykurova...'!$C$49:$J$82,'102.1 - SP 102.1 Vykurova...'!$C$88:$K$137</definedName>
    <definedName name="_xlnm.Print_Area" localSheetId="3">'102.2 - SP 102.2 Zdravote...'!$C$4:$J$43,'102.2 - SP 102.2 Zdravote...'!$C$49:$J$82,'102.2 - SP 102.2 Zdravote...'!$C$88:$K$193</definedName>
    <definedName name="_xlnm.Print_Area" localSheetId="4">'102.3 - SP 102.3 Elektroi...'!$C$4:$J$43,'102.3 - SP 102.3 Elektroi...'!$C$49:$J$79,'102.3 - SP 102.3 Elektroi...'!$C$85:$K$173</definedName>
    <definedName name="_xlnm.Print_Area" localSheetId="5">'103 - SP 103 Nové exterié...'!$C$4:$J$43,'103 - SP 103 Nové exterié...'!$C$49:$J$87,'103 - SP 103 Nové exterié...'!$C$93:$K$159</definedName>
    <definedName name="_xlnm.Print_Area" localSheetId="6">'104 - SP 104 Stavebné úpr...'!$C$4:$J$43,'104 - SP 104 Stavebné úpr...'!$C$49:$J$81,'104 - SP 104 Stavebné úpr...'!$C$87:$K$112</definedName>
    <definedName name="_xlnm.Print_Area" localSheetId="7">'201 - SP 201 Výmena výťahu '!$C$4:$J$43,'201 - SP 201 Výmena výťahu '!$C$49:$J$78,'201 - SP 201 Výmena výťahu '!$C$84:$K$102</definedName>
    <definedName name="_xlnm.Print_Area" localSheetId="8">'202 - SP 202  Stavebné úp...'!$C$4:$J$43,'202 - SP 202  Stavebné úp...'!$C$49:$J$85,'202 - SP 202  Stavebné úp...'!$C$91:$K$142</definedName>
    <definedName name="_xlnm.Print_Area" localSheetId="9">'203 - SP 203  Výmena výpl...'!$C$4:$J$43,'203 - SP 203  Výmena výpl...'!$C$49:$J$84,'203 - SP 203  Výmena výpl...'!$C$90:$K$123</definedName>
    <definedName name="_xlnm.Print_Area" localSheetId="10">'301 - SP 301 Vybúranie - ...'!$C$4:$J$43,'301 - SP 301 Vybúranie - ...'!$C$49:$J$79,'301 - SP 301 Vybúranie - ...'!$C$85:$K$118</definedName>
    <definedName name="_xlnm.Print_Area" localSheetId="11">'302 - SP 302 - Nové spevn...'!$C$4:$J$43,'302 - SP 302 - Nové spevn...'!$C$49:$J$80,'302 - SP 302 - Nové spevn...'!$C$86:$K$112</definedName>
    <definedName name="_xlnm.Print_Area" localSheetId="0">'Rekapitulácia stavby'!$D$4:$AO$36,'Rekapitulácia stavby'!$C$42:$AQ$69</definedName>
  </definedNames>
  <calcPr calcId="152511"/>
</workbook>
</file>

<file path=xl/calcChain.xml><?xml version="1.0" encoding="utf-8"?>
<calcChain xmlns="http://schemas.openxmlformats.org/spreadsheetml/2006/main">
  <c r="J41" i="12" l="1"/>
  <c r="J40" i="12"/>
  <c r="AY68" i="1" s="1"/>
  <c r="J39" i="12"/>
  <c r="AX68" i="1" s="1"/>
  <c r="BI112" i="12"/>
  <c r="BH112" i="12"/>
  <c r="BG112" i="12"/>
  <c r="BE112" i="12"/>
  <c r="T112" i="12"/>
  <c r="T111" i="12"/>
  <c r="R112" i="12"/>
  <c r="R111" i="12" s="1"/>
  <c r="P112" i="12"/>
  <c r="P111" i="12" s="1"/>
  <c r="BK112" i="12"/>
  <c r="BK111" i="12" s="1"/>
  <c r="J111" i="12" s="1"/>
  <c r="J69" i="12" s="1"/>
  <c r="J112" i="12"/>
  <c r="BF112" i="12" s="1"/>
  <c r="BI110" i="12"/>
  <c r="BH110" i="12"/>
  <c r="BG110" i="12"/>
  <c r="BE110" i="12"/>
  <c r="T110" i="12"/>
  <c r="R110" i="12"/>
  <c r="P110" i="12"/>
  <c r="BK110" i="12"/>
  <c r="J110" i="12"/>
  <c r="BF110" i="12" s="1"/>
  <c r="BI109" i="12"/>
  <c r="BH109" i="12"/>
  <c r="BG109" i="12"/>
  <c r="BE109" i="12"/>
  <c r="T109" i="12"/>
  <c r="R109" i="12"/>
  <c r="R108" i="12"/>
  <c r="P109" i="12"/>
  <c r="BK109" i="12"/>
  <c r="BK108" i="12" s="1"/>
  <c r="J108" i="12"/>
  <c r="J68" i="12" s="1"/>
  <c r="J109" i="12"/>
  <c r="BF109" i="12"/>
  <c r="BI107" i="12"/>
  <c r="BH107" i="12"/>
  <c r="BG107" i="12"/>
  <c r="BE107" i="12"/>
  <c r="T107" i="12"/>
  <c r="R107" i="12"/>
  <c r="P107" i="12"/>
  <c r="BK107" i="12"/>
  <c r="J107" i="12"/>
  <c r="BF107" i="12" s="1"/>
  <c r="BI106" i="12"/>
  <c r="BH106" i="12"/>
  <c r="BG106" i="12"/>
  <c r="BE106" i="12"/>
  <c r="T106" i="12"/>
  <c r="R106" i="12"/>
  <c r="P106" i="12"/>
  <c r="BK106" i="12"/>
  <c r="J106" i="12"/>
  <c r="BF106" i="12"/>
  <c r="BI105" i="12"/>
  <c r="BH105" i="12"/>
  <c r="BG105" i="12"/>
  <c r="BE105" i="12"/>
  <c r="T105" i="12"/>
  <c r="R105" i="12"/>
  <c r="P105" i="12"/>
  <c r="BK105" i="12"/>
  <c r="J105" i="12"/>
  <c r="BF105" i="12" s="1"/>
  <c r="BI104" i="12"/>
  <c r="BH104" i="12"/>
  <c r="BG104" i="12"/>
  <c r="BE104" i="12"/>
  <c r="T104" i="12"/>
  <c r="T103" i="12" s="1"/>
  <c r="R104" i="12"/>
  <c r="R103" i="12"/>
  <c r="R102" i="12" s="1"/>
  <c r="R101" i="12" s="1"/>
  <c r="P104" i="12"/>
  <c r="P103" i="12" s="1"/>
  <c r="BK104" i="12"/>
  <c r="BK103" i="12" s="1"/>
  <c r="J103" i="12" s="1"/>
  <c r="J67" i="12" s="1"/>
  <c r="BK102" i="12"/>
  <c r="J104" i="12"/>
  <c r="BF104" i="12" s="1"/>
  <c r="J98" i="12"/>
  <c r="J97" i="12"/>
  <c r="F97" i="12"/>
  <c r="F95" i="12"/>
  <c r="E93" i="12"/>
  <c r="BI78" i="12"/>
  <c r="BH78" i="12"/>
  <c r="BG78" i="12"/>
  <c r="BE78" i="12"/>
  <c r="BI77" i="12"/>
  <c r="BH77" i="12"/>
  <c r="BG77" i="12"/>
  <c r="BF77" i="12"/>
  <c r="BE77" i="12"/>
  <c r="BI76" i="12"/>
  <c r="BH76" i="12"/>
  <c r="BG76" i="12"/>
  <c r="BF76" i="12"/>
  <c r="BE76" i="12"/>
  <c r="BI75" i="12"/>
  <c r="BH75" i="12"/>
  <c r="BG75" i="12"/>
  <c r="BF75" i="12"/>
  <c r="BE75" i="12"/>
  <c r="BI74" i="12"/>
  <c r="BH74" i="12"/>
  <c r="BG74" i="12"/>
  <c r="BF74" i="12"/>
  <c r="BE74" i="12"/>
  <c r="BI73" i="12"/>
  <c r="BH73" i="12"/>
  <c r="F40" i="12" s="1"/>
  <c r="BC68" i="1" s="1"/>
  <c r="BG73" i="12"/>
  <c r="BF73" i="12"/>
  <c r="BE73" i="12"/>
  <c r="J61" i="12"/>
  <c r="J60" i="12"/>
  <c r="F60" i="12"/>
  <c r="F58" i="12"/>
  <c r="E56" i="12"/>
  <c r="J20" i="12"/>
  <c r="E20" i="12"/>
  <c r="J19" i="12"/>
  <c r="J14" i="12"/>
  <c r="J95" i="12" s="1"/>
  <c r="J58" i="12"/>
  <c r="E7" i="12"/>
  <c r="E89" i="12"/>
  <c r="E52" i="12"/>
  <c r="J41" i="11"/>
  <c r="J40" i="11"/>
  <c r="AY67" i="1"/>
  <c r="J39" i="11"/>
  <c r="AX67" i="1"/>
  <c r="BI118" i="11"/>
  <c r="BH118" i="11"/>
  <c r="BG118" i="11"/>
  <c r="BE118" i="11"/>
  <c r="T118" i="11"/>
  <c r="R118" i="11"/>
  <c r="P118" i="11"/>
  <c r="BK118" i="11"/>
  <c r="J118" i="11"/>
  <c r="BF118" i="11"/>
  <c r="BI117" i="11"/>
  <c r="BH117" i="11"/>
  <c r="BG117" i="11"/>
  <c r="BE117" i="11"/>
  <c r="T117" i="11"/>
  <c r="R117" i="11"/>
  <c r="P117" i="11"/>
  <c r="BK117" i="11"/>
  <c r="J117" i="11"/>
  <c r="BF117" i="11"/>
  <c r="BI116" i="11"/>
  <c r="BH116" i="11"/>
  <c r="BG116" i="11"/>
  <c r="BE116" i="11"/>
  <c r="T116" i="11"/>
  <c r="R116" i="11"/>
  <c r="P116" i="11"/>
  <c r="BK116" i="11"/>
  <c r="J116" i="11"/>
  <c r="BF116" i="11"/>
  <c r="BI115" i="11"/>
  <c r="BH115" i="11"/>
  <c r="BG115" i="11"/>
  <c r="BE115" i="11"/>
  <c r="T115" i="11"/>
  <c r="R115" i="11"/>
  <c r="P115" i="11"/>
  <c r="BK115" i="11"/>
  <c r="J115" i="11"/>
  <c r="BF115" i="11"/>
  <c r="BI114" i="11"/>
  <c r="BH114" i="11"/>
  <c r="BG114" i="11"/>
  <c r="BE114" i="11"/>
  <c r="T114" i="11"/>
  <c r="R114" i="11"/>
  <c r="P114" i="11"/>
  <c r="BK114" i="11"/>
  <c r="J114" i="11"/>
  <c r="BF114" i="11"/>
  <c r="BI113" i="11"/>
  <c r="BH113" i="11"/>
  <c r="BG113" i="11"/>
  <c r="BE113" i="11"/>
  <c r="F37" i="11" s="1"/>
  <c r="AZ67" i="1" s="1"/>
  <c r="T113" i="11"/>
  <c r="T112" i="11"/>
  <c r="R113" i="11"/>
  <c r="R112" i="11"/>
  <c r="P113" i="11"/>
  <c r="P112" i="11"/>
  <c r="BK113" i="11"/>
  <c r="BK112" i="11"/>
  <c r="J112" i="11" s="1"/>
  <c r="J68" i="11" s="1"/>
  <c r="J113" i="11"/>
  <c r="BF113" i="11" s="1"/>
  <c r="BI111" i="11"/>
  <c r="BH111" i="11"/>
  <c r="BG111" i="11"/>
  <c r="BE111" i="11"/>
  <c r="T111" i="11"/>
  <c r="R111" i="11"/>
  <c r="P111" i="11"/>
  <c r="BK111" i="11"/>
  <c r="J111" i="11"/>
  <c r="BF111" i="11" s="1"/>
  <c r="BI110" i="11"/>
  <c r="BH110" i="11"/>
  <c r="BG110" i="11"/>
  <c r="BE110" i="11"/>
  <c r="T110" i="11"/>
  <c r="R110" i="11"/>
  <c r="P110" i="11"/>
  <c r="BK110" i="11"/>
  <c r="J110" i="11"/>
  <c r="BF110" i="11"/>
  <c r="BI109" i="11"/>
  <c r="BH109" i="11"/>
  <c r="BG109" i="11"/>
  <c r="BE109" i="11"/>
  <c r="T109" i="11"/>
  <c r="R109" i="11"/>
  <c r="P109" i="11"/>
  <c r="BK109" i="11"/>
  <c r="J109" i="11"/>
  <c r="BF109" i="11" s="1"/>
  <c r="BI108" i="11"/>
  <c r="BH108" i="11"/>
  <c r="BG108" i="11"/>
  <c r="BE108" i="11"/>
  <c r="T108" i="11"/>
  <c r="R108" i="11"/>
  <c r="P108" i="11"/>
  <c r="BK108" i="11"/>
  <c r="J108" i="11"/>
  <c r="BF108" i="11"/>
  <c r="BI107" i="11"/>
  <c r="BH107" i="11"/>
  <c r="BG107" i="11"/>
  <c r="BE107" i="11"/>
  <c r="T107" i="11"/>
  <c r="R107" i="11"/>
  <c r="P107" i="11"/>
  <c r="BK107" i="11"/>
  <c r="J107" i="11"/>
  <c r="BF107" i="11" s="1"/>
  <c r="BI106" i="11"/>
  <c r="BH106" i="11"/>
  <c r="BG106" i="11"/>
  <c r="BE106" i="11"/>
  <c r="T106" i="11"/>
  <c r="R106" i="11"/>
  <c r="P106" i="11"/>
  <c r="BK106" i="11"/>
  <c r="J106" i="11"/>
  <c r="BF106" i="11"/>
  <c r="BI105" i="11"/>
  <c r="BH105" i="11"/>
  <c r="BG105" i="11"/>
  <c r="BE105" i="11"/>
  <c r="T105" i="11"/>
  <c r="R105" i="11"/>
  <c r="P105" i="11"/>
  <c r="BK105" i="11"/>
  <c r="J105" i="11"/>
  <c r="BF105" i="11" s="1"/>
  <c r="BI104" i="11"/>
  <c r="BH104" i="11"/>
  <c r="BG104" i="11"/>
  <c r="BE104" i="11"/>
  <c r="T104" i="11"/>
  <c r="R104" i="11"/>
  <c r="P104" i="11"/>
  <c r="BK104" i="11"/>
  <c r="J104" i="11"/>
  <c r="BF104" i="11"/>
  <c r="BI103" i="11"/>
  <c r="BH103" i="11"/>
  <c r="BG103" i="11"/>
  <c r="BE103" i="11"/>
  <c r="T103" i="11"/>
  <c r="R103" i="11"/>
  <c r="R102" i="11"/>
  <c r="P103" i="11"/>
  <c r="BK103" i="11"/>
  <c r="BK102" i="11" s="1"/>
  <c r="J103" i="11"/>
  <c r="BF103" i="11" s="1"/>
  <c r="J97" i="11"/>
  <c r="J96" i="11"/>
  <c r="F96" i="11"/>
  <c r="F94" i="11"/>
  <c r="E92" i="11"/>
  <c r="BI77" i="11"/>
  <c r="BH77" i="11"/>
  <c r="BG77" i="11"/>
  <c r="BE77" i="11"/>
  <c r="BI76" i="11"/>
  <c r="BH76" i="11"/>
  <c r="BG76" i="11"/>
  <c r="BF76" i="11"/>
  <c r="BE76" i="11"/>
  <c r="BI75" i="11"/>
  <c r="BH75" i="11"/>
  <c r="BG75" i="11"/>
  <c r="BF75" i="11"/>
  <c r="BE75" i="11"/>
  <c r="BI74" i="11"/>
  <c r="BH74" i="11"/>
  <c r="BG74" i="11"/>
  <c r="BF74" i="11"/>
  <c r="BE74" i="11"/>
  <c r="BI73" i="11"/>
  <c r="BH73" i="11"/>
  <c r="BG73" i="11"/>
  <c r="BF73" i="11"/>
  <c r="BE73" i="11"/>
  <c r="BI72" i="11"/>
  <c r="BH72" i="11"/>
  <c r="BG72" i="11"/>
  <c r="BF72" i="11"/>
  <c r="BE72" i="11"/>
  <c r="J61" i="11"/>
  <c r="J60" i="11"/>
  <c r="F60" i="11"/>
  <c r="F58" i="11"/>
  <c r="E56" i="11"/>
  <c r="J20" i="11"/>
  <c r="E20" i="11"/>
  <c r="F61" i="11" s="1"/>
  <c r="F97" i="11"/>
  <c r="J19" i="11"/>
  <c r="J14" i="11"/>
  <c r="E7" i="11"/>
  <c r="J41" i="10"/>
  <c r="J40" i="10"/>
  <c r="AY65" i="1" s="1"/>
  <c r="J39" i="10"/>
  <c r="AX65" i="1" s="1"/>
  <c r="BI123" i="10"/>
  <c r="BH123" i="10"/>
  <c r="BG123" i="10"/>
  <c r="BE123" i="10"/>
  <c r="T123" i="10"/>
  <c r="T122" i="10"/>
  <c r="R123" i="10"/>
  <c r="R122" i="10" s="1"/>
  <c r="P123" i="10"/>
  <c r="P122" i="10" s="1"/>
  <c r="BK123" i="10"/>
  <c r="BK122" i="10" s="1"/>
  <c r="J122" i="10" s="1"/>
  <c r="J73" i="10" s="1"/>
  <c r="J123" i="10"/>
  <c r="BF123" i="10" s="1"/>
  <c r="BI121" i="10"/>
  <c r="BH121" i="10"/>
  <c r="BG121" i="10"/>
  <c r="BE121" i="10"/>
  <c r="T121" i="10"/>
  <c r="T120" i="10" s="1"/>
  <c r="R121" i="10"/>
  <c r="R120" i="10" s="1"/>
  <c r="P121" i="10"/>
  <c r="P120" i="10"/>
  <c r="BK121" i="10"/>
  <c r="BK120" i="10" s="1"/>
  <c r="J120" i="10"/>
  <c r="J72" i="10" s="1"/>
  <c r="J121" i="10"/>
  <c r="BF121" i="10"/>
  <c r="BI119" i="10"/>
  <c r="BH119" i="10"/>
  <c r="BG119" i="10"/>
  <c r="BE119" i="10"/>
  <c r="T119" i="10"/>
  <c r="R119" i="10"/>
  <c r="R114" i="10" s="1"/>
  <c r="R113" i="10" s="1"/>
  <c r="P119" i="10"/>
  <c r="BK119" i="10"/>
  <c r="J119" i="10"/>
  <c r="BF119" i="10"/>
  <c r="BI118" i="10"/>
  <c r="BH118" i="10"/>
  <c r="BG118" i="10"/>
  <c r="BE118" i="10"/>
  <c r="T118" i="10"/>
  <c r="R118" i="10"/>
  <c r="P118" i="10"/>
  <c r="BK118" i="10"/>
  <c r="BK114" i="10" s="1"/>
  <c r="J118" i="10"/>
  <c r="BF118" i="10" s="1"/>
  <c r="BI117" i="10"/>
  <c r="BH117" i="10"/>
  <c r="BG117" i="10"/>
  <c r="BE117" i="10"/>
  <c r="T117" i="10"/>
  <c r="R117" i="10"/>
  <c r="P117" i="10"/>
  <c r="BK117" i="10"/>
  <c r="J117" i="10"/>
  <c r="BF117" i="10" s="1"/>
  <c r="BI116" i="10"/>
  <c r="BH116" i="10"/>
  <c r="BG116" i="10"/>
  <c r="BE116" i="10"/>
  <c r="T116" i="10"/>
  <c r="R116" i="10"/>
  <c r="P116" i="10"/>
  <c r="BK116" i="10"/>
  <c r="J116" i="10"/>
  <c r="BF116" i="10" s="1"/>
  <c r="BI115" i="10"/>
  <c r="BH115" i="10"/>
  <c r="BG115" i="10"/>
  <c r="BE115" i="10"/>
  <c r="T115" i="10"/>
  <c r="R115" i="10"/>
  <c r="P115" i="10"/>
  <c r="BK115" i="10"/>
  <c r="J115" i="10"/>
  <c r="BF115" i="10" s="1"/>
  <c r="BI112" i="10"/>
  <c r="BH112" i="10"/>
  <c r="BG112" i="10"/>
  <c r="BE112" i="10"/>
  <c r="T112" i="10"/>
  <c r="T111" i="10" s="1"/>
  <c r="R112" i="10"/>
  <c r="R111" i="10"/>
  <c r="P112" i="10"/>
  <c r="P111" i="10" s="1"/>
  <c r="BK112" i="10"/>
  <c r="BK111" i="10" s="1"/>
  <c r="J111" i="10"/>
  <c r="J69" i="10" s="1"/>
  <c r="J112" i="10"/>
  <c r="BF112" i="10"/>
  <c r="BI110" i="10"/>
  <c r="BH110" i="10"/>
  <c r="BG110" i="10"/>
  <c r="BE110" i="10"/>
  <c r="T110" i="10"/>
  <c r="T109" i="10" s="1"/>
  <c r="R110" i="10"/>
  <c r="R109" i="10"/>
  <c r="P110" i="10"/>
  <c r="P109" i="10" s="1"/>
  <c r="BK110" i="10"/>
  <c r="BK109" i="10" s="1"/>
  <c r="J109" i="10"/>
  <c r="J68" i="10" s="1"/>
  <c r="J110" i="10"/>
  <c r="BF110" i="10"/>
  <c r="BI108" i="10"/>
  <c r="BH108" i="10"/>
  <c r="BG108" i="10"/>
  <c r="BE108" i="10"/>
  <c r="T108" i="10"/>
  <c r="T107" i="10" s="1"/>
  <c r="T106" i="10" s="1"/>
  <c r="R108" i="10"/>
  <c r="R107" i="10" s="1"/>
  <c r="R106" i="10"/>
  <c r="R105" i="10" s="1"/>
  <c r="P108" i="10"/>
  <c r="P107" i="10" s="1"/>
  <c r="P106" i="10" s="1"/>
  <c r="BK108" i="10"/>
  <c r="BK107" i="10"/>
  <c r="BK106" i="10" s="1"/>
  <c r="J107" i="10"/>
  <c r="J67" i="10" s="1"/>
  <c r="J108" i="10"/>
  <c r="BF108" i="10"/>
  <c r="J102" i="10"/>
  <c r="J101" i="10"/>
  <c r="F101" i="10"/>
  <c r="F99" i="10"/>
  <c r="E97" i="10"/>
  <c r="BI82" i="10"/>
  <c r="BH82" i="10"/>
  <c r="BG82" i="10"/>
  <c r="BE82" i="10"/>
  <c r="BI81" i="10"/>
  <c r="BH81" i="10"/>
  <c r="BG81" i="10"/>
  <c r="BF81" i="10"/>
  <c r="BE81" i="10"/>
  <c r="BI80" i="10"/>
  <c r="BH80" i="10"/>
  <c r="BG80" i="10"/>
  <c r="BF80" i="10"/>
  <c r="BE80" i="10"/>
  <c r="BI79" i="10"/>
  <c r="BH79" i="10"/>
  <c r="BG79" i="10"/>
  <c r="BF79" i="10"/>
  <c r="BE79" i="10"/>
  <c r="BI78" i="10"/>
  <c r="BH78" i="10"/>
  <c r="BG78" i="10"/>
  <c r="BF78" i="10"/>
  <c r="BE78" i="10"/>
  <c r="BI77" i="10"/>
  <c r="BH77" i="10"/>
  <c r="BG77" i="10"/>
  <c r="BF77" i="10"/>
  <c r="BE77" i="10"/>
  <c r="J61" i="10"/>
  <c r="J60" i="10"/>
  <c r="F60" i="10"/>
  <c r="F58" i="10"/>
  <c r="E56" i="10"/>
  <c r="J20" i="10"/>
  <c r="E20" i="10"/>
  <c r="F102" i="10" s="1"/>
  <c r="F61" i="10"/>
  <c r="J19" i="10"/>
  <c r="J14" i="10"/>
  <c r="E7" i="10"/>
  <c r="J41" i="9"/>
  <c r="J40" i="9"/>
  <c r="AY64" i="1"/>
  <c r="J39" i="9"/>
  <c r="AX64" i="1"/>
  <c r="BI142" i="9"/>
  <c r="BH142" i="9"/>
  <c r="BG142" i="9"/>
  <c r="BE142" i="9"/>
  <c r="T142" i="9"/>
  <c r="R142" i="9"/>
  <c r="P142" i="9"/>
  <c r="BK142" i="9"/>
  <c r="BK140" i="9" s="1"/>
  <c r="J140" i="9" s="1"/>
  <c r="J74" i="9" s="1"/>
  <c r="J142" i="9"/>
  <c r="BF142" i="9"/>
  <c r="BI141" i="9"/>
  <c r="BH141" i="9"/>
  <c r="BG141" i="9"/>
  <c r="BE141" i="9"/>
  <c r="T141" i="9"/>
  <c r="T140" i="9"/>
  <c r="R141" i="9"/>
  <c r="R140" i="9"/>
  <c r="P141" i="9"/>
  <c r="P140" i="9"/>
  <c r="BK141" i="9"/>
  <c r="J141" i="9"/>
  <c r="BF141" i="9"/>
  <c r="BI139" i="9"/>
  <c r="BH139" i="9"/>
  <c r="BG139" i="9"/>
  <c r="BE139" i="9"/>
  <c r="T139" i="9"/>
  <c r="R139" i="9"/>
  <c r="P139" i="9"/>
  <c r="BK139" i="9"/>
  <c r="BK137" i="9" s="1"/>
  <c r="BK126" i="9" s="1"/>
  <c r="J126" i="9" s="1"/>
  <c r="J70" i="9" s="1"/>
  <c r="J139" i="9"/>
  <c r="BF139" i="9"/>
  <c r="BI138" i="9"/>
  <c r="BH138" i="9"/>
  <c r="BG138" i="9"/>
  <c r="BE138" i="9"/>
  <c r="T138" i="9"/>
  <c r="T137" i="9" s="1"/>
  <c r="R138" i="9"/>
  <c r="R137" i="9"/>
  <c r="P138" i="9"/>
  <c r="P137" i="9" s="1"/>
  <c r="BK138" i="9"/>
  <c r="J137" i="9"/>
  <c r="J73" i="9" s="1"/>
  <c r="J138" i="9"/>
  <c r="BF138" i="9" s="1"/>
  <c r="BI136" i="9"/>
  <c r="BH136" i="9"/>
  <c r="BG136" i="9"/>
  <c r="BE136" i="9"/>
  <c r="T136" i="9"/>
  <c r="R136" i="9"/>
  <c r="R133" i="9" s="1"/>
  <c r="P136" i="9"/>
  <c r="BK136" i="9"/>
  <c r="J136" i="9"/>
  <c r="BF136" i="9"/>
  <c r="BI135" i="9"/>
  <c r="BH135" i="9"/>
  <c r="BG135" i="9"/>
  <c r="BE135" i="9"/>
  <c r="T135" i="9"/>
  <c r="R135" i="9"/>
  <c r="P135" i="9"/>
  <c r="BK135" i="9"/>
  <c r="BK133" i="9" s="1"/>
  <c r="J133" i="9" s="1"/>
  <c r="J72" i="9" s="1"/>
  <c r="J135" i="9"/>
  <c r="BF135" i="9"/>
  <c r="BI134" i="9"/>
  <c r="BH134" i="9"/>
  <c r="BG134" i="9"/>
  <c r="BE134" i="9"/>
  <c r="T134" i="9"/>
  <c r="T133" i="9"/>
  <c r="R134" i="9"/>
  <c r="P134" i="9"/>
  <c r="P133" i="9"/>
  <c r="BK134" i="9"/>
  <c r="J134" i="9"/>
  <c r="BF134" i="9" s="1"/>
  <c r="BI132" i="9"/>
  <c r="BH132" i="9"/>
  <c r="BG132" i="9"/>
  <c r="BE132" i="9"/>
  <c r="T132" i="9"/>
  <c r="R132" i="9"/>
  <c r="P132" i="9"/>
  <c r="BK132" i="9"/>
  <c r="J132" i="9"/>
  <c r="BF132" i="9" s="1"/>
  <c r="BI131" i="9"/>
  <c r="BH131" i="9"/>
  <c r="BG131" i="9"/>
  <c r="BE131" i="9"/>
  <c r="T131" i="9"/>
  <c r="R131" i="9"/>
  <c r="P131" i="9"/>
  <c r="BK131" i="9"/>
  <c r="J131" i="9"/>
  <c r="BF131" i="9"/>
  <c r="BI130" i="9"/>
  <c r="BH130" i="9"/>
  <c r="BG130" i="9"/>
  <c r="BE130" i="9"/>
  <c r="T130" i="9"/>
  <c r="R130" i="9"/>
  <c r="P130" i="9"/>
  <c r="BK130" i="9"/>
  <c r="J130" i="9"/>
  <c r="BF130" i="9" s="1"/>
  <c r="BI129" i="9"/>
  <c r="BH129" i="9"/>
  <c r="BG129" i="9"/>
  <c r="BE129" i="9"/>
  <c r="T129" i="9"/>
  <c r="R129" i="9"/>
  <c r="P129" i="9"/>
  <c r="BK129" i="9"/>
  <c r="J129" i="9"/>
  <c r="BF129" i="9"/>
  <c r="BI128" i="9"/>
  <c r="BH128" i="9"/>
  <c r="BG128" i="9"/>
  <c r="BE128" i="9"/>
  <c r="T128" i="9"/>
  <c r="R128" i="9"/>
  <c r="R127" i="9" s="1"/>
  <c r="R126" i="9"/>
  <c r="P128" i="9"/>
  <c r="P127" i="9"/>
  <c r="BK128" i="9"/>
  <c r="BK127" i="9" s="1"/>
  <c r="J127" i="9" s="1"/>
  <c r="J128" i="9"/>
  <c r="BF128" i="9"/>
  <c r="J71" i="9"/>
  <c r="BI125" i="9"/>
  <c r="BH125" i="9"/>
  <c r="BG125" i="9"/>
  <c r="BE125" i="9"/>
  <c r="T125" i="9"/>
  <c r="T124" i="9"/>
  <c r="R125" i="9"/>
  <c r="R124" i="9" s="1"/>
  <c r="P125" i="9"/>
  <c r="P124" i="9"/>
  <c r="BK125" i="9"/>
  <c r="BK124" i="9" s="1"/>
  <c r="J124" i="9" s="1"/>
  <c r="J69" i="9" s="1"/>
  <c r="J125" i="9"/>
  <c r="BF125" i="9" s="1"/>
  <c r="BI123" i="9"/>
  <c r="BH123" i="9"/>
  <c r="BG123" i="9"/>
  <c r="BE123" i="9"/>
  <c r="T123" i="9"/>
  <c r="R123" i="9"/>
  <c r="P123" i="9"/>
  <c r="BK123" i="9"/>
  <c r="J123" i="9"/>
  <c r="BF123" i="9"/>
  <c r="BI122" i="9"/>
  <c r="BH122" i="9"/>
  <c r="BG122" i="9"/>
  <c r="BE122" i="9"/>
  <c r="T122" i="9"/>
  <c r="R122" i="9"/>
  <c r="P122" i="9"/>
  <c r="BK122" i="9"/>
  <c r="J122" i="9"/>
  <c r="BF122" i="9"/>
  <c r="BI121" i="9"/>
  <c r="BH121" i="9"/>
  <c r="BG121" i="9"/>
  <c r="BE121" i="9"/>
  <c r="T121" i="9"/>
  <c r="R121" i="9"/>
  <c r="P121" i="9"/>
  <c r="BK121" i="9"/>
  <c r="J121" i="9"/>
  <c r="BF121" i="9"/>
  <c r="BI120" i="9"/>
  <c r="BH120" i="9"/>
  <c r="BG120" i="9"/>
  <c r="BE120" i="9"/>
  <c r="T120" i="9"/>
  <c r="R120" i="9"/>
  <c r="P120" i="9"/>
  <c r="BK120" i="9"/>
  <c r="J120" i="9"/>
  <c r="BF120" i="9"/>
  <c r="BI119" i="9"/>
  <c r="BH119" i="9"/>
  <c r="BG119" i="9"/>
  <c r="BE119" i="9"/>
  <c r="T119" i="9"/>
  <c r="R119" i="9"/>
  <c r="P119" i="9"/>
  <c r="BK119" i="9"/>
  <c r="J119" i="9"/>
  <c r="BF119" i="9"/>
  <c r="BI118" i="9"/>
  <c r="BH118" i="9"/>
  <c r="BG118" i="9"/>
  <c r="BE118" i="9"/>
  <c r="T118" i="9"/>
  <c r="R118" i="9"/>
  <c r="P118" i="9"/>
  <c r="BK118" i="9"/>
  <c r="J118" i="9"/>
  <c r="BF118" i="9"/>
  <c r="BI117" i="9"/>
  <c r="BH117" i="9"/>
  <c r="BG117" i="9"/>
  <c r="BE117" i="9"/>
  <c r="T117" i="9"/>
  <c r="R117" i="9"/>
  <c r="P117" i="9"/>
  <c r="BK117" i="9"/>
  <c r="J117" i="9"/>
  <c r="BF117" i="9"/>
  <c r="BI116" i="9"/>
  <c r="BH116" i="9"/>
  <c r="BG116" i="9"/>
  <c r="BE116" i="9"/>
  <c r="T116" i="9"/>
  <c r="R116" i="9"/>
  <c r="P116" i="9"/>
  <c r="BK116" i="9"/>
  <c r="BK114" i="9" s="1"/>
  <c r="J114" i="9" s="1"/>
  <c r="J68" i="9" s="1"/>
  <c r="J116" i="9"/>
  <c r="BF116" i="9"/>
  <c r="BI115" i="9"/>
  <c r="BH115" i="9"/>
  <c r="BG115" i="9"/>
  <c r="BE115" i="9"/>
  <c r="T115" i="9"/>
  <c r="T114" i="9"/>
  <c r="R115" i="9"/>
  <c r="R114" i="9"/>
  <c r="P115" i="9"/>
  <c r="P114" i="9"/>
  <c r="BK115" i="9"/>
  <c r="J115" i="9"/>
  <c r="BF115" i="9"/>
  <c r="BI113" i="9"/>
  <c r="BH113" i="9"/>
  <c r="BG113" i="9"/>
  <c r="BE113" i="9"/>
  <c r="T113" i="9"/>
  <c r="R113" i="9"/>
  <c r="P113" i="9"/>
  <c r="BK113" i="9"/>
  <c r="J113" i="9"/>
  <c r="BF113" i="9"/>
  <c r="BI112" i="9"/>
  <c r="BH112" i="9"/>
  <c r="BG112" i="9"/>
  <c r="BE112" i="9"/>
  <c r="T112" i="9"/>
  <c r="R112" i="9"/>
  <c r="P112" i="9"/>
  <c r="BK112" i="9"/>
  <c r="J112" i="9"/>
  <c r="BF112" i="9" s="1"/>
  <c r="BI111" i="9"/>
  <c r="BH111" i="9"/>
  <c r="BG111" i="9"/>
  <c r="BE111" i="9"/>
  <c r="T111" i="9"/>
  <c r="R111" i="9"/>
  <c r="P111" i="9"/>
  <c r="BK111" i="9"/>
  <c r="J111" i="9"/>
  <c r="BF111" i="9"/>
  <c r="BI110" i="9"/>
  <c r="BH110" i="9"/>
  <c r="BG110" i="9"/>
  <c r="BE110" i="9"/>
  <c r="T110" i="9"/>
  <c r="R110" i="9"/>
  <c r="R108" i="9" s="1"/>
  <c r="R107" i="9" s="1"/>
  <c r="P110" i="9"/>
  <c r="BK110" i="9"/>
  <c r="J110" i="9"/>
  <c r="BF110" i="9" s="1"/>
  <c r="BI109" i="9"/>
  <c r="BH109" i="9"/>
  <c r="BG109" i="9"/>
  <c r="F39" i="9" s="1"/>
  <c r="BB64" i="1" s="1"/>
  <c r="BE109" i="9"/>
  <c r="T109" i="9"/>
  <c r="R109" i="9"/>
  <c r="P109" i="9"/>
  <c r="BK109" i="9"/>
  <c r="BK108" i="9" s="1"/>
  <c r="J109" i="9"/>
  <c r="BF109" i="9" s="1"/>
  <c r="J103" i="9"/>
  <c r="J102" i="9"/>
  <c r="F102" i="9"/>
  <c r="F100" i="9"/>
  <c r="E98" i="9"/>
  <c r="BI83" i="9"/>
  <c r="BH83" i="9"/>
  <c r="BG83" i="9"/>
  <c r="BE83" i="9"/>
  <c r="BI82" i="9"/>
  <c r="BH82" i="9"/>
  <c r="BG82" i="9"/>
  <c r="BF82" i="9"/>
  <c r="BE82" i="9"/>
  <c r="BI81" i="9"/>
  <c r="BH81" i="9"/>
  <c r="BG81" i="9"/>
  <c r="BF81" i="9"/>
  <c r="BE81" i="9"/>
  <c r="BI80" i="9"/>
  <c r="BH80" i="9"/>
  <c r="BG80" i="9"/>
  <c r="BF80" i="9"/>
  <c r="BE80" i="9"/>
  <c r="BI79" i="9"/>
  <c r="BH79" i="9"/>
  <c r="BG79" i="9"/>
  <c r="BF79" i="9"/>
  <c r="BE79" i="9"/>
  <c r="BI78" i="9"/>
  <c r="BH78" i="9"/>
  <c r="BG78" i="9"/>
  <c r="BF78" i="9"/>
  <c r="BE78" i="9"/>
  <c r="J61" i="9"/>
  <c r="J60" i="9"/>
  <c r="F60" i="9"/>
  <c r="F58" i="9"/>
  <c r="E56" i="9"/>
  <c r="J20" i="9"/>
  <c r="E20" i="9"/>
  <c r="F103" i="9"/>
  <c r="F61" i="9"/>
  <c r="J19" i="9"/>
  <c r="J14" i="9"/>
  <c r="J100" i="9"/>
  <c r="J58" i="9"/>
  <c r="E7" i="9"/>
  <c r="J41" i="8"/>
  <c r="J40" i="8"/>
  <c r="AY63" i="1" s="1"/>
  <c r="J39" i="8"/>
  <c r="AX63" i="1" s="1"/>
  <c r="BI102" i="8"/>
  <c r="BH102" i="8"/>
  <c r="BG102" i="8"/>
  <c r="BE102" i="8"/>
  <c r="T102" i="8"/>
  <c r="T101" i="8" s="1"/>
  <c r="T100" i="8" s="1"/>
  <c r="T99" i="8" s="1"/>
  <c r="R102" i="8"/>
  <c r="R101" i="8" s="1"/>
  <c r="R100" i="8"/>
  <c r="R99" i="8" s="1"/>
  <c r="P102" i="8"/>
  <c r="P101" i="8" s="1"/>
  <c r="P100" i="8" s="1"/>
  <c r="P99" i="8" s="1"/>
  <c r="AU63" i="1" s="1"/>
  <c r="BK102" i="8"/>
  <c r="BK101" i="8" s="1"/>
  <c r="J102" i="8"/>
  <c r="BF102" i="8" s="1"/>
  <c r="J96" i="8"/>
  <c r="J95" i="8"/>
  <c r="F95" i="8"/>
  <c r="F93" i="8"/>
  <c r="E91" i="8"/>
  <c r="BI76" i="8"/>
  <c r="BH76" i="8"/>
  <c r="BG76" i="8"/>
  <c r="BE76" i="8"/>
  <c r="BI75" i="8"/>
  <c r="BH75" i="8"/>
  <c r="BG75" i="8"/>
  <c r="BF75" i="8"/>
  <c r="BE75" i="8"/>
  <c r="BI74" i="8"/>
  <c r="BH74" i="8"/>
  <c r="BG74" i="8"/>
  <c r="BF74" i="8"/>
  <c r="BE74" i="8"/>
  <c r="BI73" i="8"/>
  <c r="BH73" i="8"/>
  <c r="BG73" i="8"/>
  <c r="BF73" i="8"/>
  <c r="BE73" i="8"/>
  <c r="BI72" i="8"/>
  <c r="BH72" i="8"/>
  <c r="BG72" i="8"/>
  <c r="BF72" i="8"/>
  <c r="BE72" i="8"/>
  <c r="BI71" i="8"/>
  <c r="F41" i="8"/>
  <c r="BD63" i="1" s="1"/>
  <c r="BH71" i="8"/>
  <c r="BG71" i="8"/>
  <c r="F39" i="8"/>
  <c r="BB63" i="1" s="1"/>
  <c r="BF71" i="8"/>
  <c r="BE71" i="8"/>
  <c r="J61" i="8"/>
  <c r="J60" i="8"/>
  <c r="F60" i="8"/>
  <c r="F58" i="8"/>
  <c r="E56" i="8"/>
  <c r="J20" i="8"/>
  <c r="E20" i="8"/>
  <c r="F61" i="8" s="1"/>
  <c r="F96" i="8"/>
  <c r="J19" i="8"/>
  <c r="J14" i="8"/>
  <c r="J58" i="8" s="1"/>
  <c r="J93" i="8"/>
  <c r="E7" i="8"/>
  <c r="J41" i="7"/>
  <c r="J40" i="7"/>
  <c r="AY61" i="1" s="1"/>
  <c r="J39" i="7"/>
  <c r="AX61" i="1" s="1"/>
  <c r="BI112" i="7"/>
  <c r="BH112" i="7"/>
  <c r="BG112" i="7"/>
  <c r="BE112" i="7"/>
  <c r="T112" i="7"/>
  <c r="T111" i="7"/>
  <c r="R112" i="7"/>
  <c r="R111" i="7"/>
  <c r="P112" i="7"/>
  <c r="P111" i="7"/>
  <c r="BK112" i="7"/>
  <c r="BK111" i="7"/>
  <c r="J111" i="7" s="1"/>
  <c r="J112" i="7"/>
  <c r="BF112" i="7" s="1"/>
  <c r="J70" i="7"/>
  <c r="BI110" i="7"/>
  <c r="BH110" i="7"/>
  <c r="BG110" i="7"/>
  <c r="BE110" i="7"/>
  <c r="T110" i="7"/>
  <c r="R110" i="7"/>
  <c r="P110" i="7"/>
  <c r="BK110" i="7"/>
  <c r="BK108" i="7" s="1"/>
  <c r="J108" i="7" s="1"/>
  <c r="J69" i="7" s="1"/>
  <c r="J110" i="7"/>
  <c r="BF110" i="7"/>
  <c r="BI109" i="7"/>
  <c r="BH109" i="7"/>
  <c r="BG109" i="7"/>
  <c r="BE109" i="7"/>
  <c r="T109" i="7"/>
  <c r="T108" i="7"/>
  <c r="R109" i="7"/>
  <c r="R108" i="7"/>
  <c r="P109" i="7"/>
  <c r="P108" i="7"/>
  <c r="BK109" i="7"/>
  <c r="J109" i="7"/>
  <c r="BF109" i="7" s="1"/>
  <c r="BI107" i="7"/>
  <c r="BH107" i="7"/>
  <c r="BG107" i="7"/>
  <c r="BE107" i="7"/>
  <c r="T107" i="7"/>
  <c r="T106" i="7"/>
  <c r="R107" i="7"/>
  <c r="R106" i="7"/>
  <c r="P107" i="7"/>
  <c r="P106" i="7"/>
  <c r="BK107" i="7"/>
  <c r="BK106" i="7"/>
  <c r="J106" i="7" s="1"/>
  <c r="J68" i="7" s="1"/>
  <c r="J107" i="7"/>
  <c r="BF107" i="7" s="1"/>
  <c r="BI105" i="7"/>
  <c r="BH105" i="7"/>
  <c r="BG105" i="7"/>
  <c r="BE105" i="7"/>
  <c r="T105" i="7"/>
  <c r="T104" i="7"/>
  <c r="T103" i="7" s="1"/>
  <c r="T102" i="7"/>
  <c r="R105" i="7"/>
  <c r="R104" i="7"/>
  <c r="R103" i="7" s="1"/>
  <c r="R102" i="7" s="1"/>
  <c r="P105" i="7"/>
  <c r="P104" i="7"/>
  <c r="BK105" i="7"/>
  <c r="BK104" i="7" s="1"/>
  <c r="J104" i="7"/>
  <c r="J105" i="7"/>
  <c r="BF105" i="7" s="1"/>
  <c r="J67" i="7"/>
  <c r="J99" i="7"/>
  <c r="J98" i="7"/>
  <c r="F98" i="7"/>
  <c r="F96" i="7"/>
  <c r="E94" i="7"/>
  <c r="BI79" i="7"/>
  <c r="BH79" i="7"/>
  <c r="BG79" i="7"/>
  <c r="BE79" i="7"/>
  <c r="BI78" i="7"/>
  <c r="BH78" i="7"/>
  <c r="BG78" i="7"/>
  <c r="BF78" i="7"/>
  <c r="BE78" i="7"/>
  <c r="BI77" i="7"/>
  <c r="BH77" i="7"/>
  <c r="BG77" i="7"/>
  <c r="BF77" i="7"/>
  <c r="BE77" i="7"/>
  <c r="BI76" i="7"/>
  <c r="BH76" i="7"/>
  <c r="BG76" i="7"/>
  <c r="BF76" i="7"/>
  <c r="BE76" i="7"/>
  <c r="BI75" i="7"/>
  <c r="BH75" i="7"/>
  <c r="BG75" i="7"/>
  <c r="BF75" i="7"/>
  <c r="BE75" i="7"/>
  <c r="BI74" i="7"/>
  <c r="F41" i="7"/>
  <c r="BD61" i="1" s="1"/>
  <c r="BH74" i="7"/>
  <c r="F40" i="7" s="1"/>
  <c r="BC61" i="1" s="1"/>
  <c r="BG74" i="7"/>
  <c r="F39" i="7"/>
  <c r="BB61" i="1" s="1"/>
  <c r="BF74" i="7"/>
  <c r="BE74" i="7"/>
  <c r="J37" i="7"/>
  <c r="AV61" i="1" s="1"/>
  <c r="F37" i="7"/>
  <c r="AZ61" i="1" s="1"/>
  <c r="J61" i="7"/>
  <c r="J60" i="7"/>
  <c r="F60" i="7"/>
  <c r="F58" i="7"/>
  <c r="E56" i="7"/>
  <c r="J20" i="7"/>
  <c r="E20" i="7"/>
  <c r="F61" i="7" s="1"/>
  <c r="F99" i="7"/>
  <c r="J19" i="7"/>
  <c r="J14" i="7"/>
  <c r="J58" i="7" s="1"/>
  <c r="J96" i="7"/>
  <c r="E7" i="7"/>
  <c r="E90" i="7" s="1"/>
  <c r="E52" i="7"/>
  <c r="J41" i="6"/>
  <c r="J40" i="6"/>
  <c r="AY60" i="1" s="1"/>
  <c r="J39" i="6"/>
  <c r="AX60" i="1" s="1"/>
  <c r="BI159" i="6"/>
  <c r="BH159" i="6"/>
  <c r="BG159" i="6"/>
  <c r="BE159" i="6"/>
  <c r="T159" i="6"/>
  <c r="R159" i="6"/>
  <c r="P159" i="6"/>
  <c r="BK159" i="6"/>
  <c r="J159" i="6"/>
  <c r="BF159" i="6" s="1"/>
  <c r="BI158" i="6"/>
  <c r="BH158" i="6"/>
  <c r="BG158" i="6"/>
  <c r="BE158" i="6"/>
  <c r="T158" i="6"/>
  <c r="R158" i="6"/>
  <c r="P158" i="6"/>
  <c r="BK158" i="6"/>
  <c r="J158" i="6"/>
  <c r="BF158" i="6" s="1"/>
  <c r="BI157" i="6"/>
  <c r="BH157" i="6"/>
  <c r="BG157" i="6"/>
  <c r="BE157" i="6"/>
  <c r="T157" i="6"/>
  <c r="T156" i="6" s="1"/>
  <c r="R157" i="6"/>
  <c r="R156" i="6" s="1"/>
  <c r="P157" i="6"/>
  <c r="BK157" i="6"/>
  <c r="BK156" i="6" s="1"/>
  <c r="J156" i="6"/>
  <c r="J76" i="6" s="1"/>
  <c r="J157" i="6"/>
  <c r="BF157" i="6"/>
  <c r="BI155" i="6"/>
  <c r="BH155" i="6"/>
  <c r="BG155" i="6"/>
  <c r="BE155" i="6"/>
  <c r="T155" i="6"/>
  <c r="R155" i="6"/>
  <c r="P155" i="6"/>
  <c r="BK155" i="6"/>
  <c r="J155" i="6"/>
  <c r="BF155" i="6" s="1"/>
  <c r="BI154" i="6"/>
  <c r="BH154" i="6"/>
  <c r="BG154" i="6"/>
  <c r="BE154" i="6"/>
  <c r="T154" i="6"/>
  <c r="R154" i="6"/>
  <c r="P154" i="6"/>
  <c r="BK154" i="6"/>
  <c r="J154" i="6"/>
  <c r="BF154" i="6" s="1"/>
  <c r="BI153" i="6"/>
  <c r="BH153" i="6"/>
  <c r="BG153" i="6"/>
  <c r="BE153" i="6"/>
  <c r="T153" i="6"/>
  <c r="R153" i="6"/>
  <c r="P153" i="6"/>
  <c r="BK153" i="6"/>
  <c r="J153" i="6"/>
  <c r="BF153" i="6" s="1"/>
  <c r="BI152" i="6"/>
  <c r="BH152" i="6"/>
  <c r="BG152" i="6"/>
  <c r="BE152" i="6"/>
  <c r="T152" i="6"/>
  <c r="R152" i="6"/>
  <c r="P152" i="6"/>
  <c r="BK152" i="6"/>
  <c r="J152" i="6"/>
  <c r="BF152" i="6" s="1"/>
  <c r="BI151" i="6"/>
  <c r="BH151" i="6"/>
  <c r="BG151" i="6"/>
  <c r="BE151" i="6"/>
  <c r="T151" i="6"/>
  <c r="R151" i="6"/>
  <c r="P151" i="6"/>
  <c r="BK151" i="6"/>
  <c r="J151" i="6"/>
  <c r="BF151" i="6" s="1"/>
  <c r="BI150" i="6"/>
  <c r="BH150" i="6"/>
  <c r="BG150" i="6"/>
  <c r="BE150" i="6"/>
  <c r="T150" i="6"/>
  <c r="R150" i="6"/>
  <c r="P150" i="6"/>
  <c r="BK150" i="6"/>
  <c r="J150" i="6"/>
  <c r="BF150" i="6" s="1"/>
  <c r="BI149" i="6"/>
  <c r="BH149" i="6"/>
  <c r="BG149" i="6"/>
  <c r="BE149" i="6"/>
  <c r="T149" i="6"/>
  <c r="R149" i="6"/>
  <c r="P149" i="6"/>
  <c r="BK149" i="6"/>
  <c r="J149" i="6"/>
  <c r="BF149" i="6" s="1"/>
  <c r="BI148" i="6"/>
  <c r="BH148" i="6"/>
  <c r="BG148" i="6"/>
  <c r="BE148" i="6"/>
  <c r="T148" i="6"/>
  <c r="R148" i="6"/>
  <c r="P148" i="6"/>
  <c r="BK148" i="6"/>
  <c r="J148" i="6"/>
  <c r="BF148" i="6" s="1"/>
  <c r="BI147" i="6"/>
  <c r="BH147" i="6"/>
  <c r="BG147" i="6"/>
  <c r="BE147" i="6"/>
  <c r="T147" i="6"/>
  <c r="R147" i="6"/>
  <c r="P147" i="6"/>
  <c r="BK147" i="6"/>
  <c r="J147" i="6"/>
  <c r="BF147" i="6" s="1"/>
  <c r="BI146" i="6"/>
  <c r="BH146" i="6"/>
  <c r="BG146" i="6"/>
  <c r="BE146" i="6"/>
  <c r="T146" i="6"/>
  <c r="T145" i="6" s="1"/>
  <c r="R146" i="6"/>
  <c r="R145" i="6" s="1"/>
  <c r="P146" i="6"/>
  <c r="BK146" i="6"/>
  <c r="BK145" i="6" s="1"/>
  <c r="J145" i="6"/>
  <c r="J75" i="6" s="1"/>
  <c r="J146" i="6"/>
  <c r="BF146" i="6"/>
  <c r="BI144" i="6"/>
  <c r="BH144" i="6"/>
  <c r="BG144" i="6"/>
  <c r="BE144" i="6"/>
  <c r="T144" i="6"/>
  <c r="R144" i="6"/>
  <c r="P144" i="6"/>
  <c r="BK144" i="6"/>
  <c r="J144" i="6"/>
  <c r="BF144" i="6" s="1"/>
  <c r="BI143" i="6"/>
  <c r="BH143" i="6"/>
  <c r="BG143" i="6"/>
  <c r="BE143" i="6"/>
  <c r="T143" i="6"/>
  <c r="R143" i="6"/>
  <c r="P143" i="6"/>
  <c r="BK143" i="6"/>
  <c r="J143" i="6"/>
  <c r="BF143" i="6" s="1"/>
  <c r="BI142" i="6"/>
  <c r="BH142" i="6"/>
  <c r="BG142" i="6"/>
  <c r="BE142" i="6"/>
  <c r="T142" i="6"/>
  <c r="R142" i="6"/>
  <c r="P142" i="6"/>
  <c r="BK142" i="6"/>
  <c r="J142" i="6"/>
  <c r="BF142" i="6" s="1"/>
  <c r="BI141" i="6"/>
  <c r="BH141" i="6"/>
  <c r="BG141" i="6"/>
  <c r="BE141" i="6"/>
  <c r="T141" i="6"/>
  <c r="R141" i="6"/>
  <c r="P141" i="6"/>
  <c r="BK141" i="6"/>
  <c r="J141" i="6"/>
  <c r="BF141" i="6" s="1"/>
  <c r="BI140" i="6"/>
  <c r="BH140" i="6"/>
  <c r="BG140" i="6"/>
  <c r="BE140" i="6"/>
  <c r="T140" i="6"/>
  <c r="R140" i="6"/>
  <c r="P140" i="6"/>
  <c r="BK140" i="6"/>
  <c r="J140" i="6"/>
  <c r="BF140" i="6" s="1"/>
  <c r="BI139" i="6"/>
  <c r="BH139" i="6"/>
  <c r="BG139" i="6"/>
  <c r="BE139" i="6"/>
  <c r="T139" i="6"/>
  <c r="R139" i="6"/>
  <c r="P139" i="6"/>
  <c r="BK139" i="6"/>
  <c r="J139" i="6"/>
  <c r="BF139" i="6" s="1"/>
  <c r="BI138" i="6"/>
  <c r="BH138" i="6"/>
  <c r="BG138" i="6"/>
  <c r="BE138" i="6"/>
  <c r="T138" i="6"/>
  <c r="R138" i="6"/>
  <c r="P138" i="6"/>
  <c r="BK138" i="6"/>
  <c r="J138" i="6"/>
  <c r="BF138" i="6" s="1"/>
  <c r="BI137" i="6"/>
  <c r="BH137" i="6"/>
  <c r="BG137" i="6"/>
  <c r="BE137" i="6"/>
  <c r="T137" i="6"/>
  <c r="R137" i="6"/>
  <c r="R136" i="6"/>
  <c r="R135" i="6" s="1"/>
  <c r="P137" i="6"/>
  <c r="BK137" i="6"/>
  <c r="BK136" i="6"/>
  <c r="J136" i="6" s="1"/>
  <c r="BK135" i="6"/>
  <c r="J135" i="6" s="1"/>
  <c r="J73" i="6" s="1"/>
  <c r="J137" i="6"/>
  <c r="BF137" i="6" s="1"/>
  <c r="J74" i="6"/>
  <c r="BI134" i="6"/>
  <c r="BH134" i="6"/>
  <c r="BG134" i="6"/>
  <c r="BE134" i="6"/>
  <c r="T134" i="6"/>
  <c r="T133" i="6" s="1"/>
  <c r="R134" i="6"/>
  <c r="R133" i="6" s="1"/>
  <c r="P134" i="6"/>
  <c r="P133" i="6" s="1"/>
  <c r="BK134" i="6"/>
  <c r="BK133" i="6" s="1"/>
  <c r="J133" i="6" s="1"/>
  <c r="J72" i="6" s="1"/>
  <c r="J134" i="6"/>
  <c r="BF134" i="6"/>
  <c r="BI132" i="6"/>
  <c r="BH132" i="6"/>
  <c r="BG132" i="6"/>
  <c r="BE132" i="6"/>
  <c r="T132" i="6"/>
  <c r="R132" i="6"/>
  <c r="P132" i="6"/>
  <c r="BK132" i="6"/>
  <c r="J132" i="6"/>
  <c r="BF132" i="6" s="1"/>
  <c r="BI131" i="6"/>
  <c r="BH131" i="6"/>
  <c r="BG131" i="6"/>
  <c r="BE131" i="6"/>
  <c r="T131" i="6"/>
  <c r="R131" i="6"/>
  <c r="P131" i="6"/>
  <c r="BK131" i="6"/>
  <c r="J131" i="6"/>
  <c r="BF131" i="6" s="1"/>
  <c r="BI130" i="6"/>
  <c r="BH130" i="6"/>
  <c r="BG130" i="6"/>
  <c r="BE130" i="6"/>
  <c r="T130" i="6"/>
  <c r="R130" i="6"/>
  <c r="P130" i="6"/>
  <c r="BK130" i="6"/>
  <c r="J130" i="6"/>
  <c r="BF130" i="6" s="1"/>
  <c r="BI129" i="6"/>
  <c r="BH129" i="6"/>
  <c r="BG129" i="6"/>
  <c r="BE129" i="6"/>
  <c r="T129" i="6"/>
  <c r="R129" i="6"/>
  <c r="P129" i="6"/>
  <c r="BK129" i="6"/>
  <c r="J129" i="6"/>
  <c r="BF129" i="6" s="1"/>
  <c r="BI128" i="6"/>
  <c r="BH128" i="6"/>
  <c r="BG128" i="6"/>
  <c r="BE128" i="6"/>
  <c r="T128" i="6"/>
  <c r="R128" i="6"/>
  <c r="R127" i="6" s="1"/>
  <c r="P128" i="6"/>
  <c r="P127" i="6" s="1"/>
  <c r="BK128" i="6"/>
  <c r="BK127" i="6" s="1"/>
  <c r="J127" i="6"/>
  <c r="J71" i="6" s="1"/>
  <c r="J128" i="6"/>
  <c r="BF128" i="6"/>
  <c r="BI126" i="6"/>
  <c r="BH126" i="6"/>
  <c r="BG126" i="6"/>
  <c r="BE126" i="6"/>
  <c r="T126" i="6"/>
  <c r="R126" i="6"/>
  <c r="P126" i="6"/>
  <c r="BK126" i="6"/>
  <c r="J126" i="6"/>
  <c r="BF126" i="6" s="1"/>
  <c r="BI125" i="6"/>
  <c r="BH125" i="6"/>
  <c r="BG125" i="6"/>
  <c r="BE125" i="6"/>
  <c r="T125" i="6"/>
  <c r="R125" i="6"/>
  <c r="P125" i="6"/>
  <c r="BK125" i="6"/>
  <c r="J125" i="6"/>
  <c r="BF125" i="6" s="1"/>
  <c r="BI124" i="6"/>
  <c r="BH124" i="6"/>
  <c r="BG124" i="6"/>
  <c r="BE124" i="6"/>
  <c r="T124" i="6"/>
  <c r="R124" i="6"/>
  <c r="R123" i="6" s="1"/>
  <c r="P124" i="6"/>
  <c r="BK124" i="6"/>
  <c r="BK123" i="6" s="1"/>
  <c r="J123" i="6" s="1"/>
  <c r="J70" i="6" s="1"/>
  <c r="J124" i="6"/>
  <c r="BF124" i="6"/>
  <c r="BI122" i="6"/>
  <c r="BH122" i="6"/>
  <c r="BG122" i="6"/>
  <c r="BE122" i="6"/>
  <c r="T122" i="6"/>
  <c r="T121" i="6" s="1"/>
  <c r="R122" i="6"/>
  <c r="R121" i="6" s="1"/>
  <c r="P122" i="6"/>
  <c r="P121" i="6" s="1"/>
  <c r="BK122" i="6"/>
  <c r="BK121" i="6" s="1"/>
  <c r="J121" i="6"/>
  <c r="J69" i="6" s="1"/>
  <c r="J122" i="6"/>
  <c r="BF122" i="6"/>
  <c r="BI120" i="6"/>
  <c r="BH120" i="6"/>
  <c r="BG120" i="6"/>
  <c r="BE120" i="6"/>
  <c r="T120" i="6"/>
  <c r="T119" i="6" s="1"/>
  <c r="R120" i="6"/>
  <c r="R119" i="6" s="1"/>
  <c r="R109" i="6" s="1"/>
  <c r="R108" i="6" s="1"/>
  <c r="P120" i="6"/>
  <c r="P119" i="6" s="1"/>
  <c r="BK120" i="6"/>
  <c r="BK119" i="6" s="1"/>
  <c r="J119" i="6" s="1"/>
  <c r="J68" i="6" s="1"/>
  <c r="J120" i="6"/>
  <c r="BF120" i="6"/>
  <c r="BI118" i="6"/>
  <c r="BH118" i="6"/>
  <c r="BG118" i="6"/>
  <c r="BE118" i="6"/>
  <c r="T118" i="6"/>
  <c r="R118" i="6"/>
  <c r="P118" i="6"/>
  <c r="BK118" i="6"/>
  <c r="J118" i="6"/>
  <c r="BF118" i="6" s="1"/>
  <c r="BI117" i="6"/>
  <c r="BH117" i="6"/>
  <c r="BG117" i="6"/>
  <c r="BE117" i="6"/>
  <c r="T117" i="6"/>
  <c r="R117" i="6"/>
  <c r="P117" i="6"/>
  <c r="BK117" i="6"/>
  <c r="J117" i="6"/>
  <c r="BF117" i="6" s="1"/>
  <c r="BI116" i="6"/>
  <c r="BH116" i="6"/>
  <c r="BG116" i="6"/>
  <c r="BE116" i="6"/>
  <c r="T116" i="6"/>
  <c r="R116" i="6"/>
  <c r="P116" i="6"/>
  <c r="BK116" i="6"/>
  <c r="J116" i="6"/>
  <c r="BF116" i="6" s="1"/>
  <c r="BI115" i="6"/>
  <c r="BH115" i="6"/>
  <c r="BG115" i="6"/>
  <c r="BE115" i="6"/>
  <c r="T115" i="6"/>
  <c r="R115" i="6"/>
  <c r="P115" i="6"/>
  <c r="BK115" i="6"/>
  <c r="J115" i="6"/>
  <c r="BF115" i="6" s="1"/>
  <c r="BI114" i="6"/>
  <c r="BH114" i="6"/>
  <c r="BG114" i="6"/>
  <c r="BE114" i="6"/>
  <c r="T114" i="6"/>
  <c r="R114" i="6"/>
  <c r="P114" i="6"/>
  <c r="BK114" i="6"/>
  <c r="J114" i="6"/>
  <c r="BF114" i="6" s="1"/>
  <c r="BI113" i="6"/>
  <c r="BH113" i="6"/>
  <c r="BG113" i="6"/>
  <c r="BE113" i="6"/>
  <c r="T113" i="6"/>
  <c r="R113" i="6"/>
  <c r="P113" i="6"/>
  <c r="BK113" i="6"/>
  <c r="J113" i="6"/>
  <c r="BF113" i="6" s="1"/>
  <c r="BI112" i="6"/>
  <c r="BH112" i="6"/>
  <c r="BG112" i="6"/>
  <c r="BE112" i="6"/>
  <c r="T112" i="6"/>
  <c r="R112" i="6"/>
  <c r="P112" i="6"/>
  <c r="BK112" i="6"/>
  <c r="J112" i="6"/>
  <c r="BF112" i="6" s="1"/>
  <c r="BI111" i="6"/>
  <c r="BH111" i="6"/>
  <c r="BG111" i="6"/>
  <c r="BE111" i="6"/>
  <c r="T111" i="6"/>
  <c r="R111" i="6"/>
  <c r="R110" i="6" s="1"/>
  <c r="P111" i="6"/>
  <c r="BK111" i="6"/>
  <c r="BK110" i="6"/>
  <c r="J110" i="6" s="1"/>
  <c r="J67" i="6" s="1"/>
  <c r="BK109" i="6"/>
  <c r="J111" i="6"/>
  <c r="BF111" i="6"/>
  <c r="J105" i="6"/>
  <c r="J104" i="6"/>
  <c r="F104" i="6"/>
  <c r="F102" i="6"/>
  <c r="E100" i="6"/>
  <c r="BI85" i="6"/>
  <c r="BH85" i="6"/>
  <c r="BG85" i="6"/>
  <c r="BE85" i="6"/>
  <c r="BI84" i="6"/>
  <c r="BH84" i="6"/>
  <c r="BG84" i="6"/>
  <c r="BF84" i="6"/>
  <c r="BE84" i="6"/>
  <c r="BI83" i="6"/>
  <c r="BH83" i="6"/>
  <c r="BG83" i="6"/>
  <c r="BF83" i="6"/>
  <c r="BE83" i="6"/>
  <c r="BI82" i="6"/>
  <c r="BH82" i="6"/>
  <c r="BG82" i="6"/>
  <c r="BF82" i="6"/>
  <c r="BE82" i="6"/>
  <c r="BI81" i="6"/>
  <c r="BH81" i="6"/>
  <c r="BG81" i="6"/>
  <c r="BF81" i="6"/>
  <c r="BE81" i="6"/>
  <c r="BI80" i="6"/>
  <c r="BH80" i="6"/>
  <c r="F40" i="6"/>
  <c r="BC60" i="1" s="1"/>
  <c r="BG80" i="6"/>
  <c r="BF80" i="6"/>
  <c r="BE80" i="6"/>
  <c r="J61" i="6"/>
  <c r="J60" i="6"/>
  <c r="F60" i="6"/>
  <c r="F58" i="6"/>
  <c r="E56" i="6"/>
  <c r="J20" i="6"/>
  <c r="E20" i="6"/>
  <c r="J19" i="6"/>
  <c r="J14" i="6"/>
  <c r="J102" i="6" s="1"/>
  <c r="J58" i="6"/>
  <c r="E7" i="6"/>
  <c r="E52" i="6" s="1"/>
  <c r="E96" i="6"/>
  <c r="J41" i="5"/>
  <c r="J40" i="5"/>
  <c r="AY59" i="1"/>
  <c r="J39" i="5"/>
  <c r="AX59" i="1"/>
  <c r="BI173" i="5"/>
  <c r="BH173" i="5"/>
  <c r="BG173" i="5"/>
  <c r="BE173" i="5"/>
  <c r="T173" i="5"/>
  <c r="R173" i="5"/>
  <c r="P173" i="5"/>
  <c r="BK173" i="5"/>
  <c r="J173" i="5"/>
  <c r="BF173" i="5"/>
  <c r="BI172" i="5"/>
  <c r="BH172" i="5"/>
  <c r="BG172" i="5"/>
  <c r="BE172" i="5"/>
  <c r="T172" i="5"/>
  <c r="R172" i="5"/>
  <c r="P172" i="5"/>
  <c r="BK172" i="5"/>
  <c r="J172" i="5"/>
  <c r="BF172" i="5"/>
  <c r="BI171" i="5"/>
  <c r="BH171" i="5"/>
  <c r="BG171" i="5"/>
  <c r="BE171" i="5"/>
  <c r="T171" i="5"/>
  <c r="R171" i="5"/>
  <c r="P171" i="5"/>
  <c r="BK171" i="5"/>
  <c r="J171" i="5"/>
  <c r="BF171" i="5"/>
  <c r="BI170" i="5"/>
  <c r="BH170" i="5"/>
  <c r="BG170" i="5"/>
  <c r="BE170" i="5"/>
  <c r="T170" i="5"/>
  <c r="R170" i="5"/>
  <c r="P170" i="5"/>
  <c r="BK170" i="5"/>
  <c r="J170" i="5"/>
  <c r="BF170" i="5"/>
  <c r="BI169" i="5"/>
  <c r="BH169" i="5"/>
  <c r="BG169" i="5"/>
  <c r="BE169" i="5"/>
  <c r="T169" i="5"/>
  <c r="R169" i="5"/>
  <c r="P169" i="5"/>
  <c r="BK169" i="5"/>
  <c r="J169" i="5"/>
  <c r="BF169" i="5"/>
  <c r="BI168" i="5"/>
  <c r="BH168" i="5"/>
  <c r="BG168" i="5"/>
  <c r="BE168" i="5"/>
  <c r="T168" i="5"/>
  <c r="R168" i="5"/>
  <c r="P168" i="5"/>
  <c r="BK168" i="5"/>
  <c r="J168" i="5"/>
  <c r="BF168" i="5"/>
  <c r="BI167" i="5"/>
  <c r="BH167" i="5"/>
  <c r="BG167" i="5"/>
  <c r="BE167" i="5"/>
  <c r="T167" i="5"/>
  <c r="R167" i="5"/>
  <c r="P167" i="5"/>
  <c r="BK167" i="5"/>
  <c r="J167" i="5"/>
  <c r="BF167" i="5"/>
  <c r="BI166" i="5"/>
  <c r="BH166" i="5"/>
  <c r="BG166" i="5"/>
  <c r="BE166" i="5"/>
  <c r="T166" i="5"/>
  <c r="R166" i="5"/>
  <c r="P166" i="5"/>
  <c r="BK166" i="5"/>
  <c r="J166" i="5"/>
  <c r="BF166" i="5"/>
  <c r="BI165" i="5"/>
  <c r="BH165" i="5"/>
  <c r="BG165" i="5"/>
  <c r="BE165" i="5"/>
  <c r="T165" i="5"/>
  <c r="R165" i="5"/>
  <c r="P165" i="5"/>
  <c r="BK165" i="5"/>
  <c r="J165" i="5"/>
  <c r="BF165" i="5"/>
  <c r="BI164" i="5"/>
  <c r="BH164" i="5"/>
  <c r="BG164" i="5"/>
  <c r="BE164" i="5"/>
  <c r="T164" i="5"/>
  <c r="R164" i="5"/>
  <c r="P164" i="5"/>
  <c r="BK164" i="5"/>
  <c r="J164" i="5"/>
  <c r="BF164" i="5"/>
  <c r="BI163" i="5"/>
  <c r="BH163" i="5"/>
  <c r="BG163" i="5"/>
  <c r="BE163" i="5"/>
  <c r="T163" i="5"/>
  <c r="R163" i="5"/>
  <c r="P163" i="5"/>
  <c r="BK163" i="5"/>
  <c r="J163" i="5"/>
  <c r="BF163" i="5"/>
  <c r="BI162" i="5"/>
  <c r="BH162" i="5"/>
  <c r="BG162" i="5"/>
  <c r="BE162" i="5"/>
  <c r="T162" i="5"/>
  <c r="R162" i="5"/>
  <c r="P162" i="5"/>
  <c r="BK162" i="5"/>
  <c r="J162" i="5"/>
  <c r="BF162" i="5"/>
  <c r="BI161" i="5"/>
  <c r="BH161" i="5"/>
  <c r="BG161" i="5"/>
  <c r="BE161" i="5"/>
  <c r="T161" i="5"/>
  <c r="R161" i="5"/>
  <c r="P161" i="5"/>
  <c r="BK161" i="5"/>
  <c r="J161" i="5"/>
  <c r="BF161" i="5"/>
  <c r="BI160" i="5"/>
  <c r="BH160" i="5"/>
  <c r="BG160" i="5"/>
  <c r="BE160" i="5"/>
  <c r="T160" i="5"/>
  <c r="R160" i="5"/>
  <c r="P160" i="5"/>
  <c r="BK160" i="5"/>
  <c r="J160" i="5"/>
  <c r="BF160" i="5"/>
  <c r="BI159" i="5"/>
  <c r="BH159" i="5"/>
  <c r="BG159" i="5"/>
  <c r="BE159" i="5"/>
  <c r="T159" i="5"/>
  <c r="R159" i="5"/>
  <c r="P159" i="5"/>
  <c r="BK159" i="5"/>
  <c r="J159" i="5"/>
  <c r="BF159" i="5"/>
  <c r="BI158" i="5"/>
  <c r="BH158" i="5"/>
  <c r="BG158" i="5"/>
  <c r="BE158" i="5"/>
  <c r="T158" i="5"/>
  <c r="R158" i="5"/>
  <c r="P158" i="5"/>
  <c r="BK158" i="5"/>
  <c r="J158" i="5"/>
  <c r="BF158" i="5"/>
  <c r="BI157" i="5"/>
  <c r="BH157" i="5"/>
  <c r="BG157" i="5"/>
  <c r="BE157" i="5"/>
  <c r="T157" i="5"/>
  <c r="R157" i="5"/>
  <c r="P157" i="5"/>
  <c r="BK157" i="5"/>
  <c r="J157" i="5"/>
  <c r="BF157" i="5"/>
  <c r="BI156" i="5"/>
  <c r="BH156" i="5"/>
  <c r="BG156" i="5"/>
  <c r="BE156" i="5"/>
  <c r="T156" i="5"/>
  <c r="R156" i="5"/>
  <c r="P156" i="5"/>
  <c r="BK156" i="5"/>
  <c r="J156" i="5"/>
  <c r="BF156" i="5"/>
  <c r="BI155" i="5"/>
  <c r="BH155" i="5"/>
  <c r="BG155" i="5"/>
  <c r="BE155" i="5"/>
  <c r="T155" i="5"/>
  <c r="R155" i="5"/>
  <c r="P155" i="5"/>
  <c r="BK155" i="5"/>
  <c r="J155" i="5"/>
  <c r="BF155" i="5"/>
  <c r="BI154" i="5"/>
  <c r="BH154" i="5"/>
  <c r="BG154" i="5"/>
  <c r="BE154" i="5"/>
  <c r="T154" i="5"/>
  <c r="R154" i="5"/>
  <c r="P154" i="5"/>
  <c r="BK154" i="5"/>
  <c r="J154" i="5"/>
  <c r="BF154" i="5"/>
  <c r="BI153" i="5"/>
  <c r="BH153" i="5"/>
  <c r="BG153" i="5"/>
  <c r="BE153" i="5"/>
  <c r="T153" i="5"/>
  <c r="R153" i="5"/>
  <c r="P153" i="5"/>
  <c r="BK153" i="5"/>
  <c r="J153" i="5"/>
  <c r="BF153" i="5"/>
  <c r="BI152" i="5"/>
  <c r="BH152" i="5"/>
  <c r="BG152" i="5"/>
  <c r="BE152" i="5"/>
  <c r="T152" i="5"/>
  <c r="R152" i="5"/>
  <c r="P152" i="5"/>
  <c r="BK152" i="5"/>
  <c r="J152" i="5"/>
  <c r="BF152" i="5"/>
  <c r="BI151" i="5"/>
  <c r="BH151" i="5"/>
  <c r="BG151" i="5"/>
  <c r="BE151" i="5"/>
  <c r="T151" i="5"/>
  <c r="R151" i="5"/>
  <c r="P151" i="5"/>
  <c r="BK151" i="5"/>
  <c r="J151" i="5"/>
  <c r="BF151" i="5"/>
  <c r="BI150" i="5"/>
  <c r="BH150" i="5"/>
  <c r="BG150" i="5"/>
  <c r="BE150" i="5"/>
  <c r="T150" i="5"/>
  <c r="R150" i="5"/>
  <c r="P150" i="5"/>
  <c r="BK150" i="5"/>
  <c r="J150" i="5"/>
  <c r="BF150" i="5"/>
  <c r="BI149" i="5"/>
  <c r="BH149" i="5"/>
  <c r="BG149" i="5"/>
  <c r="BE149" i="5"/>
  <c r="T149" i="5"/>
  <c r="R149" i="5"/>
  <c r="P149" i="5"/>
  <c r="BK149" i="5"/>
  <c r="J149" i="5"/>
  <c r="BF149" i="5"/>
  <c r="BI148" i="5"/>
  <c r="BH148" i="5"/>
  <c r="BG148" i="5"/>
  <c r="BE148" i="5"/>
  <c r="T148" i="5"/>
  <c r="R148" i="5"/>
  <c r="P148" i="5"/>
  <c r="BK148" i="5"/>
  <c r="J148" i="5"/>
  <c r="BF148" i="5"/>
  <c r="BI147" i="5"/>
  <c r="BH147" i="5"/>
  <c r="BG147" i="5"/>
  <c r="BE147" i="5"/>
  <c r="T147" i="5"/>
  <c r="R147" i="5"/>
  <c r="P147" i="5"/>
  <c r="BK147" i="5"/>
  <c r="J147" i="5"/>
  <c r="BF147" i="5"/>
  <c r="BI146" i="5"/>
  <c r="BH146" i="5"/>
  <c r="BG146" i="5"/>
  <c r="BE146" i="5"/>
  <c r="T146" i="5"/>
  <c r="R146" i="5"/>
  <c r="P146" i="5"/>
  <c r="BK146" i="5"/>
  <c r="J146" i="5"/>
  <c r="BF146" i="5"/>
  <c r="BI145" i="5"/>
  <c r="BH145" i="5"/>
  <c r="BG145" i="5"/>
  <c r="BE145" i="5"/>
  <c r="T145" i="5"/>
  <c r="R145" i="5"/>
  <c r="P145" i="5"/>
  <c r="BK145" i="5"/>
  <c r="J145" i="5"/>
  <c r="BF145" i="5"/>
  <c r="BI144" i="5"/>
  <c r="BH144" i="5"/>
  <c r="BG144" i="5"/>
  <c r="BE144" i="5"/>
  <c r="T144" i="5"/>
  <c r="R144" i="5"/>
  <c r="R141" i="5" s="1"/>
  <c r="P144" i="5"/>
  <c r="BK144" i="5"/>
  <c r="J144" i="5"/>
  <c r="BF144" i="5"/>
  <c r="BI143" i="5"/>
  <c r="BH143" i="5"/>
  <c r="BG143" i="5"/>
  <c r="BE143" i="5"/>
  <c r="T143" i="5"/>
  <c r="R143" i="5"/>
  <c r="P143" i="5"/>
  <c r="BK143" i="5"/>
  <c r="BK141" i="5" s="1"/>
  <c r="J141" i="5" s="1"/>
  <c r="J68" i="5" s="1"/>
  <c r="J143" i="5"/>
  <c r="BF143" i="5"/>
  <c r="BI142" i="5"/>
  <c r="BH142" i="5"/>
  <c r="BG142" i="5"/>
  <c r="BE142" i="5"/>
  <c r="T142" i="5"/>
  <c r="T141" i="5"/>
  <c r="R142" i="5"/>
  <c r="P142" i="5"/>
  <c r="P141" i="5"/>
  <c r="BK142" i="5"/>
  <c r="J142" i="5"/>
  <c r="BF142" i="5" s="1"/>
  <c r="BI140" i="5"/>
  <c r="BH140" i="5"/>
  <c r="BG140" i="5"/>
  <c r="BE140" i="5"/>
  <c r="T140" i="5"/>
  <c r="R140" i="5"/>
  <c r="P140" i="5"/>
  <c r="BK140" i="5"/>
  <c r="J140" i="5"/>
  <c r="BF140" i="5"/>
  <c r="BI139" i="5"/>
  <c r="BH139" i="5"/>
  <c r="BG139" i="5"/>
  <c r="BE139" i="5"/>
  <c r="T139" i="5"/>
  <c r="R139" i="5"/>
  <c r="P139" i="5"/>
  <c r="BK139" i="5"/>
  <c r="J139" i="5"/>
  <c r="BF139" i="5"/>
  <c r="BI138" i="5"/>
  <c r="BH138" i="5"/>
  <c r="BG138" i="5"/>
  <c r="BE138" i="5"/>
  <c r="T138" i="5"/>
  <c r="R138" i="5"/>
  <c r="P138" i="5"/>
  <c r="BK138" i="5"/>
  <c r="J138" i="5"/>
  <c r="BF138" i="5"/>
  <c r="BI137" i="5"/>
  <c r="BH137" i="5"/>
  <c r="BG137" i="5"/>
  <c r="BE137" i="5"/>
  <c r="T137" i="5"/>
  <c r="R137" i="5"/>
  <c r="P137" i="5"/>
  <c r="BK137" i="5"/>
  <c r="J137" i="5"/>
  <c r="BF137" i="5"/>
  <c r="BI136" i="5"/>
  <c r="BH136" i="5"/>
  <c r="BG136" i="5"/>
  <c r="BE136" i="5"/>
  <c r="T136" i="5"/>
  <c r="R136" i="5"/>
  <c r="P136" i="5"/>
  <c r="BK136" i="5"/>
  <c r="J136" i="5"/>
  <c r="BF136" i="5"/>
  <c r="BI135" i="5"/>
  <c r="BH135" i="5"/>
  <c r="BG135" i="5"/>
  <c r="BE135" i="5"/>
  <c r="T135" i="5"/>
  <c r="R135" i="5"/>
  <c r="P135" i="5"/>
  <c r="BK135" i="5"/>
  <c r="J135" i="5"/>
  <c r="BF135" i="5"/>
  <c r="BI134" i="5"/>
  <c r="BH134" i="5"/>
  <c r="BG134" i="5"/>
  <c r="BE134" i="5"/>
  <c r="T134" i="5"/>
  <c r="R134" i="5"/>
  <c r="P134" i="5"/>
  <c r="BK134" i="5"/>
  <c r="J134" i="5"/>
  <c r="BF134" i="5"/>
  <c r="BI133" i="5"/>
  <c r="BH133" i="5"/>
  <c r="BG133" i="5"/>
  <c r="BE133" i="5"/>
  <c r="T133" i="5"/>
  <c r="R133" i="5"/>
  <c r="P133" i="5"/>
  <c r="BK133" i="5"/>
  <c r="J133" i="5"/>
  <c r="BF133" i="5"/>
  <c r="BI132" i="5"/>
  <c r="BH132" i="5"/>
  <c r="BG132" i="5"/>
  <c r="BE132" i="5"/>
  <c r="T132" i="5"/>
  <c r="R132" i="5"/>
  <c r="P132" i="5"/>
  <c r="BK132" i="5"/>
  <c r="J132" i="5"/>
  <c r="BF132" i="5"/>
  <c r="BI131" i="5"/>
  <c r="BH131" i="5"/>
  <c r="BG131" i="5"/>
  <c r="BE131" i="5"/>
  <c r="T131" i="5"/>
  <c r="R131" i="5"/>
  <c r="P131" i="5"/>
  <c r="BK131" i="5"/>
  <c r="J131" i="5"/>
  <c r="BF131" i="5"/>
  <c r="BI130" i="5"/>
  <c r="BH130" i="5"/>
  <c r="BG130" i="5"/>
  <c r="BE130" i="5"/>
  <c r="T130" i="5"/>
  <c r="R130" i="5"/>
  <c r="P130" i="5"/>
  <c r="BK130" i="5"/>
  <c r="J130" i="5"/>
  <c r="BF130" i="5"/>
  <c r="BI129" i="5"/>
  <c r="BH129" i="5"/>
  <c r="BG129" i="5"/>
  <c r="BE129" i="5"/>
  <c r="T129" i="5"/>
  <c r="R129" i="5"/>
  <c r="P129" i="5"/>
  <c r="BK129" i="5"/>
  <c r="J129" i="5"/>
  <c r="BF129" i="5"/>
  <c r="BI128" i="5"/>
  <c r="BH128" i="5"/>
  <c r="BG128" i="5"/>
  <c r="BE128" i="5"/>
  <c r="T128" i="5"/>
  <c r="R128" i="5"/>
  <c r="P128" i="5"/>
  <c r="BK128" i="5"/>
  <c r="J128" i="5"/>
  <c r="BF128" i="5"/>
  <c r="BI127" i="5"/>
  <c r="BH127" i="5"/>
  <c r="BG127" i="5"/>
  <c r="BE127" i="5"/>
  <c r="T127" i="5"/>
  <c r="R127" i="5"/>
  <c r="P127" i="5"/>
  <c r="BK127" i="5"/>
  <c r="J127" i="5"/>
  <c r="BF127" i="5"/>
  <c r="BI126" i="5"/>
  <c r="BH126" i="5"/>
  <c r="BG126" i="5"/>
  <c r="BE126" i="5"/>
  <c r="T126" i="5"/>
  <c r="R126" i="5"/>
  <c r="P126" i="5"/>
  <c r="BK126" i="5"/>
  <c r="J126" i="5"/>
  <c r="BF126" i="5"/>
  <c r="BI125" i="5"/>
  <c r="BH125" i="5"/>
  <c r="BG125" i="5"/>
  <c r="BE125" i="5"/>
  <c r="T125" i="5"/>
  <c r="R125" i="5"/>
  <c r="P125" i="5"/>
  <c r="BK125" i="5"/>
  <c r="J125" i="5"/>
  <c r="BF125" i="5"/>
  <c r="BI124" i="5"/>
  <c r="BH124" i="5"/>
  <c r="BG124" i="5"/>
  <c r="BE124" i="5"/>
  <c r="T124" i="5"/>
  <c r="R124" i="5"/>
  <c r="P124" i="5"/>
  <c r="BK124" i="5"/>
  <c r="J124" i="5"/>
  <c r="BF124" i="5"/>
  <c r="BI123" i="5"/>
  <c r="BH123" i="5"/>
  <c r="BG123" i="5"/>
  <c r="BE123" i="5"/>
  <c r="T123" i="5"/>
  <c r="R123" i="5"/>
  <c r="P123" i="5"/>
  <c r="BK123" i="5"/>
  <c r="J123" i="5"/>
  <c r="BF123" i="5"/>
  <c r="BI122" i="5"/>
  <c r="BH122" i="5"/>
  <c r="BG122" i="5"/>
  <c r="BE122" i="5"/>
  <c r="T122" i="5"/>
  <c r="R122" i="5"/>
  <c r="P122" i="5"/>
  <c r="BK122" i="5"/>
  <c r="J122" i="5"/>
  <c r="BF122" i="5"/>
  <c r="BI121" i="5"/>
  <c r="BH121" i="5"/>
  <c r="BG121" i="5"/>
  <c r="BE121" i="5"/>
  <c r="T121" i="5"/>
  <c r="R121" i="5"/>
  <c r="P121" i="5"/>
  <c r="BK121" i="5"/>
  <c r="J121" i="5"/>
  <c r="BF121" i="5"/>
  <c r="BI120" i="5"/>
  <c r="BH120" i="5"/>
  <c r="BG120" i="5"/>
  <c r="BE120" i="5"/>
  <c r="T120" i="5"/>
  <c r="R120" i="5"/>
  <c r="P120" i="5"/>
  <c r="BK120" i="5"/>
  <c r="J120" i="5"/>
  <c r="BF120" i="5"/>
  <c r="BI119" i="5"/>
  <c r="BH119" i="5"/>
  <c r="BG119" i="5"/>
  <c r="BE119" i="5"/>
  <c r="T119" i="5"/>
  <c r="R119" i="5"/>
  <c r="P119" i="5"/>
  <c r="BK119" i="5"/>
  <c r="J119" i="5"/>
  <c r="BF119" i="5"/>
  <c r="BI118" i="5"/>
  <c r="BH118" i="5"/>
  <c r="BG118" i="5"/>
  <c r="BE118" i="5"/>
  <c r="T118" i="5"/>
  <c r="R118" i="5"/>
  <c r="P118" i="5"/>
  <c r="BK118" i="5"/>
  <c r="J118" i="5"/>
  <c r="BF118" i="5"/>
  <c r="BI117" i="5"/>
  <c r="BH117" i="5"/>
  <c r="BG117" i="5"/>
  <c r="BE117" i="5"/>
  <c r="T117" i="5"/>
  <c r="R117" i="5"/>
  <c r="P117" i="5"/>
  <c r="BK117" i="5"/>
  <c r="J117" i="5"/>
  <c r="BF117" i="5"/>
  <c r="BI116" i="5"/>
  <c r="BH116" i="5"/>
  <c r="BG116" i="5"/>
  <c r="BE116" i="5"/>
  <c r="T116" i="5"/>
  <c r="R116" i="5"/>
  <c r="P116" i="5"/>
  <c r="BK116" i="5"/>
  <c r="J116" i="5"/>
  <c r="BF116" i="5"/>
  <c r="BI115" i="5"/>
  <c r="BH115" i="5"/>
  <c r="BG115" i="5"/>
  <c r="BE115" i="5"/>
  <c r="T115" i="5"/>
  <c r="R115" i="5"/>
  <c r="P115" i="5"/>
  <c r="BK115" i="5"/>
  <c r="J115" i="5"/>
  <c r="BF115" i="5"/>
  <c r="BI114" i="5"/>
  <c r="BH114" i="5"/>
  <c r="BG114" i="5"/>
  <c r="BE114" i="5"/>
  <c r="T114" i="5"/>
  <c r="R114" i="5"/>
  <c r="P114" i="5"/>
  <c r="BK114" i="5"/>
  <c r="J114" i="5"/>
  <c r="BF114" i="5"/>
  <c r="BI113" i="5"/>
  <c r="BH113" i="5"/>
  <c r="BG113" i="5"/>
  <c r="BE113" i="5"/>
  <c r="T113" i="5"/>
  <c r="R113" i="5"/>
  <c r="P113" i="5"/>
  <c r="BK113" i="5"/>
  <c r="J113" i="5"/>
  <c r="BF113" i="5"/>
  <c r="BI112" i="5"/>
  <c r="BH112" i="5"/>
  <c r="BG112" i="5"/>
  <c r="BE112" i="5"/>
  <c r="T112" i="5"/>
  <c r="R112" i="5"/>
  <c r="P112" i="5"/>
  <c r="BK112" i="5"/>
  <c r="J112" i="5"/>
  <c r="BF112" i="5"/>
  <c r="BI111" i="5"/>
  <c r="BH111" i="5"/>
  <c r="BG111" i="5"/>
  <c r="BE111" i="5"/>
  <c r="T111" i="5"/>
  <c r="R111" i="5"/>
  <c r="P111" i="5"/>
  <c r="BK111" i="5"/>
  <c r="J111" i="5"/>
  <c r="BF111" i="5"/>
  <c r="BI110" i="5"/>
  <c r="BH110" i="5"/>
  <c r="BG110" i="5"/>
  <c r="BE110" i="5"/>
  <c r="T110" i="5"/>
  <c r="R110" i="5"/>
  <c r="P110" i="5"/>
  <c r="BK110" i="5"/>
  <c r="J110" i="5"/>
  <c r="BF110" i="5"/>
  <c r="BI109" i="5"/>
  <c r="BH109" i="5"/>
  <c r="BG109" i="5"/>
  <c r="BE109" i="5"/>
  <c r="T109" i="5"/>
  <c r="R109" i="5"/>
  <c r="P109" i="5"/>
  <c r="BK109" i="5"/>
  <c r="J109" i="5"/>
  <c r="BF109" i="5"/>
  <c r="BI108" i="5"/>
  <c r="BH108" i="5"/>
  <c r="BG108" i="5"/>
  <c r="BE108" i="5"/>
  <c r="T108" i="5"/>
  <c r="R108" i="5"/>
  <c r="P108" i="5"/>
  <c r="BK108" i="5"/>
  <c r="J108" i="5"/>
  <c r="BF108" i="5"/>
  <c r="BI107" i="5"/>
  <c r="BH107" i="5"/>
  <c r="BG107" i="5"/>
  <c r="BE107" i="5"/>
  <c r="T107" i="5"/>
  <c r="R107" i="5"/>
  <c r="P107" i="5"/>
  <c r="BK107" i="5"/>
  <c r="J107" i="5"/>
  <c r="BF107" i="5"/>
  <c r="BI106" i="5"/>
  <c r="BH106" i="5"/>
  <c r="BG106" i="5"/>
  <c r="BE106" i="5"/>
  <c r="T106" i="5"/>
  <c r="R106" i="5"/>
  <c r="P106" i="5"/>
  <c r="BK106" i="5"/>
  <c r="J106" i="5"/>
  <c r="BF106" i="5"/>
  <c r="BI105" i="5"/>
  <c r="BH105" i="5"/>
  <c r="BG105" i="5"/>
  <c r="BE105" i="5"/>
  <c r="T105" i="5"/>
  <c r="R105" i="5"/>
  <c r="P105" i="5"/>
  <c r="BK105" i="5"/>
  <c r="J105" i="5"/>
  <c r="BF105" i="5"/>
  <c r="BI104" i="5"/>
  <c r="BH104" i="5"/>
  <c r="BG104" i="5"/>
  <c r="BE104" i="5"/>
  <c r="T104" i="5"/>
  <c r="R104" i="5"/>
  <c r="P104" i="5"/>
  <c r="BK104" i="5"/>
  <c r="J104" i="5"/>
  <c r="BF104" i="5"/>
  <c r="BI103" i="5"/>
  <c r="BH103" i="5"/>
  <c r="BG103" i="5"/>
  <c r="BE103" i="5"/>
  <c r="T103" i="5"/>
  <c r="T102" i="5"/>
  <c r="T101" i="5" s="1"/>
  <c r="T100" i="5"/>
  <c r="R103" i="5"/>
  <c r="R102" i="5"/>
  <c r="R101" i="5" s="1"/>
  <c r="R100" i="5" s="1"/>
  <c r="P103" i="5"/>
  <c r="P102" i="5"/>
  <c r="P101" i="5" s="1"/>
  <c r="P100" i="5"/>
  <c r="AU59" i="1" s="1"/>
  <c r="BK103" i="5"/>
  <c r="BK102" i="5" s="1"/>
  <c r="J102" i="5"/>
  <c r="J67" i="5" s="1"/>
  <c r="J103" i="5"/>
  <c r="BF103" i="5" s="1"/>
  <c r="J97" i="5"/>
  <c r="J96" i="5"/>
  <c r="F96" i="5"/>
  <c r="F94" i="5"/>
  <c r="E92" i="5"/>
  <c r="BI77" i="5"/>
  <c r="BH77" i="5"/>
  <c r="BG77" i="5"/>
  <c r="BE77" i="5"/>
  <c r="BI76" i="5"/>
  <c r="BH76" i="5"/>
  <c r="BG76" i="5"/>
  <c r="BF76" i="5"/>
  <c r="BE76" i="5"/>
  <c r="BI75" i="5"/>
  <c r="BH75" i="5"/>
  <c r="BG75" i="5"/>
  <c r="BF75" i="5"/>
  <c r="BE75" i="5"/>
  <c r="BI74" i="5"/>
  <c r="BH74" i="5"/>
  <c r="BG74" i="5"/>
  <c r="BF74" i="5"/>
  <c r="BE74" i="5"/>
  <c r="BI73" i="5"/>
  <c r="BH73" i="5"/>
  <c r="BG73" i="5"/>
  <c r="BF73" i="5"/>
  <c r="BE73" i="5"/>
  <c r="BI72" i="5"/>
  <c r="F41" i="5"/>
  <c r="BD59" i="1" s="1"/>
  <c r="BH72" i="5"/>
  <c r="F40" i="5" s="1"/>
  <c r="BC59" i="1" s="1"/>
  <c r="BG72" i="5"/>
  <c r="F39" i="5"/>
  <c r="BB59" i="1" s="1"/>
  <c r="BF72" i="5"/>
  <c r="BE72" i="5"/>
  <c r="J37" i="5"/>
  <c r="AV59" i="1" s="1"/>
  <c r="F37" i="5"/>
  <c r="AZ59" i="1" s="1"/>
  <c r="J61" i="5"/>
  <c r="J60" i="5"/>
  <c r="F60" i="5"/>
  <c r="F58" i="5"/>
  <c r="E56" i="5"/>
  <c r="J20" i="5"/>
  <c r="E20" i="5"/>
  <c r="F61" i="5" s="1"/>
  <c r="F97" i="5"/>
  <c r="J19" i="5"/>
  <c r="J14" i="5"/>
  <c r="J58" i="5" s="1"/>
  <c r="J94" i="5"/>
  <c r="E7" i="5"/>
  <c r="E88" i="5" s="1"/>
  <c r="E52" i="5"/>
  <c r="J41" i="4"/>
  <c r="J40" i="4"/>
  <c r="AY58" i="1" s="1"/>
  <c r="J39" i="4"/>
  <c r="AX58" i="1" s="1"/>
  <c r="BI193" i="4"/>
  <c r="BH193" i="4"/>
  <c r="BG193" i="4"/>
  <c r="BE193" i="4"/>
  <c r="T193" i="4"/>
  <c r="R193" i="4"/>
  <c r="P193" i="4"/>
  <c r="BK193" i="4"/>
  <c r="J193" i="4"/>
  <c r="BF193" i="4" s="1"/>
  <c r="BI192" i="4"/>
  <c r="BH192" i="4"/>
  <c r="BG192" i="4"/>
  <c r="BE192" i="4"/>
  <c r="T192" i="4"/>
  <c r="R192" i="4"/>
  <c r="P192" i="4"/>
  <c r="BK192" i="4"/>
  <c r="J192" i="4"/>
  <c r="BF192" i="4" s="1"/>
  <c r="BI191" i="4"/>
  <c r="BH191" i="4"/>
  <c r="BG191" i="4"/>
  <c r="BE191" i="4"/>
  <c r="T191" i="4"/>
  <c r="R191" i="4"/>
  <c r="P191" i="4"/>
  <c r="BK191" i="4"/>
  <c r="J191" i="4"/>
  <c r="BF191" i="4" s="1"/>
  <c r="BI190" i="4"/>
  <c r="BH190" i="4"/>
  <c r="BG190" i="4"/>
  <c r="BE190" i="4"/>
  <c r="T190" i="4"/>
  <c r="R190" i="4"/>
  <c r="R189" i="4" s="1"/>
  <c r="P190" i="4"/>
  <c r="BK190" i="4"/>
  <c r="BK189" i="4" s="1"/>
  <c r="J189" i="4" s="1"/>
  <c r="J71" i="4" s="1"/>
  <c r="J190" i="4"/>
  <c r="BF190" i="4"/>
  <c r="BI188" i="4"/>
  <c r="BH188" i="4"/>
  <c r="BG188" i="4"/>
  <c r="BE188" i="4"/>
  <c r="T188" i="4"/>
  <c r="R188" i="4"/>
  <c r="P188" i="4"/>
  <c r="BK188" i="4"/>
  <c r="J188" i="4"/>
  <c r="BF188" i="4" s="1"/>
  <c r="BI187" i="4"/>
  <c r="BH187" i="4"/>
  <c r="BG187" i="4"/>
  <c r="BE187" i="4"/>
  <c r="T187" i="4"/>
  <c r="R187" i="4"/>
  <c r="P187" i="4"/>
  <c r="BK187" i="4"/>
  <c r="J187" i="4"/>
  <c r="BF187" i="4" s="1"/>
  <c r="BI186" i="4"/>
  <c r="BH186" i="4"/>
  <c r="BG186" i="4"/>
  <c r="BE186" i="4"/>
  <c r="T186" i="4"/>
  <c r="R186" i="4"/>
  <c r="P186" i="4"/>
  <c r="BK186" i="4"/>
  <c r="J186" i="4"/>
  <c r="BF186" i="4" s="1"/>
  <c r="BI185" i="4"/>
  <c r="BH185" i="4"/>
  <c r="BG185" i="4"/>
  <c r="BE185" i="4"/>
  <c r="T185" i="4"/>
  <c r="R185" i="4"/>
  <c r="P185" i="4"/>
  <c r="BK185" i="4"/>
  <c r="J185" i="4"/>
  <c r="BF185" i="4" s="1"/>
  <c r="BI184" i="4"/>
  <c r="BH184" i="4"/>
  <c r="BG184" i="4"/>
  <c r="BE184" i="4"/>
  <c r="T184" i="4"/>
  <c r="R184" i="4"/>
  <c r="P184" i="4"/>
  <c r="BK184" i="4"/>
  <c r="J184" i="4"/>
  <c r="BF184" i="4" s="1"/>
  <c r="BI183" i="4"/>
  <c r="BH183" i="4"/>
  <c r="BG183" i="4"/>
  <c r="BE183" i="4"/>
  <c r="T183" i="4"/>
  <c r="R183" i="4"/>
  <c r="P183" i="4"/>
  <c r="BK183" i="4"/>
  <c r="J183" i="4"/>
  <c r="BF183" i="4" s="1"/>
  <c r="BI182" i="4"/>
  <c r="BH182" i="4"/>
  <c r="BG182" i="4"/>
  <c r="BE182" i="4"/>
  <c r="T182" i="4"/>
  <c r="R182" i="4"/>
  <c r="P182" i="4"/>
  <c r="BK182" i="4"/>
  <c r="J182" i="4"/>
  <c r="BF182" i="4" s="1"/>
  <c r="BI181" i="4"/>
  <c r="BH181" i="4"/>
  <c r="BG181" i="4"/>
  <c r="BE181" i="4"/>
  <c r="T181" i="4"/>
  <c r="R181" i="4"/>
  <c r="P181" i="4"/>
  <c r="BK181" i="4"/>
  <c r="J181" i="4"/>
  <c r="BF181" i="4" s="1"/>
  <c r="BI180" i="4"/>
  <c r="BH180" i="4"/>
  <c r="BG180" i="4"/>
  <c r="BE180" i="4"/>
  <c r="T180" i="4"/>
  <c r="R180" i="4"/>
  <c r="P180" i="4"/>
  <c r="BK180" i="4"/>
  <c r="J180" i="4"/>
  <c r="BF180" i="4" s="1"/>
  <c r="BI179" i="4"/>
  <c r="BH179" i="4"/>
  <c r="BG179" i="4"/>
  <c r="BE179" i="4"/>
  <c r="T179" i="4"/>
  <c r="R179" i="4"/>
  <c r="P179" i="4"/>
  <c r="BK179" i="4"/>
  <c r="J179" i="4"/>
  <c r="BF179" i="4" s="1"/>
  <c r="BI178" i="4"/>
  <c r="BH178" i="4"/>
  <c r="BG178" i="4"/>
  <c r="BE178" i="4"/>
  <c r="T178" i="4"/>
  <c r="R178" i="4"/>
  <c r="P178" i="4"/>
  <c r="BK178" i="4"/>
  <c r="J178" i="4"/>
  <c r="BF178" i="4" s="1"/>
  <c r="BI177" i="4"/>
  <c r="BH177" i="4"/>
  <c r="BG177" i="4"/>
  <c r="BE177" i="4"/>
  <c r="T177" i="4"/>
  <c r="R177" i="4"/>
  <c r="P177" i="4"/>
  <c r="BK177" i="4"/>
  <c r="J177" i="4"/>
  <c r="BF177" i="4" s="1"/>
  <c r="BI176" i="4"/>
  <c r="BH176" i="4"/>
  <c r="BG176" i="4"/>
  <c r="BE176" i="4"/>
  <c r="T176" i="4"/>
  <c r="R176" i="4"/>
  <c r="P176" i="4"/>
  <c r="BK176" i="4"/>
  <c r="J176" i="4"/>
  <c r="BF176" i="4" s="1"/>
  <c r="BI175" i="4"/>
  <c r="BH175" i="4"/>
  <c r="BG175" i="4"/>
  <c r="BE175" i="4"/>
  <c r="T175" i="4"/>
  <c r="R175" i="4"/>
  <c r="P175" i="4"/>
  <c r="BK175" i="4"/>
  <c r="J175" i="4"/>
  <c r="BF175" i="4" s="1"/>
  <c r="BI174" i="4"/>
  <c r="BH174" i="4"/>
  <c r="BG174" i="4"/>
  <c r="BE174" i="4"/>
  <c r="T174" i="4"/>
  <c r="R174" i="4"/>
  <c r="P174" i="4"/>
  <c r="BK174" i="4"/>
  <c r="J174" i="4"/>
  <c r="BF174" i="4" s="1"/>
  <c r="BI173" i="4"/>
  <c r="BH173" i="4"/>
  <c r="BG173" i="4"/>
  <c r="BE173" i="4"/>
  <c r="T173" i="4"/>
  <c r="R173" i="4"/>
  <c r="P173" i="4"/>
  <c r="BK173" i="4"/>
  <c r="J173" i="4"/>
  <c r="BF173" i="4" s="1"/>
  <c r="BI172" i="4"/>
  <c r="BH172" i="4"/>
  <c r="BG172" i="4"/>
  <c r="BE172" i="4"/>
  <c r="T172" i="4"/>
  <c r="R172" i="4"/>
  <c r="P172" i="4"/>
  <c r="BK172" i="4"/>
  <c r="J172" i="4"/>
  <c r="BF172" i="4" s="1"/>
  <c r="BI171" i="4"/>
  <c r="BH171" i="4"/>
  <c r="BG171" i="4"/>
  <c r="BE171" i="4"/>
  <c r="T171" i="4"/>
  <c r="R171" i="4"/>
  <c r="P171" i="4"/>
  <c r="BK171" i="4"/>
  <c r="J171" i="4"/>
  <c r="BF171" i="4" s="1"/>
  <c r="BI170" i="4"/>
  <c r="BH170" i="4"/>
  <c r="BG170" i="4"/>
  <c r="BE170" i="4"/>
  <c r="T170" i="4"/>
  <c r="R170" i="4"/>
  <c r="P170" i="4"/>
  <c r="BK170" i="4"/>
  <c r="J170" i="4"/>
  <c r="BF170" i="4" s="1"/>
  <c r="BI169" i="4"/>
  <c r="BH169" i="4"/>
  <c r="BG169" i="4"/>
  <c r="BE169" i="4"/>
  <c r="T169" i="4"/>
  <c r="R169" i="4"/>
  <c r="P169" i="4"/>
  <c r="BK169" i="4"/>
  <c r="J169" i="4"/>
  <c r="BF169" i="4" s="1"/>
  <c r="BI168" i="4"/>
  <c r="BH168" i="4"/>
  <c r="BG168" i="4"/>
  <c r="BE168" i="4"/>
  <c r="T168" i="4"/>
  <c r="R168" i="4"/>
  <c r="P168" i="4"/>
  <c r="BK168" i="4"/>
  <c r="J168" i="4"/>
  <c r="BF168" i="4" s="1"/>
  <c r="BI167" i="4"/>
  <c r="BH167" i="4"/>
  <c r="BG167" i="4"/>
  <c r="BE167" i="4"/>
  <c r="T167" i="4"/>
  <c r="R167" i="4"/>
  <c r="P167" i="4"/>
  <c r="BK167" i="4"/>
  <c r="J167" i="4"/>
  <c r="BF167" i="4" s="1"/>
  <c r="BI166" i="4"/>
  <c r="BH166" i="4"/>
  <c r="BG166" i="4"/>
  <c r="BE166" i="4"/>
  <c r="T166" i="4"/>
  <c r="R166" i="4"/>
  <c r="P166" i="4"/>
  <c r="BK166" i="4"/>
  <c r="J166" i="4"/>
  <c r="BF166" i="4" s="1"/>
  <c r="BI165" i="4"/>
  <c r="BH165" i="4"/>
  <c r="BG165" i="4"/>
  <c r="BE165" i="4"/>
  <c r="T165" i="4"/>
  <c r="R165" i="4"/>
  <c r="P165" i="4"/>
  <c r="BK165" i="4"/>
  <c r="J165" i="4"/>
  <c r="BF165" i="4" s="1"/>
  <c r="BI164" i="4"/>
  <c r="BH164" i="4"/>
  <c r="BG164" i="4"/>
  <c r="BE164" i="4"/>
  <c r="T164" i="4"/>
  <c r="R164" i="4"/>
  <c r="P164" i="4"/>
  <c r="BK164" i="4"/>
  <c r="J164" i="4"/>
  <c r="BF164" i="4" s="1"/>
  <c r="BI163" i="4"/>
  <c r="BH163" i="4"/>
  <c r="BG163" i="4"/>
  <c r="BE163" i="4"/>
  <c r="T163" i="4"/>
  <c r="R163" i="4"/>
  <c r="P163" i="4"/>
  <c r="BK163" i="4"/>
  <c r="J163" i="4"/>
  <c r="BF163" i="4" s="1"/>
  <c r="BI162" i="4"/>
  <c r="BH162" i="4"/>
  <c r="BG162" i="4"/>
  <c r="BE162" i="4"/>
  <c r="T162" i="4"/>
  <c r="R162" i="4"/>
  <c r="P162" i="4"/>
  <c r="BK162" i="4"/>
  <c r="J162" i="4"/>
  <c r="BF162" i="4" s="1"/>
  <c r="BI161" i="4"/>
  <c r="BH161" i="4"/>
  <c r="BG161" i="4"/>
  <c r="BE161" i="4"/>
  <c r="T161" i="4"/>
  <c r="R161" i="4"/>
  <c r="P161" i="4"/>
  <c r="BK161" i="4"/>
  <c r="J161" i="4"/>
  <c r="BF161" i="4" s="1"/>
  <c r="BI160" i="4"/>
  <c r="BH160" i="4"/>
  <c r="BG160" i="4"/>
  <c r="BE160" i="4"/>
  <c r="T160" i="4"/>
  <c r="R160" i="4"/>
  <c r="P160" i="4"/>
  <c r="BK160" i="4"/>
  <c r="J160" i="4"/>
  <c r="BF160" i="4" s="1"/>
  <c r="BI159" i="4"/>
  <c r="BH159" i="4"/>
  <c r="BG159" i="4"/>
  <c r="BE159" i="4"/>
  <c r="T159" i="4"/>
  <c r="R159" i="4"/>
  <c r="P159" i="4"/>
  <c r="BK159" i="4"/>
  <c r="J159" i="4"/>
  <c r="BF159" i="4" s="1"/>
  <c r="BI158" i="4"/>
  <c r="BH158" i="4"/>
  <c r="BG158" i="4"/>
  <c r="BE158" i="4"/>
  <c r="T158" i="4"/>
  <c r="R158" i="4"/>
  <c r="P158" i="4"/>
  <c r="BK158" i="4"/>
  <c r="J158" i="4"/>
  <c r="BF158" i="4" s="1"/>
  <c r="BI157" i="4"/>
  <c r="BH157" i="4"/>
  <c r="BG157" i="4"/>
  <c r="BE157" i="4"/>
  <c r="T157" i="4"/>
  <c r="R157" i="4"/>
  <c r="P157" i="4"/>
  <c r="BK157" i="4"/>
  <c r="J157" i="4"/>
  <c r="BF157" i="4" s="1"/>
  <c r="BI156" i="4"/>
  <c r="BH156" i="4"/>
  <c r="BG156" i="4"/>
  <c r="BE156" i="4"/>
  <c r="T156" i="4"/>
  <c r="R156" i="4"/>
  <c r="P156" i="4"/>
  <c r="BK156" i="4"/>
  <c r="J156" i="4"/>
  <c r="BF156" i="4" s="1"/>
  <c r="BI155" i="4"/>
  <c r="BH155" i="4"/>
  <c r="BG155" i="4"/>
  <c r="BE155" i="4"/>
  <c r="T155" i="4"/>
  <c r="R155" i="4"/>
  <c r="P155" i="4"/>
  <c r="BK155" i="4"/>
  <c r="J155" i="4"/>
  <c r="BF155" i="4" s="1"/>
  <c r="BI154" i="4"/>
  <c r="BH154" i="4"/>
  <c r="BG154" i="4"/>
  <c r="BE154" i="4"/>
  <c r="T154" i="4"/>
  <c r="R154" i="4"/>
  <c r="P154" i="4"/>
  <c r="BK154" i="4"/>
  <c r="J154" i="4"/>
  <c r="BF154" i="4" s="1"/>
  <c r="BI153" i="4"/>
  <c r="BH153" i="4"/>
  <c r="BG153" i="4"/>
  <c r="BE153" i="4"/>
  <c r="T153" i="4"/>
  <c r="R153" i="4"/>
  <c r="P153" i="4"/>
  <c r="BK153" i="4"/>
  <c r="J153" i="4"/>
  <c r="BF153" i="4" s="1"/>
  <c r="BI152" i="4"/>
  <c r="BH152" i="4"/>
  <c r="BG152" i="4"/>
  <c r="BE152" i="4"/>
  <c r="T152" i="4"/>
  <c r="R152" i="4"/>
  <c r="R151" i="4" s="1"/>
  <c r="P152" i="4"/>
  <c r="P151" i="4" s="1"/>
  <c r="BK152" i="4"/>
  <c r="BK151" i="4" s="1"/>
  <c r="J151" i="4"/>
  <c r="J70" i="4" s="1"/>
  <c r="J152" i="4"/>
  <c r="BF152" i="4"/>
  <c r="BI150" i="4"/>
  <c r="BH150" i="4"/>
  <c r="BG150" i="4"/>
  <c r="BE150" i="4"/>
  <c r="T150" i="4"/>
  <c r="R150" i="4"/>
  <c r="P150" i="4"/>
  <c r="BK150" i="4"/>
  <c r="J150" i="4"/>
  <c r="BF150" i="4" s="1"/>
  <c r="BI149" i="4"/>
  <c r="BH149" i="4"/>
  <c r="BG149" i="4"/>
  <c r="BE149" i="4"/>
  <c r="T149" i="4"/>
  <c r="R149" i="4"/>
  <c r="P149" i="4"/>
  <c r="BK149" i="4"/>
  <c r="J149" i="4"/>
  <c r="BF149" i="4" s="1"/>
  <c r="BI148" i="4"/>
  <c r="BH148" i="4"/>
  <c r="BG148" i="4"/>
  <c r="BE148" i="4"/>
  <c r="T148" i="4"/>
  <c r="R148" i="4"/>
  <c r="P148" i="4"/>
  <c r="BK148" i="4"/>
  <c r="J148" i="4"/>
  <c r="BF148" i="4" s="1"/>
  <c r="BI147" i="4"/>
  <c r="BH147" i="4"/>
  <c r="BG147" i="4"/>
  <c r="BE147" i="4"/>
  <c r="T147" i="4"/>
  <c r="R147" i="4"/>
  <c r="P147" i="4"/>
  <c r="BK147" i="4"/>
  <c r="J147" i="4"/>
  <c r="BF147" i="4" s="1"/>
  <c r="BI146" i="4"/>
  <c r="BH146" i="4"/>
  <c r="BG146" i="4"/>
  <c r="BE146" i="4"/>
  <c r="T146" i="4"/>
  <c r="R146" i="4"/>
  <c r="P146" i="4"/>
  <c r="BK146" i="4"/>
  <c r="J146" i="4"/>
  <c r="BF146" i="4" s="1"/>
  <c r="BI145" i="4"/>
  <c r="BH145" i="4"/>
  <c r="BG145" i="4"/>
  <c r="BE145" i="4"/>
  <c r="T145" i="4"/>
  <c r="R145" i="4"/>
  <c r="P145" i="4"/>
  <c r="BK145" i="4"/>
  <c r="J145" i="4"/>
  <c r="BF145" i="4" s="1"/>
  <c r="BI144" i="4"/>
  <c r="BH144" i="4"/>
  <c r="BG144" i="4"/>
  <c r="BE144" i="4"/>
  <c r="T144" i="4"/>
  <c r="R144" i="4"/>
  <c r="P144" i="4"/>
  <c r="BK144" i="4"/>
  <c r="J144" i="4"/>
  <c r="BF144" i="4" s="1"/>
  <c r="BI143" i="4"/>
  <c r="BH143" i="4"/>
  <c r="BG143" i="4"/>
  <c r="BE143" i="4"/>
  <c r="T143" i="4"/>
  <c r="R143" i="4"/>
  <c r="P143" i="4"/>
  <c r="BK143" i="4"/>
  <c r="J143" i="4"/>
  <c r="BF143" i="4" s="1"/>
  <c r="BI142" i="4"/>
  <c r="BH142" i="4"/>
  <c r="BG142" i="4"/>
  <c r="BE142" i="4"/>
  <c r="T142" i="4"/>
  <c r="R142" i="4"/>
  <c r="P142" i="4"/>
  <c r="BK142" i="4"/>
  <c r="J142" i="4"/>
  <c r="BF142" i="4" s="1"/>
  <c r="BI141" i="4"/>
  <c r="BH141" i="4"/>
  <c r="BG141" i="4"/>
  <c r="BE141" i="4"/>
  <c r="T141" i="4"/>
  <c r="R141" i="4"/>
  <c r="P141" i="4"/>
  <c r="BK141" i="4"/>
  <c r="J141" i="4"/>
  <c r="BF141" i="4" s="1"/>
  <c r="BI140" i="4"/>
  <c r="BH140" i="4"/>
  <c r="BG140" i="4"/>
  <c r="BE140" i="4"/>
  <c r="T140" i="4"/>
  <c r="R140" i="4"/>
  <c r="P140" i="4"/>
  <c r="BK140" i="4"/>
  <c r="J140" i="4"/>
  <c r="BF140" i="4" s="1"/>
  <c r="BI139" i="4"/>
  <c r="BH139" i="4"/>
  <c r="BG139" i="4"/>
  <c r="BE139" i="4"/>
  <c r="T139" i="4"/>
  <c r="R139" i="4"/>
  <c r="P139" i="4"/>
  <c r="BK139" i="4"/>
  <c r="J139" i="4"/>
  <c r="BF139" i="4" s="1"/>
  <c r="BI138" i="4"/>
  <c r="BH138" i="4"/>
  <c r="BG138" i="4"/>
  <c r="BE138" i="4"/>
  <c r="T138" i="4"/>
  <c r="R138" i="4"/>
  <c r="P138" i="4"/>
  <c r="BK138" i="4"/>
  <c r="J138" i="4"/>
  <c r="BF138" i="4" s="1"/>
  <c r="BI137" i="4"/>
  <c r="BH137" i="4"/>
  <c r="BG137" i="4"/>
  <c r="BE137" i="4"/>
  <c r="T137" i="4"/>
  <c r="R137" i="4"/>
  <c r="P137" i="4"/>
  <c r="BK137" i="4"/>
  <c r="J137" i="4"/>
  <c r="BF137" i="4" s="1"/>
  <c r="BI136" i="4"/>
  <c r="BH136" i="4"/>
  <c r="BG136" i="4"/>
  <c r="BE136" i="4"/>
  <c r="T136" i="4"/>
  <c r="R136" i="4"/>
  <c r="R135" i="4" s="1"/>
  <c r="P136" i="4"/>
  <c r="BK136" i="4"/>
  <c r="BK135" i="4" s="1"/>
  <c r="J135" i="4" s="1"/>
  <c r="J69" i="4" s="1"/>
  <c r="J136" i="4"/>
  <c r="BF136" i="4"/>
  <c r="BI134" i="4"/>
  <c r="BH134" i="4"/>
  <c r="BG134" i="4"/>
  <c r="BE134" i="4"/>
  <c r="T134" i="4"/>
  <c r="R134" i="4"/>
  <c r="P134" i="4"/>
  <c r="BK134" i="4"/>
  <c r="J134" i="4"/>
  <c r="BF134" i="4" s="1"/>
  <c r="BI133" i="4"/>
  <c r="BH133" i="4"/>
  <c r="BG133" i="4"/>
  <c r="BE133" i="4"/>
  <c r="T133" i="4"/>
  <c r="R133" i="4"/>
  <c r="P133" i="4"/>
  <c r="BK133" i="4"/>
  <c r="J133" i="4"/>
  <c r="BF133" i="4" s="1"/>
  <c r="BI132" i="4"/>
  <c r="BH132" i="4"/>
  <c r="BG132" i="4"/>
  <c r="BE132" i="4"/>
  <c r="T132" i="4"/>
  <c r="R132" i="4"/>
  <c r="P132" i="4"/>
  <c r="BK132" i="4"/>
  <c r="J132" i="4"/>
  <c r="BF132" i="4" s="1"/>
  <c r="BI131" i="4"/>
  <c r="BH131" i="4"/>
  <c r="BG131" i="4"/>
  <c r="BE131" i="4"/>
  <c r="T131" i="4"/>
  <c r="R131" i="4"/>
  <c r="P131" i="4"/>
  <c r="BK131" i="4"/>
  <c r="J131" i="4"/>
  <c r="BF131" i="4" s="1"/>
  <c r="BI130" i="4"/>
  <c r="BH130" i="4"/>
  <c r="BG130" i="4"/>
  <c r="BE130" i="4"/>
  <c r="T130" i="4"/>
  <c r="R130" i="4"/>
  <c r="P130" i="4"/>
  <c r="BK130" i="4"/>
  <c r="J130" i="4"/>
  <c r="BF130" i="4" s="1"/>
  <c r="BI129" i="4"/>
  <c r="BH129" i="4"/>
  <c r="BG129" i="4"/>
  <c r="BE129" i="4"/>
  <c r="T129" i="4"/>
  <c r="R129" i="4"/>
  <c r="P129" i="4"/>
  <c r="BK129" i="4"/>
  <c r="J129" i="4"/>
  <c r="BF129" i="4" s="1"/>
  <c r="BI128" i="4"/>
  <c r="BH128" i="4"/>
  <c r="BG128" i="4"/>
  <c r="BE128" i="4"/>
  <c r="T128" i="4"/>
  <c r="R128" i="4"/>
  <c r="P128" i="4"/>
  <c r="BK128" i="4"/>
  <c r="J128" i="4"/>
  <c r="BF128" i="4" s="1"/>
  <c r="BI127" i="4"/>
  <c r="BH127" i="4"/>
  <c r="BG127" i="4"/>
  <c r="BE127" i="4"/>
  <c r="T127" i="4"/>
  <c r="R127" i="4"/>
  <c r="P127" i="4"/>
  <c r="BK127" i="4"/>
  <c r="J127" i="4"/>
  <c r="BF127" i="4" s="1"/>
  <c r="BI126" i="4"/>
  <c r="BH126" i="4"/>
  <c r="BG126" i="4"/>
  <c r="BE126" i="4"/>
  <c r="T126" i="4"/>
  <c r="R126" i="4"/>
  <c r="P126" i="4"/>
  <c r="BK126" i="4"/>
  <c r="J126" i="4"/>
  <c r="BF126" i="4" s="1"/>
  <c r="BI125" i="4"/>
  <c r="BH125" i="4"/>
  <c r="BG125" i="4"/>
  <c r="BE125" i="4"/>
  <c r="T125" i="4"/>
  <c r="R125" i="4"/>
  <c r="P125" i="4"/>
  <c r="BK125" i="4"/>
  <c r="J125" i="4"/>
  <c r="BF125" i="4" s="1"/>
  <c r="BI124" i="4"/>
  <c r="BH124" i="4"/>
  <c r="BG124" i="4"/>
  <c r="BE124" i="4"/>
  <c r="T124" i="4"/>
  <c r="R124" i="4"/>
  <c r="P124" i="4"/>
  <c r="BK124" i="4"/>
  <c r="J124" i="4"/>
  <c r="BF124" i="4" s="1"/>
  <c r="BI123" i="4"/>
  <c r="BH123" i="4"/>
  <c r="BG123" i="4"/>
  <c r="BE123" i="4"/>
  <c r="T123" i="4"/>
  <c r="R123" i="4"/>
  <c r="P123" i="4"/>
  <c r="BK123" i="4"/>
  <c r="J123" i="4"/>
  <c r="BF123" i="4" s="1"/>
  <c r="BI122" i="4"/>
  <c r="BH122" i="4"/>
  <c r="BG122" i="4"/>
  <c r="BE122" i="4"/>
  <c r="T122" i="4"/>
  <c r="R122" i="4"/>
  <c r="P122" i="4"/>
  <c r="BK122" i="4"/>
  <c r="J122" i="4"/>
  <c r="BF122" i="4" s="1"/>
  <c r="BI121" i="4"/>
  <c r="BH121" i="4"/>
  <c r="BG121" i="4"/>
  <c r="BE121" i="4"/>
  <c r="T121" i="4"/>
  <c r="R121" i="4"/>
  <c r="P121" i="4"/>
  <c r="BK121" i="4"/>
  <c r="J121" i="4"/>
  <c r="BF121" i="4" s="1"/>
  <c r="BI120" i="4"/>
  <c r="BH120" i="4"/>
  <c r="BG120" i="4"/>
  <c r="BE120" i="4"/>
  <c r="T120" i="4"/>
  <c r="R120" i="4"/>
  <c r="P120" i="4"/>
  <c r="BK120" i="4"/>
  <c r="J120" i="4"/>
  <c r="BF120" i="4" s="1"/>
  <c r="BI119" i="4"/>
  <c r="BH119" i="4"/>
  <c r="BG119" i="4"/>
  <c r="BE119" i="4"/>
  <c r="T119" i="4"/>
  <c r="R119" i="4"/>
  <c r="P119" i="4"/>
  <c r="BK119" i="4"/>
  <c r="J119" i="4"/>
  <c r="BF119" i="4" s="1"/>
  <c r="BI118" i="4"/>
  <c r="BH118" i="4"/>
  <c r="BG118" i="4"/>
  <c r="BE118" i="4"/>
  <c r="T118" i="4"/>
  <c r="R118" i="4"/>
  <c r="P118" i="4"/>
  <c r="BK118" i="4"/>
  <c r="J118" i="4"/>
  <c r="BF118" i="4" s="1"/>
  <c r="BI117" i="4"/>
  <c r="BH117" i="4"/>
  <c r="BG117" i="4"/>
  <c r="BE117" i="4"/>
  <c r="T117" i="4"/>
  <c r="R117" i="4"/>
  <c r="P117" i="4"/>
  <c r="BK117" i="4"/>
  <c r="J117" i="4"/>
  <c r="BF117" i="4" s="1"/>
  <c r="BI116" i="4"/>
  <c r="BH116" i="4"/>
  <c r="BG116" i="4"/>
  <c r="BE116" i="4"/>
  <c r="T116" i="4"/>
  <c r="R116" i="4"/>
  <c r="P116" i="4"/>
  <c r="BK116" i="4"/>
  <c r="J116" i="4"/>
  <c r="BF116" i="4" s="1"/>
  <c r="BI115" i="4"/>
  <c r="BH115" i="4"/>
  <c r="BG115" i="4"/>
  <c r="BE115" i="4"/>
  <c r="T115" i="4"/>
  <c r="R115" i="4"/>
  <c r="R114" i="4" s="1"/>
  <c r="R104" i="4" s="1"/>
  <c r="R103" i="4" s="1"/>
  <c r="P115" i="4"/>
  <c r="BK115" i="4"/>
  <c r="BK114" i="4" s="1"/>
  <c r="J114" i="4" s="1"/>
  <c r="J68" i="4" s="1"/>
  <c r="J115" i="4"/>
  <c r="BF115" i="4"/>
  <c r="BI113" i="4"/>
  <c r="BH113" i="4"/>
  <c r="BG113" i="4"/>
  <c r="BE113" i="4"/>
  <c r="T113" i="4"/>
  <c r="R113" i="4"/>
  <c r="P113" i="4"/>
  <c r="BK113" i="4"/>
  <c r="J113" i="4"/>
  <c r="BF113" i="4" s="1"/>
  <c r="BI112" i="4"/>
  <c r="BH112" i="4"/>
  <c r="BG112" i="4"/>
  <c r="BE112" i="4"/>
  <c r="T112" i="4"/>
  <c r="R112" i="4"/>
  <c r="P112" i="4"/>
  <c r="BK112" i="4"/>
  <c r="J112" i="4"/>
  <c r="BF112" i="4" s="1"/>
  <c r="BI111" i="4"/>
  <c r="BH111" i="4"/>
  <c r="BG111" i="4"/>
  <c r="BE111" i="4"/>
  <c r="T111" i="4"/>
  <c r="R111" i="4"/>
  <c r="P111" i="4"/>
  <c r="BK111" i="4"/>
  <c r="J111" i="4"/>
  <c r="BF111" i="4" s="1"/>
  <c r="BI110" i="4"/>
  <c r="BH110" i="4"/>
  <c r="BG110" i="4"/>
  <c r="BE110" i="4"/>
  <c r="T110" i="4"/>
  <c r="R110" i="4"/>
  <c r="P110" i="4"/>
  <c r="BK110" i="4"/>
  <c r="J110" i="4"/>
  <c r="BF110" i="4" s="1"/>
  <c r="BI109" i="4"/>
  <c r="BH109" i="4"/>
  <c r="BG109" i="4"/>
  <c r="BE109" i="4"/>
  <c r="T109" i="4"/>
  <c r="R109" i="4"/>
  <c r="P109" i="4"/>
  <c r="BK109" i="4"/>
  <c r="J109" i="4"/>
  <c r="BF109" i="4" s="1"/>
  <c r="BI108" i="4"/>
  <c r="BH108" i="4"/>
  <c r="BG108" i="4"/>
  <c r="BE108" i="4"/>
  <c r="T108" i="4"/>
  <c r="R108" i="4"/>
  <c r="P108" i="4"/>
  <c r="BK108" i="4"/>
  <c r="J108" i="4"/>
  <c r="BF108" i="4" s="1"/>
  <c r="BI107" i="4"/>
  <c r="BH107" i="4"/>
  <c r="BG107" i="4"/>
  <c r="BE107" i="4"/>
  <c r="T107" i="4"/>
  <c r="R107" i="4"/>
  <c r="P107" i="4"/>
  <c r="BK107" i="4"/>
  <c r="J107" i="4"/>
  <c r="BF107" i="4" s="1"/>
  <c r="BI106" i="4"/>
  <c r="BH106" i="4"/>
  <c r="BG106" i="4"/>
  <c r="BE106" i="4"/>
  <c r="T106" i="4"/>
  <c r="R106" i="4"/>
  <c r="R105" i="4" s="1"/>
  <c r="P106" i="4"/>
  <c r="BK106" i="4"/>
  <c r="BK105" i="4"/>
  <c r="J105" i="4" s="1"/>
  <c r="J67" i="4" s="1"/>
  <c r="BK104" i="4"/>
  <c r="J106" i="4"/>
  <c r="BF106" i="4"/>
  <c r="J100" i="4"/>
  <c r="J99" i="4"/>
  <c r="F99" i="4"/>
  <c r="F97" i="4"/>
  <c r="E95" i="4"/>
  <c r="BI80" i="4"/>
  <c r="BH80" i="4"/>
  <c r="BG80" i="4"/>
  <c r="BE80" i="4"/>
  <c r="BI79" i="4"/>
  <c r="BH79" i="4"/>
  <c r="BG79" i="4"/>
  <c r="BF79" i="4"/>
  <c r="BE79" i="4"/>
  <c r="BI78" i="4"/>
  <c r="BH78" i="4"/>
  <c r="BG78" i="4"/>
  <c r="BF78" i="4"/>
  <c r="BE78" i="4"/>
  <c r="BI77" i="4"/>
  <c r="BH77" i="4"/>
  <c r="BG77" i="4"/>
  <c r="BF77" i="4"/>
  <c r="BE77" i="4"/>
  <c r="BI76" i="4"/>
  <c r="BH76" i="4"/>
  <c r="BG76" i="4"/>
  <c r="BF76" i="4"/>
  <c r="BE76" i="4"/>
  <c r="BI75" i="4"/>
  <c r="BH75" i="4"/>
  <c r="F40" i="4"/>
  <c r="BC58" i="1" s="1"/>
  <c r="BG75" i="4"/>
  <c r="BF75" i="4"/>
  <c r="BE75" i="4"/>
  <c r="J61" i="4"/>
  <c r="J60" i="4"/>
  <c r="F60" i="4"/>
  <c r="F58" i="4"/>
  <c r="E56" i="4"/>
  <c r="J20" i="4"/>
  <c r="E20" i="4"/>
  <c r="F100" i="4" s="1"/>
  <c r="F61" i="4"/>
  <c r="J19" i="4"/>
  <c r="J14" i="4"/>
  <c r="J97" i="4" s="1"/>
  <c r="E7" i="4"/>
  <c r="E52" i="4" s="1"/>
  <c r="E91" i="4"/>
  <c r="J41" i="3"/>
  <c r="J40" i="3"/>
  <c r="AY57" i="1"/>
  <c r="J39" i="3"/>
  <c r="AX57" i="1"/>
  <c r="BI137" i="3"/>
  <c r="BH137" i="3"/>
  <c r="BG137" i="3"/>
  <c r="BE137" i="3"/>
  <c r="T137" i="3"/>
  <c r="R137" i="3"/>
  <c r="P137" i="3"/>
  <c r="BK137" i="3"/>
  <c r="J137" i="3"/>
  <c r="BF137" i="3"/>
  <c r="BI136" i="3"/>
  <c r="BH136" i="3"/>
  <c r="BG136" i="3"/>
  <c r="BE136" i="3"/>
  <c r="T136" i="3"/>
  <c r="R136" i="3"/>
  <c r="P136" i="3"/>
  <c r="BK136" i="3"/>
  <c r="J136" i="3"/>
  <c r="BF136" i="3"/>
  <c r="BI135" i="3"/>
  <c r="BH135" i="3"/>
  <c r="BG135" i="3"/>
  <c r="BE135" i="3"/>
  <c r="T135" i="3"/>
  <c r="R135" i="3"/>
  <c r="P135" i="3"/>
  <c r="BK135" i="3"/>
  <c r="J135" i="3"/>
  <c r="BF135" i="3"/>
  <c r="BI134" i="3"/>
  <c r="BH134" i="3"/>
  <c r="BG134" i="3"/>
  <c r="BE134" i="3"/>
  <c r="T134" i="3"/>
  <c r="R134" i="3"/>
  <c r="P134" i="3"/>
  <c r="BK134" i="3"/>
  <c r="J134" i="3"/>
  <c r="BF134" i="3"/>
  <c r="BI133" i="3"/>
  <c r="BH133" i="3"/>
  <c r="BG133" i="3"/>
  <c r="BE133" i="3"/>
  <c r="T133" i="3"/>
  <c r="R133" i="3"/>
  <c r="P133" i="3"/>
  <c r="BK133" i="3"/>
  <c r="J133" i="3"/>
  <c r="BF133" i="3"/>
  <c r="BI132" i="3"/>
  <c r="BH132" i="3"/>
  <c r="BG132" i="3"/>
  <c r="BE132" i="3"/>
  <c r="T132" i="3"/>
  <c r="R132" i="3"/>
  <c r="P132" i="3"/>
  <c r="BK132" i="3"/>
  <c r="J132" i="3"/>
  <c r="BF132" i="3"/>
  <c r="BI131" i="3"/>
  <c r="BH131" i="3"/>
  <c r="BG131" i="3"/>
  <c r="BE131" i="3"/>
  <c r="T131" i="3"/>
  <c r="R131" i="3"/>
  <c r="P131" i="3"/>
  <c r="BK131" i="3"/>
  <c r="J131" i="3"/>
  <c r="BF131" i="3"/>
  <c r="BI130" i="3"/>
  <c r="BH130" i="3"/>
  <c r="BG130" i="3"/>
  <c r="BE130" i="3"/>
  <c r="T130" i="3"/>
  <c r="R130" i="3"/>
  <c r="P130" i="3"/>
  <c r="BK130" i="3"/>
  <c r="J130" i="3"/>
  <c r="BF130" i="3"/>
  <c r="BI129" i="3"/>
  <c r="BH129" i="3"/>
  <c r="BG129" i="3"/>
  <c r="BE129" i="3"/>
  <c r="T129" i="3"/>
  <c r="R129" i="3"/>
  <c r="P129" i="3"/>
  <c r="BK129" i="3"/>
  <c r="J129" i="3"/>
  <c r="BF129" i="3"/>
  <c r="BI128" i="3"/>
  <c r="BH128" i="3"/>
  <c r="BG128" i="3"/>
  <c r="BE128" i="3"/>
  <c r="T128" i="3"/>
  <c r="R128" i="3"/>
  <c r="P128" i="3"/>
  <c r="BK128" i="3"/>
  <c r="J128" i="3"/>
  <c r="BF128" i="3"/>
  <c r="BI127" i="3"/>
  <c r="BH127" i="3"/>
  <c r="BG127" i="3"/>
  <c r="BE127" i="3"/>
  <c r="T127" i="3"/>
  <c r="T126" i="3"/>
  <c r="T125" i="3" s="1"/>
  <c r="R127" i="3"/>
  <c r="P127" i="3"/>
  <c r="P126" i="3"/>
  <c r="P125" i="3" s="1"/>
  <c r="BK127" i="3"/>
  <c r="BK126" i="3" s="1"/>
  <c r="J127" i="3"/>
  <c r="BF127" i="3"/>
  <c r="BI124" i="3"/>
  <c r="BH124" i="3"/>
  <c r="BG124" i="3"/>
  <c r="BE124" i="3"/>
  <c r="T124" i="3"/>
  <c r="R124" i="3"/>
  <c r="P124" i="3"/>
  <c r="BK124" i="3"/>
  <c r="J124" i="3"/>
  <c r="BF124" i="3"/>
  <c r="BI123" i="3"/>
  <c r="BH123" i="3"/>
  <c r="BG123" i="3"/>
  <c r="BE123" i="3"/>
  <c r="T123" i="3"/>
  <c r="R123" i="3"/>
  <c r="P123" i="3"/>
  <c r="BK123" i="3"/>
  <c r="J123" i="3"/>
  <c r="BF123" i="3"/>
  <c r="BI122" i="3"/>
  <c r="BH122" i="3"/>
  <c r="BG122" i="3"/>
  <c r="BE122" i="3"/>
  <c r="T122" i="3"/>
  <c r="R122" i="3"/>
  <c r="P122" i="3"/>
  <c r="BK122" i="3"/>
  <c r="J122" i="3"/>
  <c r="BF122" i="3"/>
  <c r="BI121" i="3"/>
  <c r="BH121" i="3"/>
  <c r="BG121" i="3"/>
  <c r="BE121" i="3"/>
  <c r="F37" i="3" s="1"/>
  <c r="AZ57" i="1" s="1"/>
  <c r="T121" i="3"/>
  <c r="T120" i="3"/>
  <c r="R121" i="3"/>
  <c r="R120" i="3"/>
  <c r="P121" i="3"/>
  <c r="P120" i="3"/>
  <c r="BK121" i="3"/>
  <c r="BK120" i="3"/>
  <c r="J120" i="3" s="1"/>
  <c r="J69" i="3" s="1"/>
  <c r="J121" i="3"/>
  <c r="BF121" i="3" s="1"/>
  <c r="BI119" i="3"/>
  <c r="BH119" i="3"/>
  <c r="BG119" i="3"/>
  <c r="BE119" i="3"/>
  <c r="T119" i="3"/>
  <c r="R119" i="3"/>
  <c r="R116" i="3" s="1"/>
  <c r="P119" i="3"/>
  <c r="BK119" i="3"/>
  <c r="J119" i="3"/>
  <c r="BF119" i="3"/>
  <c r="BI118" i="3"/>
  <c r="BH118" i="3"/>
  <c r="BG118" i="3"/>
  <c r="BE118" i="3"/>
  <c r="T118" i="3"/>
  <c r="R118" i="3"/>
  <c r="P118" i="3"/>
  <c r="BK118" i="3"/>
  <c r="BK116" i="3" s="1"/>
  <c r="J116" i="3" s="1"/>
  <c r="J68" i="3" s="1"/>
  <c r="J118" i="3"/>
  <c r="BF118" i="3"/>
  <c r="BI117" i="3"/>
  <c r="BH117" i="3"/>
  <c r="BG117" i="3"/>
  <c r="BE117" i="3"/>
  <c r="T117" i="3"/>
  <c r="T116" i="3"/>
  <c r="R117" i="3"/>
  <c r="P117" i="3"/>
  <c r="P116" i="3"/>
  <c r="BK117" i="3"/>
  <c r="J117" i="3"/>
  <c r="BF117" i="3" s="1"/>
  <c r="BI115" i="3"/>
  <c r="BH115" i="3"/>
  <c r="BG115" i="3"/>
  <c r="BE115" i="3"/>
  <c r="T115" i="3"/>
  <c r="R115" i="3"/>
  <c r="P115" i="3"/>
  <c r="BK115" i="3"/>
  <c r="J115" i="3"/>
  <c r="BF115" i="3"/>
  <c r="BI114" i="3"/>
  <c r="BH114" i="3"/>
  <c r="BG114" i="3"/>
  <c r="BE114" i="3"/>
  <c r="T114" i="3"/>
  <c r="R114" i="3"/>
  <c r="P114" i="3"/>
  <c r="BK114" i="3"/>
  <c r="J114" i="3"/>
  <c r="BF114" i="3"/>
  <c r="BI113" i="3"/>
  <c r="BH113" i="3"/>
  <c r="BG113" i="3"/>
  <c r="BE113" i="3"/>
  <c r="T113" i="3"/>
  <c r="R113" i="3"/>
  <c r="P113" i="3"/>
  <c r="BK113" i="3"/>
  <c r="J113" i="3"/>
  <c r="BF113" i="3"/>
  <c r="BI112" i="3"/>
  <c r="BH112" i="3"/>
  <c r="BG112" i="3"/>
  <c r="BE112" i="3"/>
  <c r="T112" i="3"/>
  <c r="R112" i="3"/>
  <c r="P112" i="3"/>
  <c r="BK112" i="3"/>
  <c r="J112" i="3"/>
  <c r="BF112" i="3"/>
  <c r="BI111" i="3"/>
  <c r="BH111" i="3"/>
  <c r="BG111" i="3"/>
  <c r="BE111" i="3"/>
  <c r="T111" i="3"/>
  <c r="R111" i="3"/>
  <c r="P111" i="3"/>
  <c r="BK111" i="3"/>
  <c r="J111" i="3"/>
  <c r="BF111" i="3"/>
  <c r="BI110" i="3"/>
  <c r="BH110" i="3"/>
  <c r="BG110" i="3"/>
  <c r="BE110" i="3"/>
  <c r="T110" i="3"/>
  <c r="R110" i="3"/>
  <c r="P110" i="3"/>
  <c r="BK110" i="3"/>
  <c r="J110" i="3"/>
  <c r="BF110" i="3"/>
  <c r="BI109" i="3"/>
  <c r="BH109" i="3"/>
  <c r="BG109" i="3"/>
  <c r="BE109" i="3"/>
  <c r="T109" i="3"/>
  <c r="R109" i="3"/>
  <c r="P109" i="3"/>
  <c r="BK109" i="3"/>
  <c r="J109" i="3"/>
  <c r="BF109" i="3"/>
  <c r="BI108" i="3"/>
  <c r="BH108" i="3"/>
  <c r="BG108" i="3"/>
  <c r="BE108" i="3"/>
  <c r="T108" i="3"/>
  <c r="R108" i="3"/>
  <c r="P108" i="3"/>
  <c r="BK108" i="3"/>
  <c r="J108" i="3"/>
  <c r="BF108" i="3"/>
  <c r="BI107" i="3"/>
  <c r="BH107" i="3"/>
  <c r="BG107" i="3"/>
  <c r="BE107" i="3"/>
  <c r="T107" i="3"/>
  <c r="R107" i="3"/>
  <c r="R105" i="3" s="1"/>
  <c r="P107" i="3"/>
  <c r="BK107" i="3"/>
  <c r="J107" i="3"/>
  <c r="BF107" i="3"/>
  <c r="BI106" i="3"/>
  <c r="BH106" i="3"/>
  <c r="BG106" i="3"/>
  <c r="BE106" i="3"/>
  <c r="T106" i="3"/>
  <c r="T105" i="3"/>
  <c r="R106" i="3"/>
  <c r="P106" i="3"/>
  <c r="P105" i="3"/>
  <c r="BK106" i="3"/>
  <c r="BK105" i="3" s="1"/>
  <c r="J105" i="3"/>
  <c r="J106" i="3"/>
  <c r="BF106" i="3" s="1"/>
  <c r="J67" i="3"/>
  <c r="J100" i="3"/>
  <c r="J99" i="3"/>
  <c r="F99" i="3"/>
  <c r="F97" i="3"/>
  <c r="E95" i="3"/>
  <c r="BI80" i="3"/>
  <c r="BH80" i="3"/>
  <c r="BG80" i="3"/>
  <c r="BE80" i="3"/>
  <c r="BI79" i="3"/>
  <c r="BH79" i="3"/>
  <c r="BG79" i="3"/>
  <c r="BF79" i="3"/>
  <c r="BE79" i="3"/>
  <c r="BI78" i="3"/>
  <c r="BH78" i="3"/>
  <c r="BG78" i="3"/>
  <c r="BF78" i="3"/>
  <c r="BE78" i="3"/>
  <c r="BI77" i="3"/>
  <c r="BH77" i="3"/>
  <c r="BG77" i="3"/>
  <c r="BF77" i="3"/>
  <c r="BE77" i="3"/>
  <c r="BI76" i="3"/>
  <c r="BH76" i="3"/>
  <c r="BG76" i="3"/>
  <c r="BF76" i="3"/>
  <c r="BE76" i="3"/>
  <c r="BI75" i="3"/>
  <c r="F41" i="3"/>
  <c r="BD57" i="1" s="1"/>
  <c r="BH75" i="3"/>
  <c r="F40" i="3" s="1"/>
  <c r="BC57" i="1" s="1"/>
  <c r="BG75" i="3"/>
  <c r="F39" i="3"/>
  <c r="BB57" i="1" s="1"/>
  <c r="BF75" i="3"/>
  <c r="BE75" i="3"/>
  <c r="J61" i="3"/>
  <c r="J60" i="3"/>
  <c r="F60" i="3"/>
  <c r="F58" i="3"/>
  <c r="E56" i="3"/>
  <c r="J20" i="3"/>
  <c r="E20" i="3"/>
  <c r="F100" i="3"/>
  <c r="F61" i="3"/>
  <c r="J19" i="3"/>
  <c r="J14" i="3"/>
  <c r="J97" i="3"/>
  <c r="J58" i="3"/>
  <c r="E7" i="3"/>
  <c r="E91" i="3" s="1"/>
  <c r="J41" i="2"/>
  <c r="J40" i="2"/>
  <c r="AY56" i="1" s="1"/>
  <c r="J39" i="2"/>
  <c r="AX56" i="1" s="1"/>
  <c r="BI284" i="2"/>
  <c r="BH284" i="2"/>
  <c r="BG284" i="2"/>
  <c r="BE284" i="2"/>
  <c r="T284" i="2"/>
  <c r="R284" i="2"/>
  <c r="P284" i="2"/>
  <c r="BK284" i="2"/>
  <c r="J284" i="2"/>
  <c r="BF284" i="2" s="1"/>
  <c r="BI283" i="2"/>
  <c r="BH283" i="2"/>
  <c r="BG283" i="2"/>
  <c r="BE283" i="2"/>
  <c r="T283" i="2"/>
  <c r="R283" i="2"/>
  <c r="R282" i="2" s="1"/>
  <c r="P283" i="2"/>
  <c r="P282" i="2" s="1"/>
  <c r="BK283" i="2"/>
  <c r="BK282" i="2" s="1"/>
  <c r="J282" i="2" s="1"/>
  <c r="J84" i="2" s="1"/>
  <c r="J283" i="2"/>
  <c r="BF283" i="2"/>
  <c r="BI281" i="2"/>
  <c r="BH281" i="2"/>
  <c r="BG281" i="2"/>
  <c r="BE281" i="2"/>
  <c r="T281" i="2"/>
  <c r="R281" i="2"/>
  <c r="P281" i="2"/>
  <c r="BK281" i="2"/>
  <c r="J281" i="2"/>
  <c r="BF281" i="2" s="1"/>
  <c r="BI280" i="2"/>
  <c r="BH280" i="2"/>
  <c r="BG280" i="2"/>
  <c r="BE280" i="2"/>
  <c r="T280" i="2"/>
  <c r="R280" i="2"/>
  <c r="P280" i="2"/>
  <c r="BK280" i="2"/>
  <c r="J280" i="2"/>
  <c r="BF280" i="2" s="1"/>
  <c r="BI279" i="2"/>
  <c r="BH279" i="2"/>
  <c r="BG279" i="2"/>
  <c r="BE279" i="2"/>
  <c r="T279" i="2"/>
  <c r="R279" i="2"/>
  <c r="P279" i="2"/>
  <c r="BK279" i="2"/>
  <c r="J279" i="2"/>
  <c r="BF279" i="2" s="1"/>
  <c r="BI278" i="2"/>
  <c r="BH278" i="2"/>
  <c r="BG278" i="2"/>
  <c r="BE278" i="2"/>
  <c r="T278" i="2"/>
  <c r="R278" i="2"/>
  <c r="R277" i="2" s="1"/>
  <c r="P278" i="2"/>
  <c r="BK278" i="2"/>
  <c r="BK277" i="2" s="1"/>
  <c r="J277" i="2"/>
  <c r="J83" i="2" s="1"/>
  <c r="J278" i="2"/>
  <c r="BF278" i="2"/>
  <c r="BI276" i="2"/>
  <c r="BH276" i="2"/>
  <c r="BG276" i="2"/>
  <c r="BE276" i="2"/>
  <c r="T276" i="2"/>
  <c r="R276" i="2"/>
  <c r="P276" i="2"/>
  <c r="BK276" i="2"/>
  <c r="J276" i="2"/>
  <c r="BF276" i="2" s="1"/>
  <c r="BI275" i="2"/>
  <c r="BH275" i="2"/>
  <c r="BG275" i="2"/>
  <c r="BE275" i="2"/>
  <c r="T275" i="2"/>
  <c r="R275" i="2"/>
  <c r="P275" i="2"/>
  <c r="BK275" i="2"/>
  <c r="J275" i="2"/>
  <c r="BF275" i="2" s="1"/>
  <c r="BI274" i="2"/>
  <c r="BH274" i="2"/>
  <c r="BG274" i="2"/>
  <c r="BE274" i="2"/>
  <c r="T274" i="2"/>
  <c r="R274" i="2"/>
  <c r="P274" i="2"/>
  <c r="BK274" i="2"/>
  <c r="J274" i="2"/>
  <c r="BF274" i="2" s="1"/>
  <c r="BI273" i="2"/>
  <c r="BH273" i="2"/>
  <c r="BG273" i="2"/>
  <c r="BE273" i="2"/>
  <c r="T273" i="2"/>
  <c r="R273" i="2"/>
  <c r="R272" i="2" s="1"/>
  <c r="P273" i="2"/>
  <c r="BK273" i="2"/>
  <c r="BK272" i="2" s="1"/>
  <c r="J272" i="2" s="1"/>
  <c r="J82" i="2" s="1"/>
  <c r="J273" i="2"/>
  <c r="BF273" i="2"/>
  <c r="BI271" i="2"/>
  <c r="BH271" i="2"/>
  <c r="BG271" i="2"/>
  <c r="BE271" i="2"/>
  <c r="T271" i="2"/>
  <c r="R271" i="2"/>
  <c r="P271" i="2"/>
  <c r="BK271" i="2"/>
  <c r="J271" i="2"/>
  <c r="BF271" i="2" s="1"/>
  <c r="BI270" i="2"/>
  <c r="BH270" i="2"/>
  <c r="BG270" i="2"/>
  <c r="BE270" i="2"/>
  <c r="T270" i="2"/>
  <c r="R270" i="2"/>
  <c r="P270" i="2"/>
  <c r="BK270" i="2"/>
  <c r="J270" i="2"/>
  <c r="BF270" i="2" s="1"/>
  <c r="BI269" i="2"/>
  <c r="BH269" i="2"/>
  <c r="BG269" i="2"/>
  <c r="BE269" i="2"/>
  <c r="T269" i="2"/>
  <c r="R269" i="2"/>
  <c r="P269" i="2"/>
  <c r="BK269" i="2"/>
  <c r="J269" i="2"/>
  <c r="BF269" i="2" s="1"/>
  <c r="BI268" i="2"/>
  <c r="BH268" i="2"/>
  <c r="BG268" i="2"/>
  <c r="BE268" i="2"/>
  <c r="T268" i="2"/>
  <c r="R268" i="2"/>
  <c r="P268" i="2"/>
  <c r="BK268" i="2"/>
  <c r="J268" i="2"/>
  <c r="BF268" i="2" s="1"/>
  <c r="BI267" i="2"/>
  <c r="BH267" i="2"/>
  <c r="BG267" i="2"/>
  <c r="BE267" i="2"/>
  <c r="T267" i="2"/>
  <c r="R267" i="2"/>
  <c r="P267" i="2"/>
  <c r="BK267" i="2"/>
  <c r="J267" i="2"/>
  <c r="BF267" i="2" s="1"/>
  <c r="BI266" i="2"/>
  <c r="BH266" i="2"/>
  <c r="BG266" i="2"/>
  <c r="BE266" i="2"/>
  <c r="T266" i="2"/>
  <c r="R266" i="2"/>
  <c r="P266" i="2"/>
  <c r="BK266" i="2"/>
  <c r="J266" i="2"/>
  <c r="BF266" i="2" s="1"/>
  <c r="BI265" i="2"/>
  <c r="BH265" i="2"/>
  <c r="BG265" i="2"/>
  <c r="BE265" i="2"/>
  <c r="T265" i="2"/>
  <c r="R265" i="2"/>
  <c r="P265" i="2"/>
  <c r="BK265" i="2"/>
  <c r="J265" i="2"/>
  <c r="BF265" i="2" s="1"/>
  <c r="BI264" i="2"/>
  <c r="BH264" i="2"/>
  <c r="BG264" i="2"/>
  <c r="BE264" i="2"/>
  <c r="T264" i="2"/>
  <c r="R264" i="2"/>
  <c r="P264" i="2"/>
  <c r="BK264" i="2"/>
  <c r="J264" i="2"/>
  <c r="BF264" i="2" s="1"/>
  <c r="BI263" i="2"/>
  <c r="BH263" i="2"/>
  <c r="BG263" i="2"/>
  <c r="BE263" i="2"/>
  <c r="T263" i="2"/>
  <c r="R263" i="2"/>
  <c r="P263" i="2"/>
  <c r="BK263" i="2"/>
  <c r="J263" i="2"/>
  <c r="BF263" i="2" s="1"/>
  <c r="BI262" i="2"/>
  <c r="BH262" i="2"/>
  <c r="BG262" i="2"/>
  <c r="BE262" i="2"/>
  <c r="T262" i="2"/>
  <c r="R262" i="2"/>
  <c r="P262" i="2"/>
  <c r="BK262" i="2"/>
  <c r="J262" i="2"/>
  <c r="BF262" i="2" s="1"/>
  <c r="BI261" i="2"/>
  <c r="BH261" i="2"/>
  <c r="BG261" i="2"/>
  <c r="BE261" i="2"/>
  <c r="T261" i="2"/>
  <c r="R261" i="2"/>
  <c r="R260" i="2" s="1"/>
  <c r="P261" i="2"/>
  <c r="BK261" i="2"/>
  <c r="BK260" i="2" s="1"/>
  <c r="J260" i="2" s="1"/>
  <c r="J81" i="2" s="1"/>
  <c r="J261" i="2"/>
  <c r="BF261" i="2"/>
  <c r="BI259" i="2"/>
  <c r="BH259" i="2"/>
  <c r="BG259" i="2"/>
  <c r="BE259" i="2"/>
  <c r="T259" i="2"/>
  <c r="R259" i="2"/>
  <c r="P259" i="2"/>
  <c r="BK259" i="2"/>
  <c r="J259" i="2"/>
  <c r="BF259" i="2" s="1"/>
  <c r="BI258" i="2"/>
  <c r="BH258" i="2"/>
  <c r="BG258" i="2"/>
  <c r="BE258" i="2"/>
  <c r="T258" i="2"/>
  <c r="R258" i="2"/>
  <c r="P258" i="2"/>
  <c r="BK258" i="2"/>
  <c r="J258" i="2"/>
  <c r="BF258" i="2" s="1"/>
  <c r="BI257" i="2"/>
  <c r="BH257" i="2"/>
  <c r="BG257" i="2"/>
  <c r="BE257" i="2"/>
  <c r="T257" i="2"/>
  <c r="T256" i="2" s="1"/>
  <c r="R257" i="2"/>
  <c r="R256" i="2" s="1"/>
  <c r="P257" i="2"/>
  <c r="BK257" i="2"/>
  <c r="BK256" i="2" s="1"/>
  <c r="J256" i="2"/>
  <c r="J80" i="2" s="1"/>
  <c r="J257" i="2"/>
  <c r="BF257" i="2"/>
  <c r="BI255" i="2"/>
  <c r="BH255" i="2"/>
  <c r="BG255" i="2"/>
  <c r="BE255" i="2"/>
  <c r="T255" i="2"/>
  <c r="R255" i="2"/>
  <c r="P255" i="2"/>
  <c r="BK255" i="2"/>
  <c r="J255" i="2"/>
  <c r="BF255" i="2" s="1"/>
  <c r="BI254" i="2"/>
  <c r="BH254" i="2"/>
  <c r="BG254" i="2"/>
  <c r="BE254" i="2"/>
  <c r="T254" i="2"/>
  <c r="R254" i="2"/>
  <c r="P254" i="2"/>
  <c r="BK254" i="2"/>
  <c r="J254" i="2"/>
  <c r="BF254" i="2" s="1"/>
  <c r="BI253" i="2"/>
  <c r="BH253" i="2"/>
  <c r="BG253" i="2"/>
  <c r="BE253" i="2"/>
  <c r="T253" i="2"/>
  <c r="T252" i="2" s="1"/>
  <c r="R253" i="2"/>
  <c r="R252" i="2" s="1"/>
  <c r="P253" i="2"/>
  <c r="BK253" i="2"/>
  <c r="BK252" i="2" s="1"/>
  <c r="J252" i="2"/>
  <c r="J79" i="2" s="1"/>
  <c r="J253" i="2"/>
  <c r="BF253" i="2"/>
  <c r="BI251" i="2"/>
  <c r="BH251" i="2"/>
  <c r="BG251" i="2"/>
  <c r="BE251" i="2"/>
  <c r="T251" i="2"/>
  <c r="R251" i="2"/>
  <c r="P251" i="2"/>
  <c r="BK251" i="2"/>
  <c r="J251" i="2"/>
  <c r="BF251" i="2" s="1"/>
  <c r="BI250" i="2"/>
  <c r="BH250" i="2"/>
  <c r="BG250" i="2"/>
  <c r="BE250" i="2"/>
  <c r="T250" i="2"/>
  <c r="R250" i="2"/>
  <c r="P250" i="2"/>
  <c r="BK250" i="2"/>
  <c r="J250" i="2"/>
  <c r="BF250" i="2" s="1"/>
  <c r="BI249" i="2"/>
  <c r="BH249" i="2"/>
  <c r="BG249" i="2"/>
  <c r="BE249" i="2"/>
  <c r="T249" i="2"/>
  <c r="R249" i="2"/>
  <c r="R248" i="2" s="1"/>
  <c r="P249" i="2"/>
  <c r="P248" i="2" s="1"/>
  <c r="BK249" i="2"/>
  <c r="BK248" i="2" s="1"/>
  <c r="J248" i="2" s="1"/>
  <c r="J78" i="2" s="1"/>
  <c r="J249" i="2"/>
  <c r="BF249" i="2"/>
  <c r="BI247" i="2"/>
  <c r="BH247" i="2"/>
  <c r="BG247" i="2"/>
  <c r="BE247" i="2"/>
  <c r="T247" i="2"/>
  <c r="R247" i="2"/>
  <c r="P247" i="2"/>
  <c r="BK247" i="2"/>
  <c r="J247" i="2"/>
  <c r="BF247" i="2" s="1"/>
  <c r="BI246" i="2"/>
  <c r="BH246" i="2"/>
  <c r="BG246" i="2"/>
  <c r="BE246" i="2"/>
  <c r="T246" i="2"/>
  <c r="R246" i="2"/>
  <c r="P246" i="2"/>
  <c r="BK246" i="2"/>
  <c r="J246" i="2"/>
  <c r="BF246" i="2" s="1"/>
  <c r="BI245" i="2"/>
  <c r="BH245" i="2"/>
  <c r="BG245" i="2"/>
  <c r="BE245" i="2"/>
  <c r="T245" i="2"/>
  <c r="R245" i="2"/>
  <c r="P245" i="2"/>
  <c r="BK245" i="2"/>
  <c r="J245" i="2"/>
  <c r="BF245" i="2" s="1"/>
  <c r="BI244" i="2"/>
  <c r="BH244" i="2"/>
  <c r="BG244" i="2"/>
  <c r="BE244" i="2"/>
  <c r="T244" i="2"/>
  <c r="R244" i="2"/>
  <c r="P244" i="2"/>
  <c r="BK244" i="2"/>
  <c r="J244" i="2"/>
  <c r="BF244" i="2" s="1"/>
  <c r="BI243" i="2"/>
  <c r="BH243" i="2"/>
  <c r="BG243" i="2"/>
  <c r="BE243" i="2"/>
  <c r="T243" i="2"/>
  <c r="R243" i="2"/>
  <c r="P243" i="2"/>
  <c r="BK243" i="2"/>
  <c r="J243" i="2"/>
  <c r="BF243" i="2" s="1"/>
  <c r="BI242" i="2"/>
  <c r="BH242" i="2"/>
  <c r="BG242" i="2"/>
  <c r="BE242" i="2"/>
  <c r="T242" i="2"/>
  <c r="R242" i="2"/>
  <c r="P242" i="2"/>
  <c r="BK242" i="2"/>
  <c r="J242" i="2"/>
  <c r="BF242" i="2" s="1"/>
  <c r="BI241" i="2"/>
  <c r="BH241" i="2"/>
  <c r="BG241" i="2"/>
  <c r="BE241" i="2"/>
  <c r="T241" i="2"/>
  <c r="R241" i="2"/>
  <c r="P241" i="2"/>
  <c r="BK241" i="2"/>
  <c r="J241" i="2"/>
  <c r="BF241" i="2" s="1"/>
  <c r="BI240" i="2"/>
  <c r="BH240" i="2"/>
  <c r="BG240" i="2"/>
  <c r="BE240" i="2"/>
  <c r="T240" i="2"/>
  <c r="R240" i="2"/>
  <c r="P240" i="2"/>
  <c r="BK240" i="2"/>
  <c r="J240" i="2"/>
  <c r="BF240" i="2" s="1"/>
  <c r="BI239" i="2"/>
  <c r="BH239" i="2"/>
  <c r="BG239" i="2"/>
  <c r="BE239" i="2"/>
  <c r="T239" i="2"/>
  <c r="R239" i="2"/>
  <c r="P239" i="2"/>
  <c r="BK239" i="2"/>
  <c r="J239" i="2"/>
  <c r="BF239" i="2" s="1"/>
  <c r="BI238" i="2"/>
  <c r="BH238" i="2"/>
  <c r="BG238" i="2"/>
  <c r="BE238" i="2"/>
  <c r="T238" i="2"/>
  <c r="R238" i="2"/>
  <c r="P238" i="2"/>
  <c r="BK238" i="2"/>
  <c r="J238" i="2"/>
  <c r="BF238" i="2" s="1"/>
  <c r="BI237" i="2"/>
  <c r="BH237" i="2"/>
  <c r="BG237" i="2"/>
  <c r="BE237" i="2"/>
  <c r="T237" i="2"/>
  <c r="R237" i="2"/>
  <c r="P237" i="2"/>
  <c r="BK237" i="2"/>
  <c r="J237" i="2"/>
  <c r="BF237" i="2" s="1"/>
  <c r="BI236" i="2"/>
  <c r="BH236" i="2"/>
  <c r="BG236" i="2"/>
  <c r="BE236" i="2"/>
  <c r="T236" i="2"/>
  <c r="R236" i="2"/>
  <c r="P236" i="2"/>
  <c r="BK236" i="2"/>
  <c r="J236" i="2"/>
  <c r="BF236" i="2" s="1"/>
  <c r="BI235" i="2"/>
  <c r="BH235" i="2"/>
  <c r="BG235" i="2"/>
  <c r="BE235" i="2"/>
  <c r="T235" i="2"/>
  <c r="R235" i="2"/>
  <c r="P235" i="2"/>
  <c r="BK235" i="2"/>
  <c r="J235" i="2"/>
  <c r="BF235" i="2" s="1"/>
  <c r="BI234" i="2"/>
  <c r="BH234" i="2"/>
  <c r="BG234" i="2"/>
  <c r="BE234" i="2"/>
  <c r="T234" i="2"/>
  <c r="R234" i="2"/>
  <c r="P234" i="2"/>
  <c r="BK234" i="2"/>
  <c r="J234" i="2"/>
  <c r="BF234" i="2" s="1"/>
  <c r="BI233" i="2"/>
  <c r="BH233" i="2"/>
  <c r="BG233" i="2"/>
  <c r="BE233" i="2"/>
  <c r="T233" i="2"/>
  <c r="R233" i="2"/>
  <c r="P233" i="2"/>
  <c r="BK233" i="2"/>
  <c r="J233" i="2"/>
  <c r="BF233" i="2" s="1"/>
  <c r="BI232" i="2"/>
  <c r="BH232" i="2"/>
  <c r="BG232" i="2"/>
  <c r="BE232" i="2"/>
  <c r="T232" i="2"/>
  <c r="R232" i="2"/>
  <c r="P232" i="2"/>
  <c r="BK232" i="2"/>
  <c r="J232" i="2"/>
  <c r="BF232" i="2" s="1"/>
  <c r="BI231" i="2"/>
  <c r="BH231" i="2"/>
  <c r="BG231" i="2"/>
  <c r="BE231" i="2"/>
  <c r="T231" i="2"/>
  <c r="R231" i="2"/>
  <c r="P231" i="2"/>
  <c r="BK231" i="2"/>
  <c r="J231" i="2"/>
  <c r="BF231" i="2" s="1"/>
  <c r="BI230" i="2"/>
  <c r="BH230" i="2"/>
  <c r="BG230" i="2"/>
  <c r="BE230" i="2"/>
  <c r="T230" i="2"/>
  <c r="R230" i="2"/>
  <c r="P230" i="2"/>
  <c r="BK230" i="2"/>
  <c r="J230" i="2"/>
  <c r="BF230" i="2" s="1"/>
  <c r="BI229" i="2"/>
  <c r="BH229" i="2"/>
  <c r="BG229" i="2"/>
  <c r="BE229" i="2"/>
  <c r="T229" i="2"/>
  <c r="R229" i="2"/>
  <c r="P229" i="2"/>
  <c r="BK229" i="2"/>
  <c r="J229" i="2"/>
  <c r="BF229" i="2" s="1"/>
  <c r="BI228" i="2"/>
  <c r="BH228" i="2"/>
  <c r="BG228" i="2"/>
  <c r="BE228" i="2"/>
  <c r="T228" i="2"/>
  <c r="R228" i="2"/>
  <c r="P228" i="2"/>
  <c r="BK228" i="2"/>
  <c r="J228" i="2"/>
  <c r="BF228" i="2" s="1"/>
  <c r="BI227" i="2"/>
  <c r="BH227" i="2"/>
  <c r="BG227" i="2"/>
  <c r="BE227" i="2"/>
  <c r="T227" i="2"/>
  <c r="R227" i="2"/>
  <c r="R226" i="2" s="1"/>
  <c r="P227" i="2"/>
  <c r="BK227" i="2"/>
  <c r="BK226" i="2" s="1"/>
  <c r="J226" i="2" s="1"/>
  <c r="J77" i="2" s="1"/>
  <c r="J227" i="2"/>
  <c r="BF227" i="2"/>
  <c r="BI225" i="2"/>
  <c r="BH225" i="2"/>
  <c r="BG225" i="2"/>
  <c r="BE225" i="2"/>
  <c r="T225" i="2"/>
  <c r="R225" i="2"/>
  <c r="P225" i="2"/>
  <c r="BK225" i="2"/>
  <c r="J225" i="2"/>
  <c r="BF225" i="2" s="1"/>
  <c r="BI224" i="2"/>
  <c r="BH224" i="2"/>
  <c r="BG224" i="2"/>
  <c r="BE224" i="2"/>
  <c r="T224" i="2"/>
  <c r="R224" i="2"/>
  <c r="P224" i="2"/>
  <c r="BK224" i="2"/>
  <c r="J224" i="2"/>
  <c r="BF224" i="2" s="1"/>
  <c r="BI223" i="2"/>
  <c r="BH223" i="2"/>
  <c r="BG223" i="2"/>
  <c r="BE223" i="2"/>
  <c r="T223" i="2"/>
  <c r="R223" i="2"/>
  <c r="P223" i="2"/>
  <c r="BK223" i="2"/>
  <c r="J223" i="2"/>
  <c r="BF223" i="2" s="1"/>
  <c r="BI222" i="2"/>
  <c r="BH222" i="2"/>
  <c r="BG222" i="2"/>
  <c r="BE222" i="2"/>
  <c r="T222" i="2"/>
  <c r="R222" i="2"/>
  <c r="P222" i="2"/>
  <c r="BK222" i="2"/>
  <c r="J222" i="2"/>
  <c r="BF222" i="2" s="1"/>
  <c r="BI221" i="2"/>
  <c r="BH221" i="2"/>
  <c r="BG221" i="2"/>
  <c r="BE221" i="2"/>
  <c r="T221" i="2"/>
  <c r="R221" i="2"/>
  <c r="P221" i="2"/>
  <c r="BK221" i="2"/>
  <c r="J221" i="2"/>
  <c r="BF221" i="2" s="1"/>
  <c r="BI220" i="2"/>
  <c r="BH220" i="2"/>
  <c r="BG220" i="2"/>
  <c r="BE220" i="2"/>
  <c r="T220" i="2"/>
  <c r="R220" i="2"/>
  <c r="P220" i="2"/>
  <c r="BK220" i="2"/>
  <c r="J220" i="2"/>
  <c r="BF220" i="2" s="1"/>
  <c r="BI219" i="2"/>
  <c r="BH219" i="2"/>
  <c r="BG219" i="2"/>
  <c r="BE219" i="2"/>
  <c r="T219" i="2"/>
  <c r="R219" i="2"/>
  <c r="P219" i="2"/>
  <c r="BK219" i="2"/>
  <c r="J219" i="2"/>
  <c r="BF219" i="2" s="1"/>
  <c r="BI218" i="2"/>
  <c r="BH218" i="2"/>
  <c r="BG218" i="2"/>
  <c r="BE218" i="2"/>
  <c r="T218" i="2"/>
  <c r="R218" i="2"/>
  <c r="P218" i="2"/>
  <c r="BK218" i="2"/>
  <c r="J218" i="2"/>
  <c r="BF218" i="2" s="1"/>
  <c r="BI217" i="2"/>
  <c r="BH217" i="2"/>
  <c r="BG217" i="2"/>
  <c r="BE217" i="2"/>
  <c r="T217" i="2"/>
  <c r="R217" i="2"/>
  <c r="P217" i="2"/>
  <c r="BK217" i="2"/>
  <c r="J217" i="2"/>
  <c r="BF217" i="2" s="1"/>
  <c r="BI216" i="2"/>
  <c r="BH216" i="2"/>
  <c r="BG216" i="2"/>
  <c r="BE216" i="2"/>
  <c r="T216" i="2"/>
  <c r="R216" i="2"/>
  <c r="P216" i="2"/>
  <c r="BK216" i="2"/>
  <c r="J216" i="2"/>
  <c r="BF216" i="2" s="1"/>
  <c r="BI215" i="2"/>
  <c r="BH215" i="2"/>
  <c r="BG215" i="2"/>
  <c r="BE215" i="2"/>
  <c r="T215" i="2"/>
  <c r="R215" i="2"/>
  <c r="P215" i="2"/>
  <c r="BK215" i="2"/>
  <c r="J215" i="2"/>
  <c r="BF215" i="2" s="1"/>
  <c r="BI214" i="2"/>
  <c r="BH214" i="2"/>
  <c r="BG214" i="2"/>
  <c r="BE214" i="2"/>
  <c r="T214" i="2"/>
  <c r="R214" i="2"/>
  <c r="P214" i="2"/>
  <c r="BK214" i="2"/>
  <c r="J214" i="2"/>
  <c r="BF214" i="2" s="1"/>
  <c r="BI213" i="2"/>
  <c r="BH213" i="2"/>
  <c r="BG213" i="2"/>
  <c r="BE213" i="2"/>
  <c r="T213" i="2"/>
  <c r="R213" i="2"/>
  <c r="P213" i="2"/>
  <c r="BK213" i="2"/>
  <c r="J213" i="2"/>
  <c r="BF213" i="2" s="1"/>
  <c r="BI212" i="2"/>
  <c r="BH212" i="2"/>
  <c r="BG212" i="2"/>
  <c r="BE212" i="2"/>
  <c r="T212" i="2"/>
  <c r="R212" i="2"/>
  <c r="P212" i="2"/>
  <c r="BK212" i="2"/>
  <c r="J212" i="2"/>
  <c r="BF212" i="2" s="1"/>
  <c r="BI211" i="2"/>
  <c r="BH211" i="2"/>
  <c r="BG211" i="2"/>
  <c r="BE211" i="2"/>
  <c r="T211" i="2"/>
  <c r="R211" i="2"/>
  <c r="P211" i="2"/>
  <c r="BK211" i="2"/>
  <c r="J211" i="2"/>
  <c r="BF211" i="2" s="1"/>
  <c r="BI210" i="2"/>
  <c r="BH210" i="2"/>
  <c r="BG210" i="2"/>
  <c r="BE210" i="2"/>
  <c r="T210" i="2"/>
  <c r="R210" i="2"/>
  <c r="P210" i="2"/>
  <c r="BK210" i="2"/>
  <c r="J210" i="2"/>
  <c r="BF210" i="2" s="1"/>
  <c r="BI209" i="2"/>
  <c r="BH209" i="2"/>
  <c r="BG209" i="2"/>
  <c r="BE209" i="2"/>
  <c r="T209" i="2"/>
  <c r="R209" i="2"/>
  <c r="P209" i="2"/>
  <c r="BK209" i="2"/>
  <c r="J209" i="2"/>
  <c r="BF209" i="2" s="1"/>
  <c r="BI208" i="2"/>
  <c r="BH208" i="2"/>
  <c r="BG208" i="2"/>
  <c r="BE208" i="2"/>
  <c r="T208" i="2"/>
  <c r="R208" i="2"/>
  <c r="P208" i="2"/>
  <c r="BK208" i="2"/>
  <c r="J208" i="2"/>
  <c r="BF208" i="2" s="1"/>
  <c r="BI207" i="2"/>
  <c r="BH207" i="2"/>
  <c r="BG207" i="2"/>
  <c r="BE207" i="2"/>
  <c r="T207" i="2"/>
  <c r="R207" i="2"/>
  <c r="P207" i="2"/>
  <c r="BK207" i="2"/>
  <c r="J207" i="2"/>
  <c r="BF207" i="2" s="1"/>
  <c r="BI206" i="2"/>
  <c r="BH206" i="2"/>
  <c r="BG206" i="2"/>
  <c r="BE206" i="2"/>
  <c r="T206" i="2"/>
  <c r="R206" i="2"/>
  <c r="P206" i="2"/>
  <c r="BK206" i="2"/>
  <c r="J206" i="2"/>
  <c r="BF206" i="2" s="1"/>
  <c r="BI205" i="2"/>
  <c r="BH205" i="2"/>
  <c r="BG205" i="2"/>
  <c r="BE205" i="2"/>
  <c r="T205" i="2"/>
  <c r="R205" i="2"/>
  <c r="P205" i="2"/>
  <c r="BK205" i="2"/>
  <c r="J205" i="2"/>
  <c r="BF205" i="2" s="1"/>
  <c r="BI204" i="2"/>
  <c r="BH204" i="2"/>
  <c r="BG204" i="2"/>
  <c r="BE204" i="2"/>
  <c r="T204" i="2"/>
  <c r="R204" i="2"/>
  <c r="P204" i="2"/>
  <c r="BK204" i="2"/>
  <c r="J204" i="2"/>
  <c r="BF204" i="2" s="1"/>
  <c r="BI203" i="2"/>
  <c r="BH203" i="2"/>
  <c r="BG203" i="2"/>
  <c r="BE203" i="2"/>
  <c r="T203" i="2"/>
  <c r="R203" i="2"/>
  <c r="P203" i="2"/>
  <c r="BK203" i="2"/>
  <c r="J203" i="2"/>
  <c r="BF203" i="2" s="1"/>
  <c r="BI202" i="2"/>
  <c r="BH202" i="2"/>
  <c r="BG202" i="2"/>
  <c r="BE202" i="2"/>
  <c r="T202" i="2"/>
  <c r="R202" i="2"/>
  <c r="P202" i="2"/>
  <c r="BK202" i="2"/>
  <c r="J202" i="2"/>
  <c r="BF202" i="2" s="1"/>
  <c r="BI201" i="2"/>
  <c r="BH201" i="2"/>
  <c r="BG201" i="2"/>
  <c r="BE201" i="2"/>
  <c r="T201" i="2"/>
  <c r="R201" i="2"/>
  <c r="P201" i="2"/>
  <c r="BK201" i="2"/>
  <c r="J201" i="2"/>
  <c r="BF201" i="2" s="1"/>
  <c r="BI200" i="2"/>
  <c r="BH200" i="2"/>
  <c r="BG200" i="2"/>
  <c r="BE200" i="2"/>
  <c r="T200" i="2"/>
  <c r="R200" i="2"/>
  <c r="R199" i="2" s="1"/>
  <c r="P200" i="2"/>
  <c r="BK200" i="2"/>
  <c r="BK199" i="2" s="1"/>
  <c r="J199" i="2" s="1"/>
  <c r="J76" i="2" s="1"/>
  <c r="J200" i="2"/>
  <c r="BF200" i="2"/>
  <c r="BI198" i="2"/>
  <c r="BH198" i="2"/>
  <c r="BG198" i="2"/>
  <c r="BE198" i="2"/>
  <c r="T198" i="2"/>
  <c r="R198" i="2"/>
  <c r="P198" i="2"/>
  <c r="BK198" i="2"/>
  <c r="J198" i="2"/>
  <c r="BF198" i="2" s="1"/>
  <c r="BI197" i="2"/>
  <c r="BH197" i="2"/>
  <c r="BG197" i="2"/>
  <c r="BE197" i="2"/>
  <c r="T197" i="2"/>
  <c r="R197" i="2"/>
  <c r="P197" i="2"/>
  <c r="BK197" i="2"/>
  <c r="J197" i="2"/>
  <c r="BF197" i="2" s="1"/>
  <c r="BI196" i="2"/>
  <c r="BH196" i="2"/>
  <c r="BG196" i="2"/>
  <c r="BE196" i="2"/>
  <c r="T196" i="2"/>
  <c r="R196" i="2"/>
  <c r="R195" i="2" s="1"/>
  <c r="P196" i="2"/>
  <c r="P195" i="2" s="1"/>
  <c r="BK196" i="2"/>
  <c r="BK195" i="2" s="1"/>
  <c r="J195" i="2" s="1"/>
  <c r="J75" i="2" s="1"/>
  <c r="J196" i="2"/>
  <c r="BF196" i="2"/>
  <c r="BI194" i="2"/>
  <c r="BH194" i="2"/>
  <c r="BG194" i="2"/>
  <c r="BE194" i="2"/>
  <c r="T194" i="2"/>
  <c r="R194" i="2"/>
  <c r="P194" i="2"/>
  <c r="BK194" i="2"/>
  <c r="J194" i="2"/>
  <c r="BF194" i="2" s="1"/>
  <c r="BI193" i="2"/>
  <c r="BH193" i="2"/>
  <c r="BG193" i="2"/>
  <c r="BE193" i="2"/>
  <c r="T193" i="2"/>
  <c r="R193" i="2"/>
  <c r="P193" i="2"/>
  <c r="BK193" i="2"/>
  <c r="J193" i="2"/>
  <c r="BF193" i="2" s="1"/>
  <c r="BI192" i="2"/>
  <c r="BH192" i="2"/>
  <c r="BG192" i="2"/>
  <c r="BE192" i="2"/>
  <c r="T192" i="2"/>
  <c r="R192" i="2"/>
  <c r="P192" i="2"/>
  <c r="BK192" i="2"/>
  <c r="J192" i="2"/>
  <c r="BF192" i="2" s="1"/>
  <c r="BI191" i="2"/>
  <c r="BH191" i="2"/>
  <c r="BG191" i="2"/>
  <c r="BE191" i="2"/>
  <c r="T191" i="2"/>
  <c r="R191" i="2"/>
  <c r="R190" i="2" s="1"/>
  <c r="P191" i="2"/>
  <c r="BK191" i="2"/>
  <c r="BK190" i="2" s="1"/>
  <c r="J190" i="2"/>
  <c r="J74" i="2" s="1"/>
  <c r="J191" i="2"/>
  <c r="BF191" i="2"/>
  <c r="BI189" i="2"/>
  <c r="BH189" i="2"/>
  <c r="BG189" i="2"/>
  <c r="BE189" i="2"/>
  <c r="T189" i="2"/>
  <c r="R189" i="2"/>
  <c r="P189" i="2"/>
  <c r="BK189" i="2"/>
  <c r="J189" i="2"/>
  <c r="BF189" i="2" s="1"/>
  <c r="BI188" i="2"/>
  <c r="BH188" i="2"/>
  <c r="BG188" i="2"/>
  <c r="BE188" i="2"/>
  <c r="T188" i="2"/>
  <c r="R188" i="2"/>
  <c r="P188" i="2"/>
  <c r="BK188" i="2"/>
  <c r="J188" i="2"/>
  <c r="BF188" i="2" s="1"/>
  <c r="BI187" i="2"/>
  <c r="BH187" i="2"/>
  <c r="BG187" i="2"/>
  <c r="BE187" i="2"/>
  <c r="T187" i="2"/>
  <c r="R187" i="2"/>
  <c r="P187" i="2"/>
  <c r="BK187" i="2"/>
  <c r="J187" i="2"/>
  <c r="BF187" i="2" s="1"/>
  <c r="BI186" i="2"/>
  <c r="BH186" i="2"/>
  <c r="BG186" i="2"/>
  <c r="BE186" i="2"/>
  <c r="T186" i="2"/>
  <c r="R186" i="2"/>
  <c r="P186" i="2"/>
  <c r="BK186" i="2"/>
  <c r="J186" i="2"/>
  <c r="BF186" i="2" s="1"/>
  <c r="BI185" i="2"/>
  <c r="BH185" i="2"/>
  <c r="BG185" i="2"/>
  <c r="BE185" i="2"/>
  <c r="T185" i="2"/>
  <c r="R185" i="2"/>
  <c r="P185" i="2"/>
  <c r="BK185" i="2"/>
  <c r="J185" i="2"/>
  <c r="BF185" i="2" s="1"/>
  <c r="BI184" i="2"/>
  <c r="BH184" i="2"/>
  <c r="BG184" i="2"/>
  <c r="BE184" i="2"/>
  <c r="T184" i="2"/>
  <c r="R184" i="2"/>
  <c r="P184" i="2"/>
  <c r="BK184" i="2"/>
  <c r="J184" i="2"/>
  <c r="BF184" i="2" s="1"/>
  <c r="BI183" i="2"/>
  <c r="BH183" i="2"/>
  <c r="BG183" i="2"/>
  <c r="BE183" i="2"/>
  <c r="T183" i="2"/>
  <c r="R183" i="2"/>
  <c r="P183" i="2"/>
  <c r="BK183" i="2"/>
  <c r="J183" i="2"/>
  <c r="BF183" i="2" s="1"/>
  <c r="BI182" i="2"/>
  <c r="BH182" i="2"/>
  <c r="BG182" i="2"/>
  <c r="BE182" i="2"/>
  <c r="T182" i="2"/>
  <c r="R182" i="2"/>
  <c r="P182" i="2"/>
  <c r="BK182" i="2"/>
  <c r="J182" i="2"/>
  <c r="BF182" i="2" s="1"/>
  <c r="BI181" i="2"/>
  <c r="BH181" i="2"/>
  <c r="BG181" i="2"/>
  <c r="BE181" i="2"/>
  <c r="T181" i="2"/>
  <c r="R181" i="2"/>
  <c r="P181" i="2"/>
  <c r="BK181" i="2"/>
  <c r="J181" i="2"/>
  <c r="BF181" i="2" s="1"/>
  <c r="BI180" i="2"/>
  <c r="BH180" i="2"/>
  <c r="BG180" i="2"/>
  <c r="BE180" i="2"/>
  <c r="T180" i="2"/>
  <c r="R180" i="2"/>
  <c r="R179" i="2" s="1"/>
  <c r="P180" i="2"/>
  <c r="BK180" i="2"/>
  <c r="BK179" i="2" s="1"/>
  <c r="J179" i="2"/>
  <c r="J73" i="2" s="1"/>
  <c r="J180" i="2"/>
  <c r="BF180" i="2"/>
  <c r="BI178" i="2"/>
  <c r="BH178" i="2"/>
  <c r="BG178" i="2"/>
  <c r="BE178" i="2"/>
  <c r="T178" i="2"/>
  <c r="R178" i="2"/>
  <c r="P178" i="2"/>
  <c r="BK178" i="2"/>
  <c r="J178" i="2"/>
  <c r="BF178" i="2" s="1"/>
  <c r="BI177" i="2"/>
  <c r="BH177" i="2"/>
  <c r="BG177" i="2"/>
  <c r="BE177" i="2"/>
  <c r="T177" i="2"/>
  <c r="R177" i="2"/>
  <c r="P177" i="2"/>
  <c r="BK177" i="2"/>
  <c r="J177" i="2"/>
  <c r="BF177" i="2" s="1"/>
  <c r="BI176" i="2"/>
  <c r="BH176" i="2"/>
  <c r="BG176" i="2"/>
  <c r="BE176" i="2"/>
  <c r="T176" i="2"/>
  <c r="R176" i="2"/>
  <c r="P176" i="2"/>
  <c r="BK176" i="2"/>
  <c r="J176" i="2"/>
  <c r="BF176" i="2" s="1"/>
  <c r="BI175" i="2"/>
  <c r="BH175" i="2"/>
  <c r="BG175" i="2"/>
  <c r="BE175" i="2"/>
  <c r="T175" i="2"/>
  <c r="R175" i="2"/>
  <c r="P175" i="2"/>
  <c r="BK175" i="2"/>
  <c r="J175" i="2"/>
  <c r="BF175" i="2" s="1"/>
  <c r="BI174" i="2"/>
  <c r="BH174" i="2"/>
  <c r="BG174" i="2"/>
  <c r="BE174" i="2"/>
  <c r="T174" i="2"/>
  <c r="R174" i="2"/>
  <c r="P174" i="2"/>
  <c r="BK174" i="2"/>
  <c r="J174" i="2"/>
  <c r="BF174" i="2" s="1"/>
  <c r="BI173" i="2"/>
  <c r="BH173" i="2"/>
  <c r="BG173" i="2"/>
  <c r="BE173" i="2"/>
  <c r="T173" i="2"/>
  <c r="R173" i="2"/>
  <c r="P173" i="2"/>
  <c r="BK173" i="2"/>
  <c r="J173" i="2"/>
  <c r="BF173" i="2" s="1"/>
  <c r="BI172" i="2"/>
  <c r="BH172" i="2"/>
  <c r="BG172" i="2"/>
  <c r="BE172" i="2"/>
  <c r="T172" i="2"/>
  <c r="T171" i="2" s="1"/>
  <c r="R172" i="2"/>
  <c r="R171" i="2"/>
  <c r="R170" i="2" s="1"/>
  <c r="P172" i="2"/>
  <c r="BK172" i="2"/>
  <c r="BK171" i="2"/>
  <c r="J171" i="2" s="1"/>
  <c r="J72" i="2" s="1"/>
  <c r="BK170" i="2"/>
  <c r="J170" i="2" s="1"/>
  <c r="J71" i="2" s="1"/>
  <c r="J172" i="2"/>
  <c r="BF172" i="2" s="1"/>
  <c r="BI169" i="2"/>
  <c r="BH169" i="2"/>
  <c r="BG169" i="2"/>
  <c r="BE169" i="2"/>
  <c r="T169" i="2"/>
  <c r="T168" i="2" s="1"/>
  <c r="R169" i="2"/>
  <c r="R168" i="2" s="1"/>
  <c r="P169" i="2"/>
  <c r="P168" i="2" s="1"/>
  <c r="BK169" i="2"/>
  <c r="BK168" i="2" s="1"/>
  <c r="J168" i="2"/>
  <c r="J70" i="2" s="1"/>
  <c r="J169" i="2"/>
  <c r="BF169" i="2"/>
  <c r="BI167" i="2"/>
  <c r="BH167" i="2"/>
  <c r="BG167" i="2"/>
  <c r="BE167" i="2"/>
  <c r="T167" i="2"/>
  <c r="R167" i="2"/>
  <c r="P167" i="2"/>
  <c r="BK167" i="2"/>
  <c r="J167" i="2"/>
  <c r="BF167" i="2" s="1"/>
  <c r="BI166" i="2"/>
  <c r="BH166" i="2"/>
  <c r="BG166" i="2"/>
  <c r="BE166" i="2"/>
  <c r="T166" i="2"/>
  <c r="R166" i="2"/>
  <c r="P166" i="2"/>
  <c r="BK166" i="2"/>
  <c r="J166" i="2"/>
  <c r="BF166" i="2" s="1"/>
  <c r="BI165" i="2"/>
  <c r="BH165" i="2"/>
  <c r="BG165" i="2"/>
  <c r="BE165" i="2"/>
  <c r="T165" i="2"/>
  <c r="R165" i="2"/>
  <c r="P165" i="2"/>
  <c r="BK165" i="2"/>
  <c r="J165" i="2"/>
  <c r="BF165" i="2" s="1"/>
  <c r="BI164" i="2"/>
  <c r="BH164" i="2"/>
  <c r="BG164" i="2"/>
  <c r="BE164" i="2"/>
  <c r="T164" i="2"/>
  <c r="R164" i="2"/>
  <c r="P164" i="2"/>
  <c r="BK164" i="2"/>
  <c r="J164" i="2"/>
  <c r="BF164" i="2" s="1"/>
  <c r="BI163" i="2"/>
  <c r="BH163" i="2"/>
  <c r="BG163" i="2"/>
  <c r="BE163" i="2"/>
  <c r="T163" i="2"/>
  <c r="R163" i="2"/>
  <c r="P163" i="2"/>
  <c r="BK163" i="2"/>
  <c r="J163" i="2"/>
  <c r="BF163" i="2" s="1"/>
  <c r="BI162" i="2"/>
  <c r="BH162" i="2"/>
  <c r="BG162" i="2"/>
  <c r="BE162" i="2"/>
  <c r="T162" i="2"/>
  <c r="R162" i="2"/>
  <c r="P162" i="2"/>
  <c r="BK162" i="2"/>
  <c r="J162" i="2"/>
  <c r="BF162" i="2" s="1"/>
  <c r="BI161" i="2"/>
  <c r="BH161" i="2"/>
  <c r="BG161" i="2"/>
  <c r="BE161" i="2"/>
  <c r="T161" i="2"/>
  <c r="R161" i="2"/>
  <c r="P161" i="2"/>
  <c r="BK161" i="2"/>
  <c r="J161" i="2"/>
  <c r="BF161" i="2" s="1"/>
  <c r="BI160" i="2"/>
  <c r="BH160" i="2"/>
  <c r="BG160" i="2"/>
  <c r="BE160" i="2"/>
  <c r="T160" i="2"/>
  <c r="R160" i="2"/>
  <c r="P160" i="2"/>
  <c r="BK160" i="2"/>
  <c r="J160" i="2"/>
  <c r="BF160" i="2" s="1"/>
  <c r="BI159" i="2"/>
  <c r="BH159" i="2"/>
  <c r="BG159" i="2"/>
  <c r="BE159" i="2"/>
  <c r="T159" i="2"/>
  <c r="R159" i="2"/>
  <c r="P159" i="2"/>
  <c r="BK159" i="2"/>
  <c r="J159" i="2"/>
  <c r="BF159" i="2" s="1"/>
  <c r="BI158" i="2"/>
  <c r="BH158" i="2"/>
  <c r="BG158" i="2"/>
  <c r="BE158" i="2"/>
  <c r="T158" i="2"/>
  <c r="R158" i="2"/>
  <c r="P158" i="2"/>
  <c r="BK158" i="2"/>
  <c r="J158" i="2"/>
  <c r="BF158" i="2" s="1"/>
  <c r="BI157" i="2"/>
  <c r="BH157" i="2"/>
  <c r="BG157" i="2"/>
  <c r="BE157" i="2"/>
  <c r="T157" i="2"/>
  <c r="R157" i="2"/>
  <c r="P157" i="2"/>
  <c r="BK157" i="2"/>
  <c r="J157" i="2"/>
  <c r="BF157" i="2" s="1"/>
  <c r="BI156" i="2"/>
  <c r="BH156" i="2"/>
  <c r="BG156" i="2"/>
  <c r="BE156" i="2"/>
  <c r="T156" i="2"/>
  <c r="R156" i="2"/>
  <c r="P156" i="2"/>
  <c r="BK156" i="2"/>
  <c r="J156" i="2"/>
  <c r="BF156" i="2" s="1"/>
  <c r="BI155" i="2"/>
  <c r="BH155" i="2"/>
  <c r="BG155" i="2"/>
  <c r="BE155" i="2"/>
  <c r="T155" i="2"/>
  <c r="R155" i="2"/>
  <c r="P155" i="2"/>
  <c r="BK155" i="2"/>
  <c r="J155" i="2"/>
  <c r="BF155" i="2" s="1"/>
  <c r="BI154" i="2"/>
  <c r="BH154" i="2"/>
  <c r="BG154" i="2"/>
  <c r="BE154" i="2"/>
  <c r="T154" i="2"/>
  <c r="R154" i="2"/>
  <c r="P154" i="2"/>
  <c r="BK154" i="2"/>
  <c r="J154" i="2"/>
  <c r="BF154" i="2" s="1"/>
  <c r="BI153" i="2"/>
  <c r="BH153" i="2"/>
  <c r="BG153" i="2"/>
  <c r="BE153" i="2"/>
  <c r="T153" i="2"/>
  <c r="R153" i="2"/>
  <c r="P153" i="2"/>
  <c r="BK153" i="2"/>
  <c r="J153" i="2"/>
  <c r="BF153" i="2" s="1"/>
  <c r="BI152" i="2"/>
  <c r="BH152" i="2"/>
  <c r="BG152" i="2"/>
  <c r="BE152" i="2"/>
  <c r="T152" i="2"/>
  <c r="R152" i="2"/>
  <c r="P152" i="2"/>
  <c r="BK152" i="2"/>
  <c r="J152" i="2"/>
  <c r="BF152" i="2" s="1"/>
  <c r="BI151" i="2"/>
  <c r="BH151" i="2"/>
  <c r="BG151" i="2"/>
  <c r="BE151" i="2"/>
  <c r="T151" i="2"/>
  <c r="R151" i="2"/>
  <c r="P151" i="2"/>
  <c r="BK151" i="2"/>
  <c r="J151" i="2"/>
  <c r="BF151" i="2" s="1"/>
  <c r="BI150" i="2"/>
  <c r="BH150" i="2"/>
  <c r="BG150" i="2"/>
  <c r="BE150" i="2"/>
  <c r="T150" i="2"/>
  <c r="R150" i="2"/>
  <c r="P150" i="2"/>
  <c r="BK150" i="2"/>
  <c r="J150" i="2"/>
  <c r="BF150" i="2" s="1"/>
  <c r="BI149" i="2"/>
  <c r="BH149" i="2"/>
  <c r="BG149" i="2"/>
  <c r="BE149" i="2"/>
  <c r="T149" i="2"/>
  <c r="R149" i="2"/>
  <c r="P149" i="2"/>
  <c r="BK149" i="2"/>
  <c r="J149" i="2"/>
  <c r="BF149" i="2" s="1"/>
  <c r="BI148" i="2"/>
  <c r="BH148" i="2"/>
  <c r="BG148" i="2"/>
  <c r="BE148" i="2"/>
  <c r="T148" i="2"/>
  <c r="R148" i="2"/>
  <c r="P148" i="2"/>
  <c r="BK148" i="2"/>
  <c r="J148" i="2"/>
  <c r="BF148" i="2" s="1"/>
  <c r="BI147" i="2"/>
  <c r="BH147" i="2"/>
  <c r="BG147" i="2"/>
  <c r="BE147" i="2"/>
  <c r="T147" i="2"/>
  <c r="R147" i="2"/>
  <c r="P147" i="2"/>
  <c r="BK147" i="2"/>
  <c r="J147" i="2"/>
  <c r="BF147" i="2" s="1"/>
  <c r="BI146" i="2"/>
  <c r="BH146" i="2"/>
  <c r="BG146" i="2"/>
  <c r="BE146" i="2"/>
  <c r="T146" i="2"/>
  <c r="R146" i="2"/>
  <c r="P146" i="2"/>
  <c r="BK146" i="2"/>
  <c r="J146" i="2"/>
  <c r="BF146" i="2" s="1"/>
  <c r="BI145" i="2"/>
  <c r="BH145" i="2"/>
  <c r="BG145" i="2"/>
  <c r="BE145" i="2"/>
  <c r="T145" i="2"/>
  <c r="R145" i="2"/>
  <c r="P145" i="2"/>
  <c r="BK145" i="2"/>
  <c r="J145" i="2"/>
  <c r="BF145" i="2" s="1"/>
  <c r="BI144" i="2"/>
  <c r="BH144" i="2"/>
  <c r="BG144" i="2"/>
  <c r="BE144" i="2"/>
  <c r="T144" i="2"/>
  <c r="R144" i="2"/>
  <c r="P144" i="2"/>
  <c r="BK144" i="2"/>
  <c r="J144" i="2"/>
  <c r="BF144" i="2" s="1"/>
  <c r="BI143" i="2"/>
  <c r="BH143" i="2"/>
  <c r="BG143" i="2"/>
  <c r="BE143" i="2"/>
  <c r="T143" i="2"/>
  <c r="R143" i="2"/>
  <c r="P143" i="2"/>
  <c r="BK143" i="2"/>
  <c r="J143" i="2"/>
  <c r="BF143" i="2" s="1"/>
  <c r="BI142" i="2"/>
  <c r="BH142" i="2"/>
  <c r="BG142" i="2"/>
  <c r="BE142" i="2"/>
  <c r="T142" i="2"/>
  <c r="R142" i="2"/>
  <c r="P142" i="2"/>
  <c r="BK142" i="2"/>
  <c r="J142" i="2"/>
  <c r="BF142" i="2" s="1"/>
  <c r="BI141" i="2"/>
  <c r="BH141" i="2"/>
  <c r="BG141" i="2"/>
  <c r="BE141" i="2"/>
  <c r="T141" i="2"/>
  <c r="R141" i="2"/>
  <c r="P141" i="2"/>
  <c r="BK141" i="2"/>
  <c r="J141" i="2"/>
  <c r="BF141" i="2" s="1"/>
  <c r="BI140" i="2"/>
  <c r="BH140" i="2"/>
  <c r="BG140" i="2"/>
  <c r="BE140" i="2"/>
  <c r="T140" i="2"/>
  <c r="R140" i="2"/>
  <c r="P140" i="2"/>
  <c r="BK140" i="2"/>
  <c r="J140" i="2"/>
  <c r="BF140" i="2" s="1"/>
  <c r="BI139" i="2"/>
  <c r="BH139" i="2"/>
  <c r="BG139" i="2"/>
  <c r="BE139" i="2"/>
  <c r="T139" i="2"/>
  <c r="R139" i="2"/>
  <c r="R138" i="2" s="1"/>
  <c r="P139" i="2"/>
  <c r="BK139" i="2"/>
  <c r="BK138" i="2" s="1"/>
  <c r="J138" i="2" s="1"/>
  <c r="J69" i="2" s="1"/>
  <c r="J139" i="2"/>
  <c r="BF139" i="2"/>
  <c r="BI137" i="2"/>
  <c r="BH137" i="2"/>
  <c r="BG137" i="2"/>
  <c r="BE137" i="2"/>
  <c r="T137" i="2"/>
  <c r="R137" i="2"/>
  <c r="P137" i="2"/>
  <c r="BK137" i="2"/>
  <c r="J137" i="2"/>
  <c r="BF137" i="2" s="1"/>
  <c r="BI136" i="2"/>
  <c r="BH136" i="2"/>
  <c r="BG136" i="2"/>
  <c r="BE136" i="2"/>
  <c r="T136" i="2"/>
  <c r="R136" i="2"/>
  <c r="P136" i="2"/>
  <c r="BK136" i="2"/>
  <c r="J136" i="2"/>
  <c r="BF136" i="2" s="1"/>
  <c r="BI135" i="2"/>
  <c r="BH135" i="2"/>
  <c r="BG135" i="2"/>
  <c r="BE135" i="2"/>
  <c r="T135" i="2"/>
  <c r="R135" i="2"/>
  <c r="P135" i="2"/>
  <c r="BK135" i="2"/>
  <c r="J135" i="2"/>
  <c r="BF135" i="2" s="1"/>
  <c r="BI134" i="2"/>
  <c r="BH134" i="2"/>
  <c r="BG134" i="2"/>
  <c r="BE134" i="2"/>
  <c r="T134" i="2"/>
  <c r="R134" i="2"/>
  <c r="P134" i="2"/>
  <c r="BK134" i="2"/>
  <c r="J134" i="2"/>
  <c r="BF134" i="2" s="1"/>
  <c r="BI133" i="2"/>
  <c r="BH133" i="2"/>
  <c r="BG133" i="2"/>
  <c r="BE133" i="2"/>
  <c r="T133" i="2"/>
  <c r="R133" i="2"/>
  <c r="P133" i="2"/>
  <c r="BK133" i="2"/>
  <c r="J133" i="2"/>
  <c r="BF133" i="2" s="1"/>
  <c r="BI132" i="2"/>
  <c r="BH132" i="2"/>
  <c r="BG132" i="2"/>
  <c r="BE132" i="2"/>
  <c r="T132" i="2"/>
  <c r="R132" i="2"/>
  <c r="P132" i="2"/>
  <c r="BK132" i="2"/>
  <c r="J132" i="2"/>
  <c r="BF132" i="2" s="1"/>
  <c r="BI131" i="2"/>
  <c r="BH131" i="2"/>
  <c r="BG131" i="2"/>
  <c r="BE131" i="2"/>
  <c r="T131" i="2"/>
  <c r="R131" i="2"/>
  <c r="P131" i="2"/>
  <c r="BK131" i="2"/>
  <c r="J131" i="2"/>
  <c r="BF131" i="2" s="1"/>
  <c r="BI130" i="2"/>
  <c r="BH130" i="2"/>
  <c r="BG130" i="2"/>
  <c r="BE130" i="2"/>
  <c r="T130" i="2"/>
  <c r="R130" i="2"/>
  <c r="P130" i="2"/>
  <c r="BK130" i="2"/>
  <c r="J130" i="2"/>
  <c r="BF130" i="2" s="1"/>
  <c r="BI129" i="2"/>
  <c r="BH129" i="2"/>
  <c r="BG129" i="2"/>
  <c r="BE129" i="2"/>
  <c r="T129" i="2"/>
  <c r="R129" i="2"/>
  <c r="P129" i="2"/>
  <c r="BK129" i="2"/>
  <c r="J129" i="2"/>
  <c r="BF129" i="2" s="1"/>
  <c r="BI128" i="2"/>
  <c r="BH128" i="2"/>
  <c r="BG128" i="2"/>
  <c r="BE128" i="2"/>
  <c r="T128" i="2"/>
  <c r="R128" i="2"/>
  <c r="P128" i="2"/>
  <c r="BK128" i="2"/>
  <c r="J128" i="2"/>
  <c r="BF128" i="2" s="1"/>
  <c r="BI127" i="2"/>
  <c r="BH127" i="2"/>
  <c r="BG127" i="2"/>
  <c r="BE127" i="2"/>
  <c r="T127" i="2"/>
  <c r="R127" i="2"/>
  <c r="P127" i="2"/>
  <c r="BK127" i="2"/>
  <c r="J127" i="2"/>
  <c r="BF127" i="2" s="1"/>
  <c r="BI126" i="2"/>
  <c r="BH126" i="2"/>
  <c r="BG126" i="2"/>
  <c r="BE126" i="2"/>
  <c r="T126" i="2"/>
  <c r="R126" i="2"/>
  <c r="P126" i="2"/>
  <c r="BK126" i="2"/>
  <c r="J126" i="2"/>
  <c r="BF126" i="2" s="1"/>
  <c r="BI125" i="2"/>
  <c r="BH125" i="2"/>
  <c r="BG125" i="2"/>
  <c r="BE125" i="2"/>
  <c r="T125" i="2"/>
  <c r="R125" i="2"/>
  <c r="P125" i="2"/>
  <c r="BK125" i="2"/>
  <c r="J125" i="2"/>
  <c r="BF125" i="2" s="1"/>
  <c r="BI124" i="2"/>
  <c r="BH124" i="2"/>
  <c r="BG124" i="2"/>
  <c r="BE124" i="2"/>
  <c r="T124" i="2"/>
  <c r="R124" i="2"/>
  <c r="R123" i="2" s="1"/>
  <c r="P124" i="2"/>
  <c r="P123" i="2" s="1"/>
  <c r="BK124" i="2"/>
  <c r="BK123" i="2" s="1"/>
  <c r="J123" i="2" s="1"/>
  <c r="J68" i="2" s="1"/>
  <c r="J124" i="2"/>
  <c r="BF124" i="2"/>
  <c r="BI122" i="2"/>
  <c r="BH122" i="2"/>
  <c r="BG122" i="2"/>
  <c r="BE122" i="2"/>
  <c r="T122" i="2"/>
  <c r="R122" i="2"/>
  <c r="P122" i="2"/>
  <c r="P118" i="2" s="1"/>
  <c r="BK122" i="2"/>
  <c r="J122" i="2"/>
  <c r="BF122" i="2" s="1"/>
  <c r="BI121" i="2"/>
  <c r="BH121" i="2"/>
  <c r="BG121" i="2"/>
  <c r="BE121" i="2"/>
  <c r="T121" i="2"/>
  <c r="R121" i="2"/>
  <c r="R118" i="2" s="1"/>
  <c r="R117" i="2" s="1"/>
  <c r="R116" i="2" s="1"/>
  <c r="P121" i="2"/>
  <c r="BK121" i="2"/>
  <c r="J121" i="2"/>
  <c r="BF121" i="2"/>
  <c r="BI120" i="2"/>
  <c r="BH120" i="2"/>
  <c r="BG120" i="2"/>
  <c r="BE120" i="2"/>
  <c r="T120" i="2"/>
  <c r="R120" i="2"/>
  <c r="P120" i="2"/>
  <c r="BK120" i="2"/>
  <c r="J120" i="2"/>
  <c r="BF120" i="2" s="1"/>
  <c r="BI119" i="2"/>
  <c r="BH119" i="2"/>
  <c r="BG119" i="2"/>
  <c r="BE119" i="2"/>
  <c r="T119" i="2"/>
  <c r="T118" i="2"/>
  <c r="R119" i="2"/>
  <c r="P119" i="2"/>
  <c r="BK119" i="2"/>
  <c r="BK118" i="2"/>
  <c r="J119" i="2"/>
  <c r="BF119" i="2"/>
  <c r="J113" i="2"/>
  <c r="J112" i="2"/>
  <c r="F112" i="2"/>
  <c r="F110" i="2"/>
  <c r="E108" i="2"/>
  <c r="BI93" i="2"/>
  <c r="BH93" i="2"/>
  <c r="BG93" i="2"/>
  <c r="BE93" i="2"/>
  <c r="BI92" i="2"/>
  <c r="BH92" i="2"/>
  <c r="BG92" i="2"/>
  <c r="BF92" i="2"/>
  <c r="BE92" i="2"/>
  <c r="BI91" i="2"/>
  <c r="BH91" i="2"/>
  <c r="BG91" i="2"/>
  <c r="BF91" i="2"/>
  <c r="BE91" i="2"/>
  <c r="BI90" i="2"/>
  <c r="BH90" i="2"/>
  <c r="BG90" i="2"/>
  <c r="BF90" i="2"/>
  <c r="BE90" i="2"/>
  <c r="BI89" i="2"/>
  <c r="BH89" i="2"/>
  <c r="BG89" i="2"/>
  <c r="BF89" i="2"/>
  <c r="BE89" i="2"/>
  <c r="BI88" i="2"/>
  <c r="F41" i="2" s="1"/>
  <c r="BD56" i="1" s="1"/>
  <c r="BH88" i="2"/>
  <c r="F40" i="2"/>
  <c r="BC56" i="1" s="1"/>
  <c r="BC55" i="1" s="1"/>
  <c r="BG88" i="2"/>
  <c r="F39" i="2"/>
  <c r="BB56" i="1" s="1"/>
  <c r="BF88" i="2"/>
  <c r="BE88" i="2"/>
  <c r="J37" i="2"/>
  <c r="AV56" i="1" s="1"/>
  <c r="J61" i="2"/>
  <c r="J60" i="2"/>
  <c r="F60" i="2"/>
  <c r="F58" i="2"/>
  <c r="E56" i="2"/>
  <c r="J20" i="2"/>
  <c r="E20" i="2"/>
  <c r="F113" i="2"/>
  <c r="F61" i="2"/>
  <c r="J19" i="2"/>
  <c r="J14" i="2"/>
  <c r="J110" i="2"/>
  <c r="J58" i="2"/>
  <c r="E7" i="2"/>
  <c r="E104" i="2" s="1"/>
  <c r="E52" i="2"/>
  <c r="AS66" i="1"/>
  <c r="AS62" i="1"/>
  <c r="AS54" i="1" s="1"/>
  <c r="AS55" i="1"/>
  <c r="L50" i="1"/>
  <c r="AM50" i="1"/>
  <c r="AM49" i="1"/>
  <c r="L49" i="1"/>
  <c r="AM47" i="1"/>
  <c r="L47" i="1"/>
  <c r="L45" i="1"/>
  <c r="L44" i="1"/>
  <c r="AY55" i="1" l="1"/>
  <c r="BB62" i="1"/>
  <c r="AX62" i="1" s="1"/>
  <c r="BK117" i="2"/>
  <c r="J118" i="2"/>
  <c r="J67" i="2" s="1"/>
  <c r="J37" i="4"/>
  <c r="AV58" i="1" s="1"/>
  <c r="F37" i="4"/>
  <c r="AZ58" i="1" s="1"/>
  <c r="F105" i="6"/>
  <c r="F61" i="6"/>
  <c r="P138" i="2"/>
  <c r="P117" i="2" s="1"/>
  <c r="T199" i="2"/>
  <c r="T226" i="2"/>
  <c r="E52" i="3"/>
  <c r="T104" i="3"/>
  <c r="T103" i="3" s="1"/>
  <c r="R126" i="3"/>
  <c r="R125" i="3" s="1"/>
  <c r="J104" i="4"/>
  <c r="J66" i="4" s="1"/>
  <c r="BK103" i="4"/>
  <c r="J103" i="4" s="1"/>
  <c r="J65" i="4" s="1"/>
  <c r="J37" i="6"/>
  <c r="AV60" i="1" s="1"/>
  <c r="F37" i="6"/>
  <c r="AZ60" i="1" s="1"/>
  <c r="J106" i="10"/>
  <c r="J66" i="10" s="1"/>
  <c r="BK125" i="3"/>
  <c r="J125" i="3" s="1"/>
  <c r="J70" i="3" s="1"/>
  <c r="J126" i="3"/>
  <c r="J71" i="3" s="1"/>
  <c r="J109" i="6"/>
  <c r="J66" i="6" s="1"/>
  <c r="BK108" i="6"/>
  <c r="J108" i="6" s="1"/>
  <c r="J65" i="6" s="1"/>
  <c r="F37" i="2"/>
  <c r="AZ56" i="1" s="1"/>
  <c r="P171" i="2"/>
  <c r="T179" i="2"/>
  <c r="T190" i="2"/>
  <c r="T170" i="2" s="1"/>
  <c r="P260" i="2"/>
  <c r="P272" i="2"/>
  <c r="T277" i="2"/>
  <c r="J37" i="3"/>
  <c r="AV57" i="1" s="1"/>
  <c r="BK104" i="3"/>
  <c r="R104" i="3"/>
  <c r="R103" i="3" s="1"/>
  <c r="E87" i="8"/>
  <c r="E52" i="8"/>
  <c r="P179" i="2"/>
  <c r="P190" i="2"/>
  <c r="T195" i="2"/>
  <c r="T248" i="2"/>
  <c r="P256" i="2"/>
  <c r="T272" i="2"/>
  <c r="P277" i="2"/>
  <c r="T282" i="2"/>
  <c r="P104" i="3"/>
  <c r="P103" i="3" s="1"/>
  <c r="AU57" i="1" s="1"/>
  <c r="T151" i="4"/>
  <c r="T127" i="6"/>
  <c r="P136" i="6"/>
  <c r="J37" i="8"/>
  <c r="AV63" i="1" s="1"/>
  <c r="F37" i="8"/>
  <c r="AZ63" i="1" s="1"/>
  <c r="AZ62" i="1" s="1"/>
  <c r="AV62" i="1" s="1"/>
  <c r="F41" i="9"/>
  <c r="BD64" i="1" s="1"/>
  <c r="J37" i="9"/>
  <c r="AV64" i="1" s="1"/>
  <c r="F37" i="9"/>
  <c r="AZ64" i="1" s="1"/>
  <c r="R106" i="9"/>
  <c r="P126" i="9"/>
  <c r="T127" i="9"/>
  <c r="T126" i="9" s="1"/>
  <c r="J99" i="10"/>
  <c r="J58" i="10"/>
  <c r="J114" i="10"/>
  <c r="J71" i="10" s="1"/>
  <c r="BK113" i="10"/>
  <c r="J113" i="10" s="1"/>
  <c r="J70" i="10" s="1"/>
  <c r="F37" i="12"/>
  <c r="AZ68" i="1" s="1"/>
  <c r="AZ66" i="1" s="1"/>
  <c r="AV66" i="1" s="1"/>
  <c r="J37" i="12"/>
  <c r="AV68" i="1" s="1"/>
  <c r="J102" i="12"/>
  <c r="J66" i="12" s="1"/>
  <c r="BK101" i="12"/>
  <c r="J101" i="12" s="1"/>
  <c r="J65" i="12" s="1"/>
  <c r="T123" i="2"/>
  <c r="T138" i="2"/>
  <c r="P199" i="2"/>
  <c r="P226" i="2"/>
  <c r="P252" i="2"/>
  <c r="T260" i="2"/>
  <c r="J58" i="4"/>
  <c r="T136" i="6"/>
  <c r="T135" i="6" s="1"/>
  <c r="P145" i="6"/>
  <c r="P156" i="6"/>
  <c r="J102" i="11"/>
  <c r="J67" i="11" s="1"/>
  <c r="BK101" i="11"/>
  <c r="T102" i="11"/>
  <c r="T101" i="11" s="1"/>
  <c r="T100" i="11" s="1"/>
  <c r="T114" i="4"/>
  <c r="P135" i="4"/>
  <c r="P189" i="4"/>
  <c r="BK101" i="5"/>
  <c r="P123" i="6"/>
  <c r="BK103" i="7"/>
  <c r="BK100" i="8"/>
  <c r="J101" i="8"/>
  <c r="J67" i="8" s="1"/>
  <c r="E94" i="9"/>
  <c r="E52" i="9"/>
  <c r="BK107" i="9"/>
  <c r="J108" i="9"/>
  <c r="J67" i="9" s="1"/>
  <c r="F41" i="10"/>
  <c r="BD65" i="1" s="1"/>
  <c r="BD62" i="1" s="1"/>
  <c r="F40" i="10"/>
  <c r="BC65" i="1" s="1"/>
  <c r="E88" i="11"/>
  <c r="E52" i="11"/>
  <c r="F41" i="11"/>
  <c r="BD67" i="1" s="1"/>
  <c r="F39" i="11"/>
  <c r="BB67" i="1" s="1"/>
  <c r="P102" i="11"/>
  <c r="P101" i="11" s="1"/>
  <c r="P100" i="11" s="1"/>
  <c r="AU67" i="1" s="1"/>
  <c r="F39" i="4"/>
  <c r="BB58" i="1" s="1"/>
  <c r="BB55" i="1" s="1"/>
  <c r="F41" i="4"/>
  <c r="BD58" i="1" s="1"/>
  <c r="P105" i="4"/>
  <c r="P104" i="4" s="1"/>
  <c r="P103" i="4" s="1"/>
  <c r="AU58" i="1" s="1"/>
  <c r="T105" i="4"/>
  <c r="P114" i="4"/>
  <c r="T135" i="4"/>
  <c r="T189" i="4"/>
  <c r="F39" i="6"/>
  <c r="BB60" i="1" s="1"/>
  <c r="F41" i="6"/>
  <c r="BD60" i="1" s="1"/>
  <c r="BD55" i="1" s="1"/>
  <c r="P110" i="6"/>
  <c r="T110" i="6"/>
  <c r="T109" i="6" s="1"/>
  <c r="T108" i="6" s="1"/>
  <c r="T123" i="6"/>
  <c r="P103" i="7"/>
  <c r="P102" i="7" s="1"/>
  <c r="AU61" i="1" s="1"/>
  <c r="F39" i="10"/>
  <c r="BB65" i="1" s="1"/>
  <c r="T114" i="10"/>
  <c r="T113" i="10" s="1"/>
  <c r="T105" i="10" s="1"/>
  <c r="F98" i="12"/>
  <c r="F61" i="12"/>
  <c r="T108" i="9"/>
  <c r="T107" i="9" s="1"/>
  <c r="P108" i="9"/>
  <c r="P107" i="9" s="1"/>
  <c r="P106" i="9" s="1"/>
  <c r="AU64" i="1" s="1"/>
  <c r="AU62" i="1" s="1"/>
  <c r="E52" i="10"/>
  <c r="E93" i="10"/>
  <c r="F41" i="12"/>
  <c r="BD68" i="1" s="1"/>
  <c r="T108" i="12"/>
  <c r="T102" i="12" s="1"/>
  <c r="T101" i="12" s="1"/>
  <c r="F40" i="8"/>
  <c r="BC63" i="1" s="1"/>
  <c r="F40" i="9"/>
  <c r="BC64" i="1" s="1"/>
  <c r="J58" i="11"/>
  <c r="J94" i="11"/>
  <c r="J37" i="11"/>
  <c r="AV67" i="1" s="1"/>
  <c r="R101" i="11"/>
  <c r="R100" i="11" s="1"/>
  <c r="F39" i="12"/>
  <c r="BB68" i="1" s="1"/>
  <c r="J37" i="10"/>
  <c r="AV65" i="1" s="1"/>
  <c r="P114" i="10"/>
  <c r="P113" i="10" s="1"/>
  <c r="P105" i="10" s="1"/>
  <c r="AU65" i="1" s="1"/>
  <c r="P108" i="12"/>
  <c r="P102" i="12" s="1"/>
  <c r="P101" i="12" s="1"/>
  <c r="AU68" i="1" s="1"/>
  <c r="F37" i="10"/>
  <c r="AZ65" i="1" s="1"/>
  <c r="F40" i="11"/>
  <c r="BC67" i="1" s="1"/>
  <c r="BC66" i="1" s="1"/>
  <c r="AY66" i="1" s="1"/>
  <c r="AX55" i="1" l="1"/>
  <c r="BB66" i="1"/>
  <c r="AX66" i="1" s="1"/>
  <c r="J107" i="9"/>
  <c r="J66" i="9" s="1"/>
  <c r="BK106" i="9"/>
  <c r="J106" i="9" s="1"/>
  <c r="J65" i="9" s="1"/>
  <c r="BK99" i="8"/>
  <c r="J99" i="8" s="1"/>
  <c r="J65" i="8" s="1"/>
  <c r="J100" i="8"/>
  <c r="J66" i="8" s="1"/>
  <c r="J32" i="6"/>
  <c r="T106" i="9"/>
  <c r="P109" i="6"/>
  <c r="P108" i="6" s="1"/>
  <c r="AU60" i="1" s="1"/>
  <c r="BD66" i="1"/>
  <c r="BD54" i="1" s="1"/>
  <c r="W33" i="1" s="1"/>
  <c r="BK102" i="7"/>
  <c r="J102" i="7" s="1"/>
  <c r="J65" i="7" s="1"/>
  <c r="J103" i="7"/>
  <c r="J66" i="7" s="1"/>
  <c r="BK100" i="5"/>
  <c r="J100" i="5" s="1"/>
  <c r="J65" i="5" s="1"/>
  <c r="J101" i="5"/>
  <c r="J66" i="5" s="1"/>
  <c r="T117" i="2"/>
  <c r="T116" i="2" s="1"/>
  <c r="J32" i="4"/>
  <c r="J117" i="2"/>
  <c r="J66" i="2" s="1"/>
  <c r="BK116" i="2"/>
  <c r="J116" i="2" s="1"/>
  <c r="J65" i="2" s="1"/>
  <c r="BK100" i="11"/>
  <c r="J100" i="11" s="1"/>
  <c r="J65" i="11" s="1"/>
  <c r="J101" i="11"/>
  <c r="J66" i="11" s="1"/>
  <c r="J32" i="12"/>
  <c r="P135" i="6"/>
  <c r="P170" i="2"/>
  <c r="P116" i="2" s="1"/>
  <c r="AU56" i="1" s="1"/>
  <c r="AU55" i="1" s="1"/>
  <c r="AU54" i="1" s="1"/>
  <c r="BC62" i="1"/>
  <c r="T104" i="4"/>
  <c r="T103" i="4" s="1"/>
  <c r="AU66" i="1"/>
  <c r="BK103" i="3"/>
  <c r="J103" i="3" s="1"/>
  <c r="J65" i="3" s="1"/>
  <c r="J104" i="3"/>
  <c r="J66" i="3" s="1"/>
  <c r="AZ55" i="1"/>
  <c r="BK105" i="10"/>
  <c r="J105" i="10" s="1"/>
  <c r="J65" i="10" s="1"/>
  <c r="AV55" i="1" l="1"/>
  <c r="AZ54" i="1"/>
  <c r="J32" i="11"/>
  <c r="J32" i="7"/>
  <c r="J32" i="9"/>
  <c r="AY62" i="1"/>
  <c r="BC54" i="1"/>
  <c r="J78" i="12"/>
  <c r="J80" i="4"/>
  <c r="J32" i="3"/>
  <c r="J32" i="2"/>
  <c r="J32" i="5"/>
  <c r="J85" i="6"/>
  <c r="BB54" i="1"/>
  <c r="J32" i="10"/>
  <c r="J32" i="8"/>
  <c r="J82" i="10" l="1"/>
  <c r="J77" i="5"/>
  <c r="J80" i="3"/>
  <c r="J83" i="9"/>
  <c r="J76" i="8"/>
  <c r="AX54" i="1"/>
  <c r="W31" i="1"/>
  <c r="J72" i="12"/>
  <c r="BF78" i="12"/>
  <c r="J77" i="11"/>
  <c r="J79" i="6"/>
  <c r="BF85" i="6"/>
  <c r="J93" i="2"/>
  <c r="W32" i="1"/>
  <c r="AY54" i="1"/>
  <c r="J79" i="7"/>
  <c r="AV54" i="1"/>
  <c r="W29" i="1"/>
  <c r="J74" i="4"/>
  <c r="BF80" i="4"/>
  <c r="F38" i="4" l="1"/>
  <c r="BA58" i="1" s="1"/>
  <c r="J38" i="4"/>
  <c r="AW58" i="1" s="1"/>
  <c r="AT58" i="1" s="1"/>
  <c r="BF83" i="9"/>
  <c r="J77" i="9"/>
  <c r="J33" i="4"/>
  <c r="J34" i="4" s="1"/>
  <c r="J82" i="4"/>
  <c r="BF79" i="7"/>
  <c r="J73" i="7"/>
  <c r="BF93" i="2"/>
  <c r="J87" i="2"/>
  <c r="J71" i="11"/>
  <c r="BF77" i="11"/>
  <c r="BF77" i="5"/>
  <c r="J71" i="5"/>
  <c r="F38" i="6"/>
  <c r="BA60" i="1" s="1"/>
  <c r="J38" i="6"/>
  <c r="AW60" i="1" s="1"/>
  <c r="AT60" i="1" s="1"/>
  <c r="J38" i="12"/>
  <c r="AW68" i="1" s="1"/>
  <c r="AT68" i="1" s="1"/>
  <c r="F38" i="12"/>
  <c r="BA68" i="1" s="1"/>
  <c r="AK29" i="1"/>
  <c r="J33" i="6"/>
  <c r="J34" i="6" s="1"/>
  <c r="J87" i="6"/>
  <c r="J33" i="12"/>
  <c r="J34" i="12" s="1"/>
  <c r="J80" i="12"/>
  <c r="BF76" i="8"/>
  <c r="J70" i="8"/>
  <c r="BF80" i="3"/>
  <c r="J74" i="3"/>
  <c r="J76" i="10"/>
  <c r="BF82" i="10"/>
  <c r="F38" i="10" l="1"/>
  <c r="BA65" i="1" s="1"/>
  <c r="J38" i="10"/>
  <c r="AW65" i="1" s="1"/>
  <c r="AT65" i="1" s="1"/>
  <c r="J33" i="3"/>
  <c r="J34" i="3" s="1"/>
  <c r="J82" i="3"/>
  <c r="J38" i="11"/>
  <c r="AW67" i="1" s="1"/>
  <c r="AT67" i="1" s="1"/>
  <c r="F38" i="11"/>
  <c r="BA67" i="1" s="1"/>
  <c r="BA66" i="1" s="1"/>
  <c r="AW66" i="1" s="1"/>
  <c r="AT66" i="1" s="1"/>
  <c r="J33" i="7"/>
  <c r="J34" i="7" s="1"/>
  <c r="J81" i="7"/>
  <c r="J33" i="9"/>
  <c r="J34" i="9" s="1"/>
  <c r="J85" i="9"/>
  <c r="J38" i="3"/>
  <c r="AW57" i="1" s="1"/>
  <c r="AT57" i="1" s="1"/>
  <c r="F38" i="3"/>
  <c r="BA57" i="1" s="1"/>
  <c r="AG68" i="1"/>
  <c r="AN68" i="1" s="1"/>
  <c r="J43" i="12"/>
  <c r="J33" i="11"/>
  <c r="J34" i="11" s="1"/>
  <c r="J79" i="11"/>
  <c r="F38" i="7"/>
  <c r="BA61" i="1" s="1"/>
  <c r="J38" i="7"/>
  <c r="AW61" i="1" s="1"/>
  <c r="AT61" i="1" s="1"/>
  <c r="F38" i="9"/>
  <c r="BA64" i="1" s="1"/>
  <c r="J38" i="9"/>
  <c r="AW64" i="1" s="1"/>
  <c r="AT64" i="1" s="1"/>
  <c r="J33" i="8"/>
  <c r="J34" i="8" s="1"/>
  <c r="J78" i="8"/>
  <c r="J33" i="5"/>
  <c r="J34" i="5" s="1"/>
  <c r="J79" i="5"/>
  <c r="J33" i="2"/>
  <c r="J34" i="2" s="1"/>
  <c r="J95" i="2"/>
  <c r="J33" i="10"/>
  <c r="J34" i="10" s="1"/>
  <c r="J84" i="10"/>
  <c r="F38" i="8"/>
  <c r="BA63" i="1" s="1"/>
  <c r="BA62" i="1" s="1"/>
  <c r="AW62" i="1" s="1"/>
  <c r="AT62" i="1" s="1"/>
  <c r="J38" i="8"/>
  <c r="AW63" i="1" s="1"/>
  <c r="AT63" i="1" s="1"/>
  <c r="AG60" i="1"/>
  <c r="AN60" i="1" s="1"/>
  <c r="J43" i="6"/>
  <c r="J38" i="5"/>
  <c r="AW59" i="1" s="1"/>
  <c r="AT59" i="1" s="1"/>
  <c r="F38" i="5"/>
  <c r="BA59" i="1" s="1"/>
  <c r="J38" i="2"/>
  <c r="AW56" i="1" s="1"/>
  <c r="AT56" i="1" s="1"/>
  <c r="F38" i="2"/>
  <c r="BA56" i="1" s="1"/>
  <c r="BA55" i="1" s="1"/>
  <c r="AG58" i="1"/>
  <c r="AN58" i="1" s="1"/>
  <c r="J43" i="4"/>
  <c r="AW55" i="1" l="1"/>
  <c r="AT55" i="1" s="1"/>
  <c r="BA54" i="1"/>
  <c r="J43" i="10"/>
  <c r="AG65" i="1"/>
  <c r="AN65" i="1" s="1"/>
  <c r="J43" i="5"/>
  <c r="AG59" i="1"/>
  <c r="AN59" i="1" s="1"/>
  <c r="J43" i="11"/>
  <c r="AG67" i="1"/>
  <c r="J43" i="7"/>
  <c r="AG61" i="1"/>
  <c r="AN61" i="1" s="1"/>
  <c r="J43" i="3"/>
  <c r="AG57" i="1"/>
  <c r="AN57" i="1" s="1"/>
  <c r="AG56" i="1"/>
  <c r="J43" i="2"/>
  <c r="J43" i="8"/>
  <c r="AG63" i="1"/>
  <c r="J43" i="9"/>
  <c r="AG64" i="1"/>
  <c r="AN64" i="1" s="1"/>
  <c r="AG66" i="1" l="1"/>
  <c r="AN66" i="1" s="1"/>
  <c r="AN67" i="1"/>
  <c r="AN63" i="1"/>
  <c r="AG62" i="1"/>
  <c r="AN62" i="1" s="1"/>
  <c r="W30" i="1"/>
  <c r="AW54" i="1"/>
  <c r="AG55" i="1"/>
  <c r="AN56" i="1"/>
  <c r="AG54" i="1" l="1"/>
  <c r="AN55" i="1"/>
  <c r="AK30" i="1"/>
  <c r="AT54" i="1"/>
  <c r="AK26" i="1" l="1"/>
  <c r="AK35" i="1" s="1"/>
  <c r="AN54" i="1"/>
</calcChain>
</file>

<file path=xl/sharedStrings.xml><?xml version="1.0" encoding="utf-8"?>
<sst xmlns="http://schemas.openxmlformats.org/spreadsheetml/2006/main" count="8807" uniqueCount="1646">
  <si>
    <t>Export Komplet</t>
  </si>
  <si>
    <t/>
  </si>
  <si>
    <t>2.0</t>
  </si>
  <si>
    <t>ZAMOK</t>
  </si>
  <si>
    <t>False</t>
  </si>
  <si>
    <t>{da229d52-ddf9-4ab0-80e9-4f7358cf689f}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</si>
  <si>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</si>
  <si>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</si>
  <si>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</si>
  <si>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</si>
  <si>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</si>
  <si>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</si>
  <si>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fnk1701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</si>
  <si>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</si>
  <si>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</si>
  <si>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Materská škola Na Hôrke 30, Nitra</t>
  </si>
  <si>
    <t>JKSO:</t>
  </si>
  <si>
    <t>KS:</t>
  </si>
  <si>
    <t>Miesto:</t>
  </si>
  <si>
    <t xml:space="preserve"> Na Hôrke 30, Nitra</t>
  </si>
  <si>
    <t>Dátum:</t>
  </si>
  <si>
    <t>24. 2. 2017</t>
  </si>
  <si>
    <t>Objednávateľ:</t>
  </si>
  <si>
    <t>IČO:</t>
  </si>
  <si>
    <t>Mesto NITRA,  Štefánikova 60,  950 06 Nitra</t>
  </si>
  <si>
    <t>IČ DPH:</t>
  </si>
  <si>
    <t>Zhotoviteľ:</t>
  </si>
  <si>
    <t>Vyplň údaj</t>
  </si>
  <si>
    <t>Projektant:</t>
  </si>
  <si>
    <t>Ing.arch.Igor Feník</t>
  </si>
  <si>
    <t>True</t>
  </si>
  <si>
    <t>0,01</t>
  </si>
  <si>
    <t>Spracovateľ:</t>
  </si>
  <si>
    <t>Ing.Janečka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</si>
  <si>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</si>
  <si>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</si>
  <si>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</si>
  <si>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</si>
  <si>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</si>
  <si>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</si>
  <si>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</si>
  <si>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</si>
  <si>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</si>
  <si>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</si>
  <si>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</si>
  <si>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</si>
  <si>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</si>
  <si>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</si>
  <si>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</si>
  <si>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</si>
  <si>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</si>
  <si>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</si>
  <si>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</si>
  <si>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</si>
  <si>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</si>
  <si>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</si>
  <si>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</si>
  <si>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</si>
  <si>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</si>
  <si>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</si>
  <si>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</si>
  <si>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</si>
  <si>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</si>
  <si>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</si>
  <si>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</si>
  <si>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</si>
  <si>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</si>
  <si>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</si>
  <si>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</si>
  <si>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</si>
  <si>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</si>
  <si>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</si>
  <si>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</si>
  <si>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100</t>
  </si>
  <si>
    <t xml:space="preserve">SO 100 Vytvorenie 2 tried Materskej školy pre 24 + 21 detí </t>
  </si>
  <si>
    <t>STA</t>
  </si>
  <si>
    <t>1</t>
  </si>
  <si>
    <t>{4233089f-602d-4729-996e-611e2ca57cbb}</t>
  </si>
  <si>
    <t>/</t>
  </si>
  <si>
    <t>101</t>
  </si>
  <si>
    <t xml:space="preserve">SP 101 Stavebné úpravy pre vytvorenie 2 tried a prislúchajúceho zázemia MŠ </t>
  </si>
  <si>
    <t>Časť</t>
  </si>
  <si>
    <t>2</t>
  </si>
  <si>
    <t>{753dc28e-feab-443a-85de-0183281add04}</t>
  </si>
  <si>
    <t>102.1</t>
  </si>
  <si>
    <t>SP 102.1 Vykurovanie a vzduchotechnika</t>
  </si>
  <si>
    <t>{f7d1844c-ea22-4498-b586-41cf267b8dc7}</t>
  </si>
  <si>
    <t>102.2</t>
  </si>
  <si>
    <t>SP 102.2 Zdravotechnika</t>
  </si>
  <si>
    <t>{f9ae54b0-b17f-43e1-af49-09cda32a8002}</t>
  </si>
  <si>
    <t>102.3</t>
  </si>
  <si>
    <t>SP 102.3 Elektroinštalácia</t>
  </si>
  <si>
    <t>{01bae37b-c463-49d4-89f8-8e63288f59c1}</t>
  </si>
  <si>
    <t>103</t>
  </si>
  <si>
    <t>SP 103 Nové exteriérové schodisko</t>
  </si>
  <si>
    <t>{3431c795-65d2-42f8-b1aa-1bc6903047b3}</t>
  </si>
  <si>
    <t>104</t>
  </si>
  <si>
    <t>SP 104 Stavebné úpravy spevných plôch po osadení exteriérového schodiska</t>
  </si>
  <si>
    <t>{53c48221-5a4a-4351-911c-a8bff9fd6288}</t>
  </si>
  <si>
    <t>200</t>
  </si>
  <si>
    <t xml:space="preserve">SO 200 Zabezpečenie bezbariérového prístupu pre deti MŠ  </t>
  </si>
  <si>
    <t>{aff71b5b-e3d6-40d7-9a14-c8e5f6edb1ac}</t>
  </si>
  <si>
    <t>201</t>
  </si>
  <si>
    <t xml:space="preserve">SP 201 Výmena výťahu </t>
  </si>
  <si>
    <t>{a138ec70-1d3e-4910-80f4-dbbb1d9095b2}</t>
  </si>
  <si>
    <t>202</t>
  </si>
  <si>
    <t xml:space="preserve">SP 202  Stavebné úpravy v bezbariérovom koridore </t>
  </si>
  <si>
    <t>{e9b44569-1bc2-4d8b-a8e0-17d4f23fc3f9}</t>
  </si>
  <si>
    <t>203</t>
  </si>
  <si>
    <t xml:space="preserve">SP 203  Výmena výplní ovorov  </t>
  </si>
  <si>
    <t>{32ec6472-fa6b-4d76-8dca-9b919f083e39}</t>
  </si>
  <si>
    <t>300</t>
  </si>
  <si>
    <t>SO 300 Budovanie prevencie v bezpečnosti detí v dopravnej prevádzke</t>
  </si>
  <si>
    <t>{628cb2cf-2144-4025-942f-25f768ca6273}</t>
  </si>
  <si>
    <t>301</t>
  </si>
  <si>
    <t>SP 301 Vybúranie - odfrézovanie starých spevnených plôch</t>
  </si>
  <si>
    <t>{493dbdee-a041-4ed9-9535-3322ee6d56e8}</t>
  </si>
  <si>
    <t>302</t>
  </si>
  <si>
    <t>SP 302 - Nové spevnené asfaltové plochy</t>
  </si>
  <si>
    <t>{fe058d7a-0e01-455c-ad5b-873fba906450}</t>
  </si>
  <si>
    <t>KRYCÍ LIST ROZPOČTU</t>
  </si>
  <si>
    <t>Objekt:</t>
  </si>
  <si>
    <t xml:space="preserve">100 - SO 100 Vytvorenie 2 tried Materskej školy pre 24 + 21 detí </t>
  </si>
  <si>
    <t>Časť:</t>
  </si>
  <si>
    <t xml:space="preserve">101 - SP 101 Stavebné úpravy pre vytvorenie 2 tried a prislúchajúceho zázemia MŠ </t>
  </si>
  <si>
    <t>Náklady z rozpočtu</t>
  </si>
  <si>
    <t>Ostatné náklady</t>
  </si>
  <si>
    <t>REKAPITULÁCIA ROZPOČTU</t>
  </si>
  <si>
    <t>Kód dielu - Popis</t>
  </si>
  <si>
    <t>Cena celkom [EUR]</t>
  </si>
  <si>
    <t>1) Náklady z rozpočtu</t>
  </si>
  <si>
    <t>-1</t>
  </si>
  <si>
    <t>HSV -  Práce a dodávky HSV</t>
  </si>
  <si>
    <t xml:space="preserve">    3 -  Zvislé a kompletné konštrukcie</t>
  </si>
  <si>
    <t xml:space="preserve">    6 -  Úpravy povrchov, podlahy, osadenie</t>
  </si>
  <si>
    <t xml:space="preserve">    9 -  Ostatné konštrukcie a práce-búranie</t>
  </si>
  <si>
    <t xml:space="preserve">    99 -  Presun hmôt HSV</t>
  </si>
  <si>
    <t>PSV -  Práce a dodávky PSV</t>
  </si>
  <si>
    <t xml:space="preserve">    711 -  Izolácie proti vode a vlhkosti</t>
  </si>
  <si>
    <t xml:space="preserve">    725 -  Zdravotechnika - zariaď. predmety</t>
  </si>
  <si>
    <t xml:space="preserve">    763 -  Konštrukcie - drevostavby</t>
  </si>
  <si>
    <t xml:space="preserve">    764 -  Konštrukcie klampiarske</t>
  </si>
  <si>
    <t xml:space="preserve">    766 -  Konštrukcie stolárske</t>
  </si>
  <si>
    <t xml:space="preserve">    767 -  Konštrukcie doplnkové kovové</t>
  </si>
  <si>
    <t xml:space="preserve">    769 -  Montáž vzduchotechnických zariadení</t>
  </si>
  <si>
    <t xml:space="preserve">    771 -  Podlahy z dlaždíc</t>
  </si>
  <si>
    <t xml:space="preserve">    775 -  Podlahy vlysové a parketové</t>
  </si>
  <si>
    <t xml:space="preserve">    776 -  Podlahy povlakové</t>
  </si>
  <si>
    <t xml:space="preserve">    781 -  Dokončovacie práce a obklady</t>
  </si>
  <si>
    <t xml:space="preserve">    783 -  Dokončovacie práce - nátery</t>
  </si>
  <si>
    <t xml:space="preserve">    784 -  Dokončovacie práce - maľby</t>
  </si>
  <si>
    <t>2) Ostatné náklady</t>
  </si>
  <si>
    <t>GZS</t>
  </si>
  <si>
    <t>VRN</t>
  </si>
  <si>
    <t>Mimostaven. doprava</t>
  </si>
  <si>
    <t>Sťažené podmienky</t>
  </si>
  <si>
    <t>Vplyv prostredia</t>
  </si>
  <si>
    <t>Klimatické vplyvy</t>
  </si>
  <si>
    <t>Kompletačná činnosť</t>
  </si>
  <si>
    <t>KOMPLETACNA</t>
  </si>
  <si>
    <t>Celkové náklady za stavbu 1) + 2)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</si>
  <si>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</si>
  <si>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</si>
  <si>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</si>
  <si>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</si>
  <si>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</si>
  <si>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</si>
  <si>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</si>
  <si>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</si>
  <si>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</si>
  <si>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</si>
  <si>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</si>
  <si>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</si>
  <si>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</si>
  <si>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 xml:space="preserve"> Práce a dodávky HSV</t>
  </si>
  <si>
    <t>ROZPOCET</t>
  </si>
  <si>
    <t>3</t>
  </si>
  <si>
    <t xml:space="preserve"> Zvislé a kompletné konštrukcie</t>
  </si>
  <si>
    <t>K</t>
  </si>
  <si>
    <t>317162132</t>
  </si>
  <si>
    <t>Keramický preklad POROTHERM 23,8, šírky 70 mm, výšky 238 mm, dĺžky 1250 mm</t>
  </si>
  <si>
    <t>ks</t>
  </si>
  <si>
    <t>4</t>
  </si>
  <si>
    <t>834090914</t>
  </si>
  <si>
    <t>340291112</t>
  </si>
  <si>
    <t>Dodatočné ukotvenie priečok montážnou polyuretanovou penou hr. priečky nad 100 mm</t>
  </si>
  <si>
    <t>m</t>
  </si>
  <si>
    <t>1125735285</t>
  </si>
  <si>
    <t>340291132</t>
  </si>
  <si>
    <t>Dodatočné ukotvenie priečok k betonovým konštrukciam plochými nerezovými kotvami hr. priečky nad 100 mm</t>
  </si>
  <si>
    <t>-1924466671</t>
  </si>
  <si>
    <t>342273150</t>
  </si>
  <si>
    <t>Priečky z tvárnic PORFIX hr. 150 mm P4-500 hladkých, na MVC a lepidlo PORFIX (150x250x500)</t>
  </si>
  <si>
    <t>m2</t>
  </si>
  <si>
    <t>665676047</t>
  </si>
  <si>
    <t>6</t>
  </si>
  <si>
    <t xml:space="preserve"> Úpravy povrchov, podlahy, osadenie</t>
  </si>
  <si>
    <t>5</t>
  </si>
  <si>
    <t>611461182</t>
  </si>
  <si>
    <t>Vnútorná omietka stropov štuková BAUMIT, strojné miešanie, ručné nanášanie, Baumit VivaInterior hr. 3 mm</t>
  </si>
  <si>
    <t>286370588</t>
  </si>
  <si>
    <t>611481119</t>
  </si>
  <si>
    <t>Potiahnutie vnútorných stropov sklotextílnou mriežkou s celoplošným prilepením</t>
  </si>
  <si>
    <t>2012907054</t>
  </si>
  <si>
    <t>7</t>
  </si>
  <si>
    <t>612421231</t>
  </si>
  <si>
    <t>Oprava vnútorných vápenných omietok stien, opravovaná plocha nad 10 do 15 %,štuková</t>
  </si>
  <si>
    <t>1974488180</t>
  </si>
  <si>
    <t>8</t>
  </si>
  <si>
    <t>612465114</t>
  </si>
  <si>
    <t>Príprava vnútorného podkladu stien BAUMIT, Regulátor nasiakavosti (Baumit SaugAusgleich)</t>
  </si>
  <si>
    <t>-825068256</t>
  </si>
  <si>
    <t>9</t>
  </si>
  <si>
    <t>612465135</t>
  </si>
  <si>
    <t xml:space="preserve">Vnútorná omietka stien BAUMIT, vápennocementová, strojné miešanie, ručné nanášanie, Baumit Jadrová omietka (Baumit GrobPutz 4) hr. 10 mm </t>
  </si>
  <si>
    <t>2089700404</t>
  </si>
  <si>
    <t>10</t>
  </si>
  <si>
    <t>612481119</t>
  </si>
  <si>
    <t>Potiahnutie vnútorných stien sklotextílnou mriežkou s celoplošným prilepením</t>
  </si>
  <si>
    <t>-715546189</t>
  </si>
  <si>
    <t>11</t>
  </si>
  <si>
    <t>612465182</t>
  </si>
  <si>
    <t>Vnútorná omietka stien štuková BAUMIT, strojné miešanie, ručné nanášanie, Baumit VivaInterior hr. 3 mm</t>
  </si>
  <si>
    <t>-40841814</t>
  </si>
  <si>
    <t>12</t>
  </si>
  <si>
    <t>6124811</t>
  </si>
  <si>
    <t>Potiahnutie vnútorných stien stavebným lepidlom</t>
  </si>
  <si>
    <t>1712905468</t>
  </si>
  <si>
    <t>13</t>
  </si>
  <si>
    <t>625251323</t>
  </si>
  <si>
    <t xml:space="preserve">Úprava dverného ostenia šambránami z expand.polystyrénu hr.30 mm - systém KZS - 2x presieťkovanie </t>
  </si>
  <si>
    <t>-1668443687</t>
  </si>
  <si>
    <t>14</t>
  </si>
  <si>
    <t>631312611</t>
  </si>
  <si>
    <t>Mazanina z betónu prostého (m3) tr. C 16/20 hr.nad 50 do 80 mm</t>
  </si>
  <si>
    <t>m3</t>
  </si>
  <si>
    <t>-2132400303</t>
  </si>
  <si>
    <t>15</t>
  </si>
  <si>
    <t>631319151</t>
  </si>
  <si>
    <t>Príplatok za prehlad. povrchu betónovej mazaniny min. tr.C 8/10 oceľ. hlad. hr. 50-80 mm</t>
  </si>
  <si>
    <t>-432343928</t>
  </si>
  <si>
    <t>16</t>
  </si>
  <si>
    <t>632001051</t>
  </si>
  <si>
    <t>Zhotovenie jednonásobného penetračného náteru pre potery a stierky</t>
  </si>
  <si>
    <t>-204378432</t>
  </si>
  <si>
    <t>17</t>
  </si>
  <si>
    <t>M</t>
  </si>
  <si>
    <t>5858151015</t>
  </si>
  <si>
    <t>Penetračný náter na báze disperzie, Baumit Grund, 25 kg</t>
  </si>
  <si>
    <t>kg</t>
  </si>
  <si>
    <t>-1602788731</t>
  </si>
  <si>
    <t>18</t>
  </si>
  <si>
    <t>632477401</t>
  </si>
  <si>
    <t>Samonivelizačná stierka CEMIX 30 MPa, ozn. 050, na vnútorné použitie, hr. 3 mm</t>
  </si>
  <si>
    <t>-364596465</t>
  </si>
  <si>
    <t xml:space="preserve"> Ostatné konštrukcie a práce-búranie</t>
  </si>
  <si>
    <t>19</t>
  </si>
  <si>
    <t>941955002</t>
  </si>
  <si>
    <t>Lešenie ľahké pracovné pomocné s výškou lešeňovej podlahy nad 1,20 do 1,90 m</t>
  </si>
  <si>
    <t>1258488097</t>
  </si>
  <si>
    <t>952901111</t>
  </si>
  <si>
    <t>Vyčistenie budov pri výške podlaží do 4m</t>
  </si>
  <si>
    <t>-1688200777</t>
  </si>
  <si>
    <t>21</t>
  </si>
  <si>
    <t>962031132</t>
  </si>
  <si>
    <t>Búranie priečok z tehál pálených, plných alebo dutých hr. do 150 mm,  -0,19600t</t>
  </si>
  <si>
    <t>-1957099283</t>
  </si>
  <si>
    <t>22</t>
  </si>
  <si>
    <t>965043331</t>
  </si>
  <si>
    <t>Búranie podkladov pod dlažby, liatych dlažieb a mazanín,betón s poterom,teracom hr.do 100 mm, -2,20000t</t>
  </si>
  <si>
    <t>1259401910</t>
  </si>
  <si>
    <t>23</t>
  </si>
  <si>
    <t>965081712</t>
  </si>
  <si>
    <t>Búranie dlažieb, bez podklad. lôžka z xylolit., alebo keramických dlaždíc hr. do 10 mm,  -0,02000t</t>
  </si>
  <si>
    <t>-1365767962</t>
  </si>
  <si>
    <t>24</t>
  </si>
  <si>
    <t>967031132</t>
  </si>
  <si>
    <t>Prikresanie rovných ostení, bez odstupu, po hrubomvybúraní otvorov, v murive tehl. na maltu,  -0,05700t</t>
  </si>
  <si>
    <t>1982173806</t>
  </si>
  <si>
    <t>25</t>
  </si>
  <si>
    <t>967041112</t>
  </si>
  <si>
    <t>Prikresanie rovných ostení bez odstupu, po hrubom vybúraní otvorov, v betóne,  -0,06600t</t>
  </si>
  <si>
    <t>1711546823</t>
  </si>
  <si>
    <t>26</t>
  </si>
  <si>
    <t>968061125</t>
  </si>
  <si>
    <t>Vyvesenie dreveného dverného krídla do suti plochy do 2 m2, -0,02400t</t>
  </si>
  <si>
    <t>-1191197740</t>
  </si>
  <si>
    <t>27</t>
  </si>
  <si>
    <t>968072455</t>
  </si>
  <si>
    <t>Vybúranie kovových dverových zárubní plochy do 2 m2,  -0,07600t</t>
  </si>
  <si>
    <t>-95247677</t>
  </si>
  <si>
    <t>28</t>
  </si>
  <si>
    <t>968072641</t>
  </si>
  <si>
    <t>Vybúranie kovových stien plných, zasklených alebo výkladných,  -0,02500t</t>
  </si>
  <si>
    <t>1078752802</t>
  </si>
  <si>
    <t>29</t>
  </si>
  <si>
    <t>968081115</t>
  </si>
  <si>
    <t>Demontáž okien plastových, 1 bm obvodu - 0,007t</t>
  </si>
  <si>
    <t>-1498240775</t>
  </si>
  <si>
    <t>30</t>
  </si>
  <si>
    <t>971033631</t>
  </si>
  <si>
    <t>Vybúranie otvorov v murive tehl. plochy do 4 m2 hr.do 150 mm,  -0,27000t</t>
  </si>
  <si>
    <t>-1955701497</t>
  </si>
  <si>
    <t>31</t>
  </si>
  <si>
    <t>971033641</t>
  </si>
  <si>
    <t>Vybúranie otvorov v murive tehl. plochy do 4 m2 hr.do 300 mm,  -1,87500t</t>
  </si>
  <si>
    <t>-534094795</t>
  </si>
  <si>
    <t>32</t>
  </si>
  <si>
    <t>971045803</t>
  </si>
  <si>
    <t>Vrty príklepovým vrtákom do D 18 mm do stien alebo smerom dole do betónu -0.00001t</t>
  </si>
  <si>
    <t>cm</t>
  </si>
  <si>
    <t>1583129133</t>
  </si>
  <si>
    <t>33</t>
  </si>
  <si>
    <t>971052631</t>
  </si>
  <si>
    <t>Vybúranie otvoru v želzobet. priečkach a stenách plochy do 4 m2, hr.do 150 mm,  -0,36500t</t>
  </si>
  <si>
    <t>-1667617532</t>
  </si>
  <si>
    <t>34</t>
  </si>
  <si>
    <t>971055011</t>
  </si>
  <si>
    <t>Rezanie konštrukcií zo železobetónu hr.panelu 170mm stenovou pílou -0,02040t</t>
  </si>
  <si>
    <t>380335033</t>
  </si>
  <si>
    <t>35</t>
  </si>
  <si>
    <t>974042533</t>
  </si>
  <si>
    <t>Vysekanie rýh v betónovej dlažbe do hĺbky 50 mm a šírky do 100mm,  -0,01100t</t>
  </si>
  <si>
    <t>-1419513718</t>
  </si>
  <si>
    <t>36</t>
  </si>
  <si>
    <t>976071111</t>
  </si>
  <si>
    <t>Vybúranie kovových madiel a zábradlí,  -0,03700t</t>
  </si>
  <si>
    <t>2131182845</t>
  </si>
  <si>
    <t>37</t>
  </si>
  <si>
    <t>978011111</t>
  </si>
  <si>
    <t>Otlčenie omietok stropov vnútorných vápenných alebo vápennocementových v rozsahu do 5 %,  -0,00200t</t>
  </si>
  <si>
    <t>-512037939</t>
  </si>
  <si>
    <t>38</t>
  </si>
  <si>
    <t>978013191</t>
  </si>
  <si>
    <t>Otlčenie omietok stien vnútorných vápenných alebo vápennocementových v rozsahu do 100 %,  -0,04600t</t>
  </si>
  <si>
    <t>-1105126395</t>
  </si>
  <si>
    <t>39</t>
  </si>
  <si>
    <t>978059511</t>
  </si>
  <si>
    <t>Odsekanie a odobratie stien z obkladačiek vnútorných do 2 m2,  -0,06800t</t>
  </si>
  <si>
    <t>1982108766</t>
  </si>
  <si>
    <t>40</t>
  </si>
  <si>
    <t>978065021</t>
  </si>
  <si>
    <t>Odstránenie kontaktného zateplenia vrátane povrchovej úpravy z polystyrénových dosiek hrúbky nad 120 -150 mm -0,01876 t</t>
  </si>
  <si>
    <t>892207535</t>
  </si>
  <si>
    <t>41</t>
  </si>
  <si>
    <t>978071251</t>
  </si>
  <si>
    <t>Odsekanie a odstránenie izolácie lepenkovej vodorovnej,  -0,07300t</t>
  </si>
  <si>
    <t>697532150</t>
  </si>
  <si>
    <t>42</t>
  </si>
  <si>
    <t>979011111</t>
  </si>
  <si>
    <t>Zvislá doprava sutiny a vybúraných hmôt za prvé podlažie nad alebo pod základným podlažím</t>
  </si>
  <si>
    <t>t</t>
  </si>
  <si>
    <t>-371589499</t>
  </si>
  <si>
    <t>43</t>
  </si>
  <si>
    <t>979081111</t>
  </si>
  <si>
    <t>Odvoz sutiny a vybúraných hmôt na skládku do 1 km</t>
  </si>
  <si>
    <t>2082574103</t>
  </si>
  <si>
    <t>44</t>
  </si>
  <si>
    <t>979081121</t>
  </si>
  <si>
    <t>Odvoz sutiny a vybúraných hmôt na skládku za každý ďalší 1 km (2x)</t>
  </si>
  <si>
    <t>-711689760</t>
  </si>
  <si>
    <t>45</t>
  </si>
  <si>
    <t>979082111</t>
  </si>
  <si>
    <t>Vnútrostavenisková doprava sutiny a vybúraných hmôt do 10 m</t>
  </si>
  <si>
    <t>187544261</t>
  </si>
  <si>
    <t>46</t>
  </si>
  <si>
    <t>979082121</t>
  </si>
  <si>
    <t>Vnútrostavenisková doprava sutiny a vybúraných hmôt za každých ďalších 5 m (8x)</t>
  </si>
  <si>
    <t>2133341414</t>
  </si>
  <si>
    <t>47</t>
  </si>
  <si>
    <t>979089012</t>
  </si>
  <si>
    <t>Poplatok za skladovanie - betón, tehly, dlaždice (17 01 ), ostatné</t>
  </si>
  <si>
    <t>99774550</t>
  </si>
  <si>
    <t>99</t>
  </si>
  <si>
    <t xml:space="preserve"> Presun hmôt HSV</t>
  </si>
  <si>
    <t>48</t>
  </si>
  <si>
    <t>999281111</t>
  </si>
  <si>
    <t>Presun hmôt pre opravy a údržbu objektov vrátane vonkajších plášťov výšky do 25 m</t>
  </si>
  <si>
    <t>-1541191940</t>
  </si>
  <si>
    <t>PSV</t>
  </si>
  <si>
    <t xml:space="preserve"> Práce a dodávky PSV</t>
  </si>
  <si>
    <t>711</t>
  </si>
  <si>
    <t xml:space="preserve"> Izolácie proti vode a vlhkosti</t>
  </si>
  <si>
    <t>49</t>
  </si>
  <si>
    <t>711210100</t>
  </si>
  <si>
    <t>Zhotovenie dvojnásobnej izol. stierky pod keramické obklady v interiéri na ploche vodorovnej</t>
  </si>
  <si>
    <t>-374243342</t>
  </si>
  <si>
    <t>50</t>
  </si>
  <si>
    <t>5856051350</t>
  </si>
  <si>
    <t>Izolačná stierka na báze živice PCI Lastogum</t>
  </si>
  <si>
    <t>-1499205954</t>
  </si>
  <si>
    <t>51</t>
  </si>
  <si>
    <t>5856051360</t>
  </si>
  <si>
    <t>Tesniaci pás PCI Pecitape</t>
  </si>
  <si>
    <t>2037725306</t>
  </si>
  <si>
    <t>52</t>
  </si>
  <si>
    <t>711210110</t>
  </si>
  <si>
    <t>Zhotovenie dvojnásobnej izol. stierky pod keramické obklady v interiéri na ploche zvislej</t>
  </si>
  <si>
    <t>1266959514</t>
  </si>
  <si>
    <t>53</t>
  </si>
  <si>
    <t>1298565896</t>
  </si>
  <si>
    <t>54</t>
  </si>
  <si>
    <t>1820519602</t>
  </si>
  <si>
    <t>55</t>
  </si>
  <si>
    <t>998711101</t>
  </si>
  <si>
    <t>Presun hmôt pre izoláciu proti vode v objektoch výšky do 6 m</t>
  </si>
  <si>
    <t>1663920710</t>
  </si>
  <si>
    <t>725</t>
  </si>
  <si>
    <t xml:space="preserve"> Zdravotechnika - zariaď. predmety</t>
  </si>
  <si>
    <t>56</t>
  </si>
  <si>
    <t>7252291</t>
  </si>
  <si>
    <t>Montáž sprchového sedátka</t>
  </si>
  <si>
    <t>1483409839</t>
  </si>
  <si>
    <t>57</t>
  </si>
  <si>
    <t>55282410</t>
  </si>
  <si>
    <t>Sprchové sedátko sklopné s madlom</t>
  </si>
  <si>
    <t>1806383387</t>
  </si>
  <si>
    <t>58</t>
  </si>
  <si>
    <t>7252451</t>
  </si>
  <si>
    <t xml:space="preserve">Montáž - deliaca stienka </t>
  </si>
  <si>
    <t>súb.</t>
  </si>
  <si>
    <t>-14070283</t>
  </si>
  <si>
    <t>59</t>
  </si>
  <si>
    <t>55152213</t>
  </si>
  <si>
    <t>Deliaca stena medzi WC z vysokotl.laminátu, podrob.špec.podľa PD, 600/1200, pol.P1</t>
  </si>
  <si>
    <t>1903656194</t>
  </si>
  <si>
    <t>60</t>
  </si>
  <si>
    <t>725245121</t>
  </si>
  <si>
    <t xml:space="preserve">Montáž - zástena sprchová </t>
  </si>
  <si>
    <t>38807295</t>
  </si>
  <si>
    <t>61</t>
  </si>
  <si>
    <t>55484043</t>
  </si>
  <si>
    <t>Dvere sprchové otváracie zalamovacie, pol.P4</t>
  </si>
  <si>
    <t>2109903379</t>
  </si>
  <si>
    <t>62</t>
  </si>
  <si>
    <t>725291114</t>
  </si>
  <si>
    <t xml:space="preserve">Montáž doplnkov zariadení kúpeľní a záchodov, madlá </t>
  </si>
  <si>
    <t>-103303238</t>
  </si>
  <si>
    <t>63</t>
  </si>
  <si>
    <t>5514677191</t>
  </si>
  <si>
    <t>Madlo k WC, pol.p14</t>
  </si>
  <si>
    <t>1108522600</t>
  </si>
  <si>
    <t>64</t>
  </si>
  <si>
    <t>5514677192</t>
  </si>
  <si>
    <t>Madlo k umývadlu, dĺ.500mm, pol.p15</t>
  </si>
  <si>
    <t>-1381114274</t>
  </si>
  <si>
    <t>65</t>
  </si>
  <si>
    <t>998725101</t>
  </si>
  <si>
    <t>Presun hmôt pre zariaďovacie predmety v objektoch výšky do 6 m</t>
  </si>
  <si>
    <t>1697811258</t>
  </si>
  <si>
    <t>763</t>
  </si>
  <si>
    <t xml:space="preserve"> Konštrukcie - drevostavby</t>
  </si>
  <si>
    <t>66</t>
  </si>
  <si>
    <t>763122111</t>
  </si>
  <si>
    <t>Predsadená SDK stena KNAUF W623 hr. 62,5 mm, jednoduchá kca UD a CD dosky GKB hr. 12,5 mm TI hr. 50 mm</t>
  </si>
  <si>
    <t>1317669283</t>
  </si>
  <si>
    <t>67</t>
  </si>
  <si>
    <t>763129532</t>
  </si>
  <si>
    <t>Demontáž predsadenej alebo šachtovej steny, s oceľovou konštrukciou, so zdvojeným profilom, dvojité opláštenie, -0,05864t</t>
  </si>
  <si>
    <t>-969002743</t>
  </si>
  <si>
    <t>68</t>
  </si>
  <si>
    <t>763133110</t>
  </si>
  <si>
    <t>SDK podhľad KNAUF D113, závesná dvojvrstvová kca v jednej rovine, profil CD a UD, dosky GKB hr. 12,5 mm</t>
  </si>
  <si>
    <t>737999996</t>
  </si>
  <si>
    <t>69</t>
  </si>
  <si>
    <t>998763301</t>
  </si>
  <si>
    <t>Presun hmôt pre sádrokartónové konštrukcie v objektoch výšky do 7 m</t>
  </si>
  <si>
    <t>-1635768044</t>
  </si>
  <si>
    <t>764</t>
  </si>
  <si>
    <t xml:space="preserve"> Konštrukcie klampiarske</t>
  </si>
  <si>
    <t>70</t>
  </si>
  <si>
    <t>764410850</t>
  </si>
  <si>
    <t>Demontáž oplechovania parapetov rš od 100 do 330 mm,  -0,00135t</t>
  </si>
  <si>
    <t>1487860255</t>
  </si>
  <si>
    <t>71</t>
  </si>
  <si>
    <t>764711118</t>
  </si>
  <si>
    <t>Oplechovanie parapetov z plechu LINDAB r.š. 600 mm</t>
  </si>
  <si>
    <t>-7593835</t>
  </si>
  <si>
    <t>72</t>
  </si>
  <si>
    <t>998764101</t>
  </si>
  <si>
    <t>Presun hmôt pre konštrukcie klampiarske v objektoch výšky do 6 m</t>
  </si>
  <si>
    <t>-324020532</t>
  </si>
  <si>
    <t>766</t>
  </si>
  <si>
    <t xml:space="preserve"> Konštrukcie stolárske</t>
  </si>
  <si>
    <t>73</t>
  </si>
  <si>
    <t>7661212</t>
  </si>
  <si>
    <t>Montáž drevených stien deliacich z vysokotl.laminátu</t>
  </si>
  <si>
    <t>-110602229</t>
  </si>
  <si>
    <t>74</t>
  </si>
  <si>
    <t>6140000001</t>
  </si>
  <si>
    <t>WC kabíny-HPL  laminátové dosky hr.11mm, z povrch úpr.z melamínu, v ráme z elox .profilov, 2x otv.dvere 600/2050, (2400+1330)x2200, pol.p2</t>
  </si>
  <si>
    <t>204514735</t>
  </si>
  <si>
    <t>75</t>
  </si>
  <si>
    <t>766694114</t>
  </si>
  <si>
    <t>Montáž parapetnej dosky drevenej šírky do 300 mm, dĺžky nad 2600 mm</t>
  </si>
  <si>
    <t>-1860842497</t>
  </si>
  <si>
    <t>76</t>
  </si>
  <si>
    <t>61190001</t>
  </si>
  <si>
    <t>Parapetná doska drevotriesková, povrch HPL laminát, 2840x100x20mm</t>
  </si>
  <si>
    <t>1511962625</t>
  </si>
  <si>
    <t>77</t>
  </si>
  <si>
    <t>766694124</t>
  </si>
  <si>
    <t>Montáž parapetnej dosky drevenej šírky nad 300 mm, dĺžky nad 2600 mm</t>
  </si>
  <si>
    <t>-1817092134</t>
  </si>
  <si>
    <t>78</t>
  </si>
  <si>
    <t>61190002</t>
  </si>
  <si>
    <t>Parapetná doska drevotriesková, povrch HPL laminát, 2840x450x30mm, s vyrezaným otvorom 2500x200</t>
  </si>
  <si>
    <t>-1305847982</t>
  </si>
  <si>
    <t>79</t>
  </si>
  <si>
    <t>766694981</t>
  </si>
  <si>
    <t>Demontáž parapetnej dosky drevenej šírky do 300 mm, dĺžky nad 1600 mm, -0,006t</t>
  </si>
  <si>
    <t>-535988752</t>
  </si>
  <si>
    <t>80</t>
  </si>
  <si>
    <t>766642115</t>
  </si>
  <si>
    <t>Montáž dverí posuvných jednokrídlových, posun na stene</t>
  </si>
  <si>
    <t>-773633572</t>
  </si>
  <si>
    <t>81</t>
  </si>
  <si>
    <t>61171031</t>
  </si>
  <si>
    <t>Dvere vnútorné jednokrídlové, hladké, plné, biele, s polodrážkou, na obložkovú zárubeň, vrátane vodiaceho materiálu 900/2050</t>
  </si>
  <si>
    <t>-793077348</t>
  </si>
  <si>
    <t>82</t>
  </si>
  <si>
    <t>766662112</t>
  </si>
  <si>
    <t>Montáž dverového krídla otočného jednokrídlového poldrážkového, do existujúcej zárubne, vrátane kovania</t>
  </si>
  <si>
    <t>-893610087</t>
  </si>
  <si>
    <t>83</t>
  </si>
  <si>
    <t>5491502030</t>
  </si>
  <si>
    <t>Kovanie - 2x kľučka,2x nedelený štít, zámok zadlabací dózický</t>
  </si>
  <si>
    <t>-1329766382</t>
  </si>
  <si>
    <t>84</t>
  </si>
  <si>
    <t>61171032</t>
  </si>
  <si>
    <t>Dvere vnútorné jednokrídlové, hladké, plné, biele, s polodrážkou, do obložkovej zárubne,  600/2050</t>
  </si>
  <si>
    <t>-1454756609</t>
  </si>
  <si>
    <t>85</t>
  </si>
  <si>
    <t>61171033</t>
  </si>
  <si>
    <t>Dvere vnútorné jednokrídlové, hladké, plné, biele, s polodrážkou, do obložkovej zárubne,  800/2050</t>
  </si>
  <si>
    <t>512865525</t>
  </si>
  <si>
    <t>86</t>
  </si>
  <si>
    <t>61171034</t>
  </si>
  <si>
    <t>Dvere vnútorné jednokrídlové, hladké, plné, biele, s polodrážkou, do obložkovej zárubne,  900/2050</t>
  </si>
  <si>
    <t>-782683889</t>
  </si>
  <si>
    <t>87</t>
  </si>
  <si>
    <t>766669113</t>
  </si>
  <si>
    <t>Montáž kovania - okopného plechu</t>
  </si>
  <si>
    <t>-781910590</t>
  </si>
  <si>
    <t>88</t>
  </si>
  <si>
    <t>13814030</t>
  </si>
  <si>
    <t>Okopný plech v.=150mm, nerezový  hr. 1mm</t>
  </si>
  <si>
    <t>1309693014</t>
  </si>
  <si>
    <t>89</t>
  </si>
  <si>
    <t>766695212</t>
  </si>
  <si>
    <t>Montáž prahu dverí, jednokrídlových</t>
  </si>
  <si>
    <t>1597968153</t>
  </si>
  <si>
    <t>90</t>
  </si>
  <si>
    <t>6118716100</t>
  </si>
  <si>
    <t>Prah dubový L=82 B=15 cm</t>
  </si>
  <si>
    <t>-1383081290</t>
  </si>
  <si>
    <t>91</t>
  </si>
  <si>
    <t>766702111</t>
  </si>
  <si>
    <t xml:space="preserve">Montáž zárubní obložkových pre dvere jednokrídlové </t>
  </si>
  <si>
    <t>-255368968</t>
  </si>
  <si>
    <t>92</t>
  </si>
  <si>
    <t>6118101250</t>
  </si>
  <si>
    <t>Zárubňa vnútorná obložková 600/2050 pre stenu hrúbky 260-350 mm, pre jednokrídlové dvere</t>
  </si>
  <si>
    <t>437810864</t>
  </si>
  <si>
    <t>93</t>
  </si>
  <si>
    <t>6118101251</t>
  </si>
  <si>
    <t>Zárubňa vnútorná obložková 800/2050 pre stenu hrúbky 260-350 mm, pre jednokrídlové dvere</t>
  </si>
  <si>
    <t>-943132306</t>
  </si>
  <si>
    <t>94</t>
  </si>
  <si>
    <t>6118101252</t>
  </si>
  <si>
    <t>Zárubňa vnútorná obložková 900/2050 pre stenu hrúbky 260-350 mm, pre jednokrídlové dvere</t>
  </si>
  <si>
    <t>444961568</t>
  </si>
  <si>
    <t>95</t>
  </si>
  <si>
    <t>7668211</t>
  </si>
  <si>
    <t>D+M vstavaná skriňa na lehátka 3dielna s 2krídlovými otv.dverami, 4500x750x3410, rám z masív.dreva, dvere laminovaná drevotrieska, pol.p5</t>
  </si>
  <si>
    <t>-1890630352</t>
  </si>
  <si>
    <t>96</t>
  </si>
  <si>
    <t>7668212</t>
  </si>
  <si>
    <t>D+M vstavaná skriňa šatníková s 2krídlovými otv.dverami, 900x750x3410, rám z masív.dreva, dvere laminovaná drevotrieska, pol.p6</t>
  </si>
  <si>
    <t>-391527582</t>
  </si>
  <si>
    <t>97</t>
  </si>
  <si>
    <t>7668213</t>
  </si>
  <si>
    <t>D+M vstavaná skriňa šatňová pre materské školy, dvojúrovňová so soklíkom , 1600x600x1850 materál laminovaná drevotrieska , pol.p7</t>
  </si>
  <si>
    <t>-1605190963</t>
  </si>
  <si>
    <t>98</t>
  </si>
  <si>
    <t>998766101</t>
  </si>
  <si>
    <t>Presun hmot pre konštrukcie stolárske v objektoch výšky do 6 m</t>
  </si>
  <si>
    <t>1756585596</t>
  </si>
  <si>
    <t>767</t>
  </si>
  <si>
    <t xml:space="preserve"> Konštrukcie doplnkové kovové</t>
  </si>
  <si>
    <t>767132812</t>
  </si>
  <si>
    <t>Demontáž stien a priečok z plechu zváraných,  -0,01800t</t>
  </si>
  <si>
    <t>-84594934</t>
  </si>
  <si>
    <t>7671111</t>
  </si>
  <si>
    <t>Montáž interiér. stien a priečok z AL profilov</t>
  </si>
  <si>
    <t>1966570525</t>
  </si>
  <si>
    <t>553000Zsi1</t>
  </si>
  <si>
    <t>Interiérová zasklená stena s 1kr.dverami , profil lakovaný hliník, 2100x3410, s pož.odolnosťou, podrobná špecifikácia podľa PD, pol.Zsi1</t>
  </si>
  <si>
    <t>875485394</t>
  </si>
  <si>
    <t>102</t>
  </si>
  <si>
    <t>5530000Di5</t>
  </si>
  <si>
    <t>Interiérové zasklené 2kr.dvere , profil lakovaný hliník, 2400x3000, podrobná špecifikácia podľa PD, pol.Di5</t>
  </si>
  <si>
    <t>1944343618</t>
  </si>
  <si>
    <t>767230000</t>
  </si>
  <si>
    <t>Montáž zábradlia , výplň rebrovanie</t>
  </si>
  <si>
    <t>-357809725</t>
  </si>
  <si>
    <t>55346670</t>
  </si>
  <si>
    <t>Zábradlie vnútorného schodiska oceľové, na skrátené stĺpy pôvodného zábradlia, 2x drevené madlo buk ( 50x60, 35x40), 1xzákladný náter, pol.p12</t>
  </si>
  <si>
    <t>1237871345</t>
  </si>
  <si>
    <t>105</t>
  </si>
  <si>
    <t>55346671</t>
  </si>
  <si>
    <t>Zábradlie vnútorného schodiska  doplnkové oceľové, na skrátené stĺpy pôvodného zábradlia, 2x drevené madlo buk ( 50x60, 35x40), 1xzákladný náter, pol.p13</t>
  </si>
  <si>
    <t>-1762173668</t>
  </si>
  <si>
    <t>106</t>
  </si>
  <si>
    <t>767230070</t>
  </si>
  <si>
    <t>Montáž schodiskového madla na stenu</t>
  </si>
  <si>
    <t>-441335760</t>
  </si>
  <si>
    <t>107</t>
  </si>
  <si>
    <t>55346673</t>
  </si>
  <si>
    <t>Zábradlie vnútorných vyrovnávacích schodov - drevené madlo buk - 45/50/1500mm, kotvenie 3xoceľ.prvky do steny, vrátane finál. povrch.úpravy</t>
  </si>
  <si>
    <t>-717303355</t>
  </si>
  <si>
    <t>108</t>
  </si>
  <si>
    <t>55346674</t>
  </si>
  <si>
    <t>Zábradlie vnútorných vyrovnávacích schodov - drevené madlo buk - 35/40/1500mm, kotvenie 3xoceľ.prvky do steny, vrátane finál. povrch.úpravy</t>
  </si>
  <si>
    <t>1922900852</t>
  </si>
  <si>
    <t>109</t>
  </si>
  <si>
    <t>55346675</t>
  </si>
  <si>
    <t>Zábradlie pomocné vnútorného schodiska - drevené madlo buk - 45/50/4500mm, kotvenie 4xoceľ.prvky do steny, vrátane finál. povrch.úpravy</t>
  </si>
  <si>
    <t>-1949748701</t>
  </si>
  <si>
    <t>110</t>
  </si>
  <si>
    <t>55346676</t>
  </si>
  <si>
    <t>Zábradlie vnútorných vyrovnávacích schodov - drevené madlo buk - 35/40/1500mm, kotvenie 6xoceľ.prvky do steny, vrátane finál. povrch.úpravy</t>
  </si>
  <si>
    <t>1971422467</t>
  </si>
  <si>
    <t>111</t>
  </si>
  <si>
    <t>767640020</t>
  </si>
  <si>
    <t>Montáž  hliníkových dverí s hydroizolačnými expanznými ISO páskami (expanzná)</t>
  </si>
  <si>
    <t>1073149539</t>
  </si>
  <si>
    <t>112</t>
  </si>
  <si>
    <t>2835500200</t>
  </si>
  <si>
    <t>Expanzná páska , pre okenné a fasádne konštrukcie</t>
  </si>
  <si>
    <t>71562384</t>
  </si>
  <si>
    <t>113</t>
  </si>
  <si>
    <t>5535870001</t>
  </si>
  <si>
    <t>Exteriérová zasklená stena s 1 krídlovými dverami, profil lakovaný hliník, 2100x3410, podrob. špec podľa PD, pol.Zse1</t>
  </si>
  <si>
    <t>371580642</t>
  </si>
  <si>
    <t>114</t>
  </si>
  <si>
    <t>767995102</t>
  </si>
  <si>
    <t>Montáž ostatných atypických kovových stavebných doplnkových konštrukcií nad 5 do 10 kg</t>
  </si>
  <si>
    <t>-2048933277</t>
  </si>
  <si>
    <t>115</t>
  </si>
  <si>
    <t>5530000003</t>
  </si>
  <si>
    <t>Podperná konštrukcia parapetu - oceľový stĺpik spodnožou, hmot.8,9kg, 1xzákl.náter</t>
  </si>
  <si>
    <t>-1722448469</t>
  </si>
  <si>
    <t>116</t>
  </si>
  <si>
    <t>767995103</t>
  </si>
  <si>
    <t>Montáž ostatných atypických kovových stavebných doplnkových konštrukcií nad 10 do 20 kg</t>
  </si>
  <si>
    <t>845007606</t>
  </si>
  <si>
    <t>117</t>
  </si>
  <si>
    <t>5530000p18</t>
  </si>
  <si>
    <t>Konštrukcia zosilnenia nadpražia otvorov v železobet.stene svetlej šírky 1000mm,stužujúcimi plechmi a závitovými tyčami,  hmot.31,25kg</t>
  </si>
  <si>
    <t>1828532897</t>
  </si>
  <si>
    <t>118</t>
  </si>
  <si>
    <t>5530000p19</t>
  </si>
  <si>
    <t>Konštrukcia zosilnenia nadpražia otvorov v železobet.stene svetlej šírky 900mm,stužujúcimi plechmi a závitovými tyčami,  hmot.29,3kg</t>
  </si>
  <si>
    <t>1382678554</t>
  </si>
  <si>
    <t>119</t>
  </si>
  <si>
    <t>998767102</t>
  </si>
  <si>
    <t>Presun hmôt pre kovové stavebné doplnkové konštrukcie v objektoch výšky nad 6 do 12 m</t>
  </si>
  <si>
    <t>-1886526685</t>
  </si>
  <si>
    <t>769</t>
  </si>
  <si>
    <t xml:space="preserve"> Montáž vzduchotechnických zariadení</t>
  </si>
  <si>
    <t>120</t>
  </si>
  <si>
    <t>769035042</t>
  </si>
  <si>
    <t>Montáž mriežky na odvod vzduchu prierezu 0.350-0.650 m2</t>
  </si>
  <si>
    <t>-42794971</t>
  </si>
  <si>
    <t>121</t>
  </si>
  <si>
    <t>42900423</t>
  </si>
  <si>
    <t>Parapetná hliníková mriežka 2500x200</t>
  </si>
  <si>
    <t>-932742109</t>
  </si>
  <si>
    <t>122</t>
  </si>
  <si>
    <t>998769201</t>
  </si>
  <si>
    <t>Presun hmôt pre montáž vzduchotechnických zariadení v stavbe (objekte) výšky do 7 m</t>
  </si>
  <si>
    <t>%</t>
  </si>
  <si>
    <t>271695468</t>
  </si>
  <si>
    <t>771</t>
  </si>
  <si>
    <t xml:space="preserve"> Podlahy z dlaždíc</t>
  </si>
  <si>
    <t>123</t>
  </si>
  <si>
    <t>771576107</t>
  </si>
  <si>
    <t>Montáž podláh z dlaždíc keramických do tmelu flexibilného</t>
  </si>
  <si>
    <t>807931326</t>
  </si>
  <si>
    <t>124</t>
  </si>
  <si>
    <t>59786513</t>
  </si>
  <si>
    <t>Keramická dlažba s protišmykovým povrchom, stupeň protišmykovosti, R10</t>
  </si>
  <si>
    <t>487032526</t>
  </si>
  <si>
    <t>125</t>
  </si>
  <si>
    <t>998771101</t>
  </si>
  <si>
    <t>Presun hmôt pre podlahy z dlaždíc v objektoch výšky do 6m</t>
  </si>
  <si>
    <t>951322014</t>
  </si>
  <si>
    <t>775</t>
  </si>
  <si>
    <t xml:space="preserve"> Podlahy vlysové a parketové</t>
  </si>
  <si>
    <t>126</t>
  </si>
  <si>
    <t>775413220</t>
  </si>
  <si>
    <t>Montáž prechodovej lišty priskrutkovaním</t>
  </si>
  <si>
    <t>963788701</t>
  </si>
  <si>
    <t>127</t>
  </si>
  <si>
    <t>6119800959</t>
  </si>
  <si>
    <t>Lišta prechodová PR7 skrutkovacia, B40 mm,s hladkým povrchom,</t>
  </si>
  <si>
    <t>-1394254222</t>
  </si>
  <si>
    <t>128</t>
  </si>
  <si>
    <t>998775101</t>
  </si>
  <si>
    <t>Presun hmôt pre podlahy vlysové a parketové v objektoch výšky do 6 m</t>
  </si>
  <si>
    <t>-598014161</t>
  </si>
  <si>
    <t>776</t>
  </si>
  <si>
    <t xml:space="preserve"> Podlahy povlakové</t>
  </si>
  <si>
    <t>129</t>
  </si>
  <si>
    <t>776401800</t>
  </si>
  <si>
    <t>Demontáž soklíkov alebo líšt</t>
  </si>
  <si>
    <t>-508741896</t>
  </si>
  <si>
    <t>130</t>
  </si>
  <si>
    <t>776511820</t>
  </si>
  <si>
    <t>Odstránenie povlakových podláh z nášľapnej plochy lepených s podložkou,  -0,00100t</t>
  </si>
  <si>
    <t>1786907872</t>
  </si>
  <si>
    <t>131</t>
  </si>
  <si>
    <t>776420011</t>
  </si>
  <si>
    <t>Lepenie podlahových soklov z PVC vytiahnutím</t>
  </si>
  <si>
    <t>182634936</t>
  </si>
  <si>
    <t>132</t>
  </si>
  <si>
    <t>776460011</t>
  </si>
  <si>
    <t>Lepenie podlahových soklov z linolea vytiahnutím</t>
  </si>
  <si>
    <t>209076948</t>
  </si>
  <si>
    <t>133</t>
  </si>
  <si>
    <t>776521100</t>
  </si>
  <si>
    <t>Lepenie povlakových podláh z PVC homogénnych pásov</t>
  </si>
  <si>
    <t>-1236491803</t>
  </si>
  <si>
    <t>134</t>
  </si>
  <si>
    <t>2841305056</t>
  </si>
  <si>
    <t>PVC homogénna podlaha 2mm, trieda záťaže 34/43, stupeň protišmykovosti R10, iQ PUR (samoobnoviteľný PUR povrch)</t>
  </si>
  <si>
    <t>1422335785</t>
  </si>
  <si>
    <t>135</t>
  </si>
  <si>
    <t>776560010</t>
  </si>
  <si>
    <t>Lepenie povlakových podláh z prírodného linolea</t>
  </si>
  <si>
    <t>330186889</t>
  </si>
  <si>
    <t>136</t>
  </si>
  <si>
    <t>2843105020</t>
  </si>
  <si>
    <t>Prírodné linoleum hr  3,2mm; trieda záťaže 34/43, stupeň protišmykovosti R10</t>
  </si>
  <si>
    <t>-2030122733</t>
  </si>
  <si>
    <t>137</t>
  </si>
  <si>
    <t>776990100</t>
  </si>
  <si>
    <t>Mechanické očistenie a odstránenie prachu pred kladením podláh</t>
  </si>
  <si>
    <t>-1910529788</t>
  </si>
  <si>
    <t>138</t>
  </si>
  <si>
    <t>776992200</t>
  </si>
  <si>
    <t>Príprava podkladu prebrúsením strojne brúskou na betón</t>
  </si>
  <si>
    <t>-611536896</t>
  </si>
  <si>
    <t>139</t>
  </si>
  <si>
    <t>998776101</t>
  </si>
  <si>
    <t>Presun hmôt pre podlahy povlakové v objektoch výšky do 6 m</t>
  </si>
  <si>
    <t>1960175074</t>
  </si>
  <si>
    <t>781</t>
  </si>
  <si>
    <t xml:space="preserve"> Dokončovacie práce a obklady</t>
  </si>
  <si>
    <t>140</t>
  </si>
  <si>
    <t>781445102</t>
  </si>
  <si>
    <t>Montáž obkladov vnútor. stien z obkladačiek kladených do tmelu veľ. 200x250 mm</t>
  </si>
  <si>
    <t>1833107084</t>
  </si>
  <si>
    <t>141</t>
  </si>
  <si>
    <t>59786501</t>
  </si>
  <si>
    <t>Obkladačka keramická 250x200</t>
  </si>
  <si>
    <t>51388690</t>
  </si>
  <si>
    <t>142</t>
  </si>
  <si>
    <t>7814910</t>
  </si>
  <si>
    <t>D+M plastových profilov pre obklad do temelu- roh steny</t>
  </si>
  <si>
    <t>-167556273</t>
  </si>
  <si>
    <t>143</t>
  </si>
  <si>
    <t>998781101</t>
  </si>
  <si>
    <t>Presun hmôt pre obklady keramické v objektoch výšky do 6 m</t>
  </si>
  <si>
    <t>-1475534204</t>
  </si>
  <si>
    <t>783</t>
  </si>
  <si>
    <t xml:space="preserve"> Dokončovacie práce - nátery</t>
  </si>
  <si>
    <t>144</t>
  </si>
  <si>
    <t>783225100</t>
  </si>
  <si>
    <t xml:space="preserve">Nátery kov.stav.doplnk.konštr. syntetické na vzduchu schnúce dvojnás. 1x s emailov. - 105µm </t>
  </si>
  <si>
    <t>1779694580</t>
  </si>
  <si>
    <t>145</t>
  </si>
  <si>
    <t>783626200</t>
  </si>
  <si>
    <t>Nátery stolárskych výrobkov syntetické lazurovacím lakom 2x lakovaním</t>
  </si>
  <si>
    <t>1969286818</t>
  </si>
  <si>
    <t>146</t>
  </si>
  <si>
    <t>783801812</t>
  </si>
  <si>
    <t>Odstránenie starých náterov z omietok oškrabaním s obrúsením stien</t>
  </si>
  <si>
    <t>1137307965</t>
  </si>
  <si>
    <t>147</t>
  </si>
  <si>
    <t>783814220</t>
  </si>
  <si>
    <t>Nátery olejové farby bielej betónových povrchov stien dvojnásobné 1x email</t>
  </si>
  <si>
    <t>-596085625</t>
  </si>
  <si>
    <t>784</t>
  </si>
  <si>
    <t xml:space="preserve"> Dokončovacie práce - maľby</t>
  </si>
  <si>
    <t>148</t>
  </si>
  <si>
    <t>784101010</t>
  </si>
  <si>
    <t>Maľby latexové dvojnásobné strojne nanášané, základné na jemnozrnný podklad výšky do 3,80 m</t>
  </si>
  <si>
    <t>-2011336300</t>
  </si>
  <si>
    <t>149</t>
  </si>
  <si>
    <t>784402801</t>
  </si>
  <si>
    <t>Odstránenie malieb oškrabaním, výšky do 3,80 m</t>
  </si>
  <si>
    <t>-1890799126</t>
  </si>
  <si>
    <t>102.1 - SP 102.1 Vykurovanie a vzduchotechnika</t>
  </si>
  <si>
    <t xml:space="preserve">    735 -  Ústredné kúrenie, vykurov. telesá</t>
  </si>
  <si>
    <t xml:space="preserve">    HZS -  HZS</t>
  </si>
  <si>
    <t xml:space="preserve">    OST -  Demontáž</t>
  </si>
  <si>
    <t>M -  Práce a dodávky M</t>
  </si>
  <si>
    <t xml:space="preserve">    24-M -  Montáže vzduchotechnických zariad.</t>
  </si>
  <si>
    <t>735</t>
  </si>
  <si>
    <t xml:space="preserve"> Ústredné kúrenie, vykurov. telesá</t>
  </si>
  <si>
    <t>735154131</t>
  </si>
  <si>
    <t>Montáž vykurovacieho telesa panelového dvojradového výšky 500 mm/ dĺžky 700-900 mm</t>
  </si>
  <si>
    <t>-1240200099</t>
  </si>
  <si>
    <t>735154133</t>
  </si>
  <si>
    <t>Montáž vykurovacieho telesa panelového dvojradového výšky 500 mm/ dĺžky 1400-1800 mm</t>
  </si>
  <si>
    <t>41896504</t>
  </si>
  <si>
    <t>735154134</t>
  </si>
  <si>
    <t>Montáž vykurovacieho telesa panelového dvojradového výšky 500 mm/ dĺžky 2000-2600 mm</t>
  </si>
  <si>
    <t>-1032775208</t>
  </si>
  <si>
    <t>735158120</t>
  </si>
  <si>
    <t>Vykurovacie telesá panelové, tlaková skúška telesa vodou U. S. Steel Košice dvojradového</t>
  </si>
  <si>
    <t>-286600638</t>
  </si>
  <si>
    <t>4845374400</t>
  </si>
  <si>
    <t>Vykurovacie teleso doskové oceľové KORAD 21K s dvoma panelmi a jedným konvektorom  600x0800</t>
  </si>
  <si>
    <t>1592944140</t>
  </si>
  <si>
    <t>4845374500</t>
  </si>
  <si>
    <t>Vykurovacie teleso doskové oceľové KORAD 21K s dvoma panelmi a jedným konvektorom  600x0900</t>
  </si>
  <si>
    <t>186587098</t>
  </si>
  <si>
    <t>4845375000</t>
  </si>
  <si>
    <t>Vykurovacie teleso doskové oceľové KORAD 21K s dvoma panelmi a jedným konvektorom  600x1400</t>
  </si>
  <si>
    <t>1389676499</t>
  </si>
  <si>
    <t>4845375200</t>
  </si>
  <si>
    <t>Vykurovacie teleso doskové oceľové KORAD 21K s dvoma panelmi a jedným konvektorom  600x1600</t>
  </si>
  <si>
    <t>-205208744</t>
  </si>
  <si>
    <t>4845375350</t>
  </si>
  <si>
    <t>Vykurovacie teleso doskové oceľové KORAD 21K s dvoma panelmi a jedným konvektorom  600x1800</t>
  </si>
  <si>
    <t>-156081588</t>
  </si>
  <si>
    <t>4845375500</t>
  </si>
  <si>
    <t>Vykurovacie teleso doskové oceľové KORAD 21K s dvoma panelmi a jedným konvektorom  600x2000</t>
  </si>
  <si>
    <t>-1002245492</t>
  </si>
  <si>
    <t>HZS</t>
  </si>
  <si>
    <t xml:space="preserve"> HZS</t>
  </si>
  <si>
    <t>Dmp</t>
  </si>
  <si>
    <t>Drobné montážne práce</t>
  </si>
  <si>
    <t>hod</t>
  </si>
  <si>
    <t>-41073592</t>
  </si>
  <si>
    <t>ZaSP</t>
  </si>
  <si>
    <t>Zaregulovanie a skúšobná prevádzka</t>
  </si>
  <si>
    <t>171039069</t>
  </si>
  <si>
    <t>998735202</t>
  </si>
  <si>
    <t>Presun hmôt pre vykurovacie telesá v objektoch výšky nad 6 do 12 m</t>
  </si>
  <si>
    <t>1057917788</t>
  </si>
  <si>
    <t>OST</t>
  </si>
  <si>
    <t xml:space="preserve"> Demontáž</t>
  </si>
  <si>
    <t>735151821</t>
  </si>
  <si>
    <t>Demontáž vykurovacieho telesa panelového dvojradového stavebnej dľžky do 1500 mm,  -0,02493t</t>
  </si>
  <si>
    <t>262144</t>
  </si>
  <si>
    <t>-1333734140</t>
  </si>
  <si>
    <t>735151822</t>
  </si>
  <si>
    <t>Demontáž vykurovacieho telesa panelového dvojradového stavebnej dľžky nad 1500 do 2820 mm,  -0,04675t</t>
  </si>
  <si>
    <t>679999081</t>
  </si>
  <si>
    <t>735191905</t>
  </si>
  <si>
    <t>Ostatné opravy vykurovacích telies, odvzdušnenie telesa</t>
  </si>
  <si>
    <t>-915847072</t>
  </si>
  <si>
    <t>735494811</t>
  </si>
  <si>
    <t>Vypúšťanie vody z vykurovacích sústav o v. pl. vykurovacích telies</t>
  </si>
  <si>
    <t>631801402</t>
  </si>
  <si>
    <t xml:space="preserve"> Práce a dodávky M</t>
  </si>
  <si>
    <t>24-M</t>
  </si>
  <si>
    <t xml:space="preserve"> Montáže vzduchotechnických zariad.</t>
  </si>
  <si>
    <t>mont-hadica</t>
  </si>
  <si>
    <t>Montáž flexo hadice Sonodec</t>
  </si>
  <si>
    <t>1228065252</t>
  </si>
  <si>
    <t>sonodec 25-100</t>
  </si>
  <si>
    <t>Flexo hadica Sonodec 25, Dn 100</t>
  </si>
  <si>
    <t>256</t>
  </si>
  <si>
    <t>-1491095253</t>
  </si>
  <si>
    <t>mont-mriežky</t>
  </si>
  <si>
    <t>Montáž mriežky</t>
  </si>
  <si>
    <t>-390093361</t>
  </si>
  <si>
    <t>km-igc-100</t>
  </si>
  <si>
    <t>Kruhová mriežka IGC 100</t>
  </si>
  <si>
    <t>-1454747921</t>
  </si>
  <si>
    <t>mont-spiro</t>
  </si>
  <si>
    <t>Montáž potrubia Spiro</t>
  </si>
  <si>
    <t>kpl</t>
  </si>
  <si>
    <t>-937571564</t>
  </si>
  <si>
    <t>d-spiro-100</t>
  </si>
  <si>
    <t>Potrubie Spiro Dn 100 - ( 5m  + tvarovky )</t>
  </si>
  <si>
    <t>-2016757801</t>
  </si>
  <si>
    <t>mont-vent</t>
  </si>
  <si>
    <t>Montáž ventilátora</t>
  </si>
  <si>
    <t>-1668129109</t>
  </si>
  <si>
    <t>v-DX200</t>
  </si>
  <si>
    <t>Ventilátor osový XPELAIR DX 200T, 230V, 37W</t>
  </si>
  <si>
    <t>-697164337</t>
  </si>
  <si>
    <t>PPV-MV-1</t>
  </si>
  <si>
    <t>PPV + MV</t>
  </si>
  <si>
    <t>-1238749312</t>
  </si>
  <si>
    <t>MD1</t>
  </si>
  <si>
    <t>Mimostavenisková doprava</t>
  </si>
  <si>
    <t>-382457931</t>
  </si>
  <si>
    <t>vp-1</t>
  </si>
  <si>
    <t>Vnútrostaveniskový presun</t>
  </si>
  <si>
    <t>1604940811</t>
  </si>
  <si>
    <t>102.2 - SP 102.2 Zdravotechnika</t>
  </si>
  <si>
    <t xml:space="preserve">    713 -  Izolácie tepelné</t>
  </si>
  <si>
    <t xml:space="preserve">    721 -  Zdravotech. vnútorná kanalizácia</t>
  </si>
  <si>
    <t xml:space="preserve">    722 -  Zdravotechnika - vnútorný vodovod</t>
  </si>
  <si>
    <t xml:space="preserve">    734 -  Ústredné kúrenie, armatúry.</t>
  </si>
  <si>
    <t>713</t>
  </si>
  <si>
    <t xml:space="preserve"> Izolácie tepelné</t>
  </si>
  <si>
    <t>713482301</t>
  </si>
  <si>
    <t>Montaž trubíc MIRELON hr. do 6 mm, vnút.priemer do 18 mm</t>
  </si>
  <si>
    <t>1687364326</t>
  </si>
  <si>
    <t>2837710200</t>
  </si>
  <si>
    <t>Izolácia potrubia- 22/ 6" MIRELON</t>
  </si>
  <si>
    <t>1420251388</t>
  </si>
  <si>
    <t>2837710100</t>
  </si>
  <si>
    <t>Izolácia potrubia- 18/6" MIRELON</t>
  </si>
  <si>
    <t>1870122247</t>
  </si>
  <si>
    <t>713482302</t>
  </si>
  <si>
    <t>Montaž trubíc MIRELON hr. do 6 mm, vnút.priemer 19 - 22 mm</t>
  </si>
  <si>
    <t>-1883573308</t>
  </si>
  <si>
    <t>713482303</t>
  </si>
  <si>
    <t>Montaž trubíc MIRELON hr. do 6 mm, vnút.priemer 23 - 28 mm</t>
  </si>
  <si>
    <t>1299097359</t>
  </si>
  <si>
    <t>2837710500</t>
  </si>
  <si>
    <t>Izolácia potrubia- 28/ 6" MIRELON</t>
  </si>
  <si>
    <t>-90559126</t>
  </si>
  <si>
    <t>713482304</t>
  </si>
  <si>
    <t>Montaž trubíc MIRELON hr. do 6 mm, vnút.priemer 29 - 41 mm</t>
  </si>
  <si>
    <t>1924546077</t>
  </si>
  <si>
    <t>2837710800</t>
  </si>
  <si>
    <t>Izolácia potrubia- 35/ 6" MIRELON</t>
  </si>
  <si>
    <t>-798481360</t>
  </si>
  <si>
    <t>721</t>
  </si>
  <si>
    <t xml:space="preserve"> Zdravotech. vnútorná kanalizácia</t>
  </si>
  <si>
    <t>721100911</t>
  </si>
  <si>
    <t>Oprava potrubia hrdlového zazátkovanie hrdla kanalizačného potrubia</t>
  </si>
  <si>
    <t>163945254</t>
  </si>
  <si>
    <t>721100914</t>
  </si>
  <si>
    <t>Oprava potrubia hrdlového vyvŕtanie otvoru do liatinovej rúry s vyrezaním závitu a zazátkovaním</t>
  </si>
  <si>
    <t>-1775863176</t>
  </si>
  <si>
    <t>721140905</t>
  </si>
  <si>
    <t>Oprava odpadového potrubia liatinového vsadenie odbočky do potrubia DN 100</t>
  </si>
  <si>
    <t>765716577</t>
  </si>
  <si>
    <t>721140915</t>
  </si>
  <si>
    <t>Oprava odpadového potrubia liatinového prepojenie doterajšieho potrubia DN 100</t>
  </si>
  <si>
    <t>217205562</t>
  </si>
  <si>
    <t>721170905</t>
  </si>
  <si>
    <t>Oprava odpadového potrubia novodurového vsadenie odbočky do potrubia D 50</t>
  </si>
  <si>
    <t>-402556118</t>
  </si>
  <si>
    <t>721170906</t>
  </si>
  <si>
    <t>Oprava odpadového potrubia novodurového vsadenie odbočky do potrubia D 63</t>
  </si>
  <si>
    <t>451401540</t>
  </si>
  <si>
    <t>721170962</t>
  </si>
  <si>
    <t>Oprava odpadového potrubia novodurového prepojenie doterajšieho potrubia D 63</t>
  </si>
  <si>
    <t>375926088</t>
  </si>
  <si>
    <t>721171107</t>
  </si>
  <si>
    <t>Potrubie z PVC - U odpadové ležaté hrdlové D 75x1, 8</t>
  </si>
  <si>
    <t>-1095035296</t>
  </si>
  <si>
    <t>721171109</t>
  </si>
  <si>
    <t>Potrubie z PVC - U odpadové ležaté hrdlové D 110x2, 2</t>
  </si>
  <si>
    <t>880993935</t>
  </si>
  <si>
    <t>721171803</t>
  </si>
  <si>
    <t>Demontáž potrubia z novodurových rúr odpadového alebo pripojovacieho do D75,  -0,00210 t</t>
  </si>
  <si>
    <t>1084792257</t>
  </si>
  <si>
    <t>721173205</t>
  </si>
  <si>
    <t>Potrubie z PVC - U odpadné pripájacie D 50x1, 8</t>
  </si>
  <si>
    <t>-1869894072</t>
  </si>
  <si>
    <t>721173206</t>
  </si>
  <si>
    <t>Potrubie z PVC - U odpadné pripájacie D 63x1, 8</t>
  </si>
  <si>
    <t>-838592405</t>
  </si>
  <si>
    <t>721194104</t>
  </si>
  <si>
    <t>Zriadenie prípojky na potrubí vyvedenie a upevnenie odpadových výpustiek D 40x1, 8</t>
  </si>
  <si>
    <t>2049461934</t>
  </si>
  <si>
    <t>721194109</t>
  </si>
  <si>
    <t>Zriadenie prípojky na potrubí vyvedenie a upevnenie odpadových výpustiek D 110x2, 3</t>
  </si>
  <si>
    <t>-494416606</t>
  </si>
  <si>
    <t>721220801</t>
  </si>
  <si>
    <t>Demontáž zápachovej uzávierky do DN 70,  -0,00310t</t>
  </si>
  <si>
    <t>608607038</t>
  </si>
  <si>
    <t>721229023</t>
  </si>
  <si>
    <t>Montáž podlahového odtokového žlabu dĺžky 1000 mm pre montáž k stene</t>
  </si>
  <si>
    <t>-1293821056</t>
  </si>
  <si>
    <t>5528158013</t>
  </si>
  <si>
    <t>Sprchový žľab k stene 1300 mm HL50WF.0 so zápachovým uzáverom DN50</t>
  </si>
  <si>
    <t>-1419978715</t>
  </si>
  <si>
    <t>55281580130</t>
  </si>
  <si>
    <t>Nerezové prekrytie "Dizajn" vhodný pre žlab dĺžky 1300 mm</t>
  </si>
  <si>
    <t>-1368676261</t>
  </si>
  <si>
    <t>721290123</t>
  </si>
  <si>
    <t>Ostatné - skúška tesnosti kanalizácie v objektoch dymom do DN 300</t>
  </si>
  <si>
    <t>-1873738783</t>
  </si>
  <si>
    <t>998721101</t>
  </si>
  <si>
    <t>Presun hmôt pre vnútornú kanalizáciu v objektoch výšky do 6 m</t>
  </si>
  <si>
    <t>1543759311</t>
  </si>
  <si>
    <t>722</t>
  </si>
  <si>
    <t xml:space="preserve"> Zdravotechnika - vnútorný vodovod</t>
  </si>
  <si>
    <t>722130801</t>
  </si>
  <si>
    <t>Demontáž potrubia z oceľových rúrok závitových do DN 25,  -0,00213t</t>
  </si>
  <si>
    <t>110194173</t>
  </si>
  <si>
    <t>722131911</t>
  </si>
  <si>
    <t>Oprava vodovodného potrubia závitového vsadenie odbočky do potrubia DN 15</t>
  </si>
  <si>
    <t>1053643469</t>
  </si>
  <si>
    <t>722131912</t>
  </si>
  <si>
    <t>Oprava vodovodného potrubia závitového vsadenie odbočky do potrubia DN 20</t>
  </si>
  <si>
    <t>360378129</t>
  </si>
  <si>
    <t>722131913</t>
  </si>
  <si>
    <t>Oprava vodovodného potrubia závitového vsadenie odbočky do potrubia DN 25</t>
  </si>
  <si>
    <t>-972115782</t>
  </si>
  <si>
    <t>722131914</t>
  </si>
  <si>
    <t>Oprava vodovodného potrubia závitového vsadenie odbočky do potrubia DN 32</t>
  </si>
  <si>
    <t>792493451</t>
  </si>
  <si>
    <t>722172120</t>
  </si>
  <si>
    <t>Potrubie z plastických rúr PP-R D16/2.7 - PN20, polyfúznym zváraním</t>
  </si>
  <si>
    <t>11197488</t>
  </si>
  <si>
    <t>722172121</t>
  </si>
  <si>
    <t>Potrubie z plastických rúr PP-R D20/3.4 - PN20, polyfúznym zváraním</t>
  </si>
  <si>
    <t>655761041</t>
  </si>
  <si>
    <t>722172122</t>
  </si>
  <si>
    <t>Potrubie z plastických rúr PP-R D25/4.2 - PN20, polyfúznym zváraním</t>
  </si>
  <si>
    <t>608707882</t>
  </si>
  <si>
    <t>722172123</t>
  </si>
  <si>
    <t>Potrubie z plastických rúr PP-R D32/5.4 - PN20, polyfúznym zváraním</t>
  </si>
  <si>
    <t>1715172840</t>
  </si>
  <si>
    <t>722190901</t>
  </si>
  <si>
    <t>Uzatvorenie alebo otvorenie vodovodného potrubia</t>
  </si>
  <si>
    <t>51899483</t>
  </si>
  <si>
    <t>722220111</t>
  </si>
  <si>
    <t>Montáž armatúry závitovej s jedným závitom, nástenka pre výtokový ventil G 1/2</t>
  </si>
  <si>
    <t>236506991</t>
  </si>
  <si>
    <t>722220121</t>
  </si>
  <si>
    <t>Montáž armatúry závitovej s jedným závitom, nástenka pre batériu G 1/2</t>
  </si>
  <si>
    <t>pár</t>
  </si>
  <si>
    <t>264327180</t>
  </si>
  <si>
    <t>722290226</t>
  </si>
  <si>
    <t>Tlaková skúška vodovodného potrubia závitového do DN 50</t>
  </si>
  <si>
    <t>-457004128</t>
  </si>
  <si>
    <t>722290234</t>
  </si>
  <si>
    <t>Prepláchnutie a dezinfekcia vodovodného potrubia do DN 80</t>
  </si>
  <si>
    <t>-2079723972</t>
  </si>
  <si>
    <t>998722101</t>
  </si>
  <si>
    <t>Presun hmôt pre vnútorný vodovod v objektoch výšky do 6 m</t>
  </si>
  <si>
    <t>-1985848525</t>
  </si>
  <si>
    <t>725110811</t>
  </si>
  <si>
    <t>Demontáž záchoda splachovacieho s nádržou alebo s tlakovým splachovačom,  -0,01933t</t>
  </si>
  <si>
    <t>-973285300</t>
  </si>
  <si>
    <t>725119106</t>
  </si>
  <si>
    <t>Montáž splachovacej nádržky plastovej s rohovým ventilom nízkopoložených</t>
  </si>
  <si>
    <t>-769909904</t>
  </si>
  <si>
    <t>5513005444</t>
  </si>
  <si>
    <t>Splachovacia nádržka AP127, nízkopoložená, stop funkcia, 6/9 l, plast, alpská biela, GEBERIT</t>
  </si>
  <si>
    <t>-672197724</t>
  </si>
  <si>
    <t>725119400</t>
  </si>
  <si>
    <t>Montáž záchodovej misy volne stojacej s zvislým odpadom</t>
  </si>
  <si>
    <t>83216780</t>
  </si>
  <si>
    <t>6420133890</t>
  </si>
  <si>
    <t>Misa kombinovaná stojacia ZETA biela</t>
  </si>
  <si>
    <t>-1143183046</t>
  </si>
  <si>
    <t>6423463900</t>
  </si>
  <si>
    <t>Misa záchodová pre deti Baby so zvislým odpadom</t>
  </si>
  <si>
    <t>-1863600050</t>
  </si>
  <si>
    <t>725122813</t>
  </si>
  <si>
    <t>Demontáž pisoára s nádržkou a 1 záchodom,  -0,01720t</t>
  </si>
  <si>
    <t>1472778641</t>
  </si>
  <si>
    <t>725210821</t>
  </si>
  <si>
    <t>Demontáž umývadiel alebo umývadielok bez výtokovej armatúry,  -0,01946t</t>
  </si>
  <si>
    <t>869753397</t>
  </si>
  <si>
    <t>725219201</t>
  </si>
  <si>
    <t>Montáž umývadla na konzoly, bez výtokovej armatúry</t>
  </si>
  <si>
    <t>1566005214</t>
  </si>
  <si>
    <t>6420138020</t>
  </si>
  <si>
    <t>Umývadielko keramické ZETA-40, 320x400x155 mm, biela</t>
  </si>
  <si>
    <t>1838196640</t>
  </si>
  <si>
    <t>6420137990</t>
  </si>
  <si>
    <t>Umývadielko keramické TIGO-45, 450x230x155 mm, biela</t>
  </si>
  <si>
    <t>649744549</t>
  </si>
  <si>
    <t>6420136520</t>
  </si>
  <si>
    <t>Umývadlo keramické CUBITO PURE, 600x345x150 mm, biela</t>
  </si>
  <si>
    <t>1741837489</t>
  </si>
  <si>
    <t>6420135080</t>
  </si>
  <si>
    <t>Umývadlo keramické ZETA-50, 400x500x190 mm, biela</t>
  </si>
  <si>
    <t>474032884</t>
  </si>
  <si>
    <t>725320828</t>
  </si>
  <si>
    <t>Demontáž drezu dvojitého veľkokuchynského bez výtokovej armatúry,  -0,07150t</t>
  </si>
  <si>
    <t>-1239639580</t>
  </si>
  <si>
    <t>725330840</t>
  </si>
  <si>
    <t>Demontáž výlevky bez výtok. armatúry, bez nádrže a splach. potrubia,oceľ. alebo liatinovej,  -0,01880t</t>
  </si>
  <si>
    <t>981023003</t>
  </si>
  <si>
    <t>725333360</t>
  </si>
  <si>
    <t>Montáž výlevky keramickej voľne stojacej bez výtokovej armatúry</t>
  </si>
  <si>
    <t>-1523728302</t>
  </si>
  <si>
    <t>6420144360</t>
  </si>
  <si>
    <t>Výlevka MIRA, 425x500x450 mm, keramika, plastová mreža, biela</t>
  </si>
  <si>
    <t>-1923192205</t>
  </si>
  <si>
    <t>725810811</t>
  </si>
  <si>
    <t>Demontáž výtokového ventilu nástenných,  -0,00049t</t>
  </si>
  <si>
    <t>1411116630</t>
  </si>
  <si>
    <t>725819401</t>
  </si>
  <si>
    <t>Montáž ventilu rohového s pripojovacou rúrkou G 1/2</t>
  </si>
  <si>
    <t>-500875223</t>
  </si>
  <si>
    <t>5514100500</t>
  </si>
  <si>
    <t>Ventil pre hygienické a zdravotnické zariadenia rohový mosadzný T 67 A 1/2" s vrškom T 13</t>
  </si>
  <si>
    <t>1789065039</t>
  </si>
  <si>
    <t>725819402</t>
  </si>
  <si>
    <t>Montáž ventilu bez pripojovacej rúrky G 1/2</t>
  </si>
  <si>
    <t>1727291509</t>
  </si>
  <si>
    <t>55141005000</t>
  </si>
  <si>
    <t>Ventil pre hygienické a zdravotnické zariadenia rohový mosadzný T 66 A 1/2" s vrškom T 13</t>
  </si>
  <si>
    <t>1889240626</t>
  </si>
  <si>
    <t>725820810</t>
  </si>
  <si>
    <t>Demontáž batérie drezovej, umývadlovej nástennej,  -0,0026t</t>
  </si>
  <si>
    <t>563552979</t>
  </si>
  <si>
    <t>725829201</t>
  </si>
  <si>
    <t>Montáž batérie umývadlovej a drezovej nástennej pákovej, alebo klasickej</t>
  </si>
  <si>
    <t>-2114974493</t>
  </si>
  <si>
    <t>5514671040</t>
  </si>
  <si>
    <t>Drezová nástenná batéria LOGO NEO DN 15 379240575</t>
  </si>
  <si>
    <t>1364985522</t>
  </si>
  <si>
    <t>725829601</t>
  </si>
  <si>
    <t>Montáž batérií umývadlových stojankových pákových alebo klasických</t>
  </si>
  <si>
    <t>1171986242</t>
  </si>
  <si>
    <t>725849201</t>
  </si>
  <si>
    <t>Montáž batérie sprchovej nástennej pákovej, klasickej</t>
  </si>
  <si>
    <t>-1969145591</t>
  </si>
  <si>
    <t>5513006390</t>
  </si>
  <si>
    <t>Sprchová nástenná páková batéria LYRA, rozteč 150mm, chróm</t>
  </si>
  <si>
    <t>-423386429</t>
  </si>
  <si>
    <t>5513006060</t>
  </si>
  <si>
    <t>Umývadlová stojanková páková batéria DN15</t>
  </si>
  <si>
    <t>1691561847</t>
  </si>
  <si>
    <t>725860820</t>
  </si>
  <si>
    <t>Demontáž jednoduchej  zápachovej uzávierky pre zariaďovacie predmety, umývadlá, drezy, práčky  -0,00085t</t>
  </si>
  <si>
    <t>889557040</t>
  </si>
  <si>
    <t>725869301</t>
  </si>
  <si>
    <t>Montáž zápachovej uzávierky pre zariaďovacie predmety, umývadlová do D 40</t>
  </si>
  <si>
    <t>-83833741</t>
  </si>
  <si>
    <t>5516211052</t>
  </si>
  <si>
    <t>Zápachová uzávierka HL137/40, 5/4˝ pripojenie prevlečná matica, odtok 137/40 ležatý, DN40, umývadlá s krycou ružicou odtoku DN 40, PP</t>
  </si>
  <si>
    <t>1085359145</t>
  </si>
  <si>
    <t>725989101</t>
  </si>
  <si>
    <t>Montáž dvierok krycích</t>
  </si>
  <si>
    <t>1381305998</t>
  </si>
  <si>
    <t>5516721000</t>
  </si>
  <si>
    <t>Sedadlo záchodové detské PVC</t>
  </si>
  <si>
    <t>-368139156</t>
  </si>
  <si>
    <t>5516739000</t>
  </si>
  <si>
    <t>Sedadlo záchodové T 3545 biele</t>
  </si>
  <si>
    <t>418611915</t>
  </si>
  <si>
    <t>2118884000004</t>
  </si>
  <si>
    <t>Dvierka krycie T-3622 A300x300</t>
  </si>
  <si>
    <t>-253790778</t>
  </si>
  <si>
    <t>381467424</t>
  </si>
  <si>
    <t>734</t>
  </si>
  <si>
    <t xml:space="preserve"> Ústredné kúrenie, armatúry.</t>
  </si>
  <si>
    <t>734209114</t>
  </si>
  <si>
    <t>Montáž závitovej armatúry s 2 závitmi G 3/4</t>
  </si>
  <si>
    <t>1706153851</t>
  </si>
  <si>
    <t>7342091140</t>
  </si>
  <si>
    <t>Montáž závitovej armatúry s 2 závitmi - zmiešavacia batéria</t>
  </si>
  <si>
    <t>-1784402750</t>
  </si>
  <si>
    <t>PC1</t>
  </si>
  <si>
    <t>Zmiešavacia batéria na vodu HERZ MIX 025 - DN20</t>
  </si>
  <si>
    <t>-97213149</t>
  </si>
  <si>
    <t>PC2</t>
  </si>
  <si>
    <t>HERZ priamy uzatvárací ventil na pitnú vodu - DN20</t>
  </si>
  <si>
    <t>-269840846</t>
  </si>
  <si>
    <t>102.3 - SP 102.3 Elektroinštalácia</t>
  </si>
  <si>
    <t xml:space="preserve">    21-M-01 -  Montáž-Elektroinštalácia</t>
  </si>
  <si>
    <t xml:space="preserve">    21-M-02 -  Materiál -Elektroinštalácia</t>
  </si>
  <si>
    <t>21-M-01</t>
  </si>
  <si>
    <t xml:space="preserve"> Montáž-Elektroinštalácia</t>
  </si>
  <si>
    <t>201201244</t>
  </si>
  <si>
    <t>Projekt skutočného vyhotovenia</t>
  </si>
  <si>
    <t>1039226063</t>
  </si>
  <si>
    <t>201202111</t>
  </si>
  <si>
    <t>Revízna správa</t>
  </si>
  <si>
    <t>948339945</t>
  </si>
  <si>
    <t>201305444</t>
  </si>
  <si>
    <t>Meranie šk</t>
  </si>
  <si>
    <t>534466203</t>
  </si>
  <si>
    <t>202124547-D</t>
  </si>
  <si>
    <t>Demontáž jestvujúcej inštalácie</t>
  </si>
  <si>
    <t>-335854418</t>
  </si>
  <si>
    <t>210010108</t>
  </si>
  <si>
    <t>Lišta elektroinštalačná z PVC 20x20, uložená pevne, vkladacia</t>
  </si>
  <si>
    <t>-179658472</t>
  </si>
  <si>
    <t>210010109</t>
  </si>
  <si>
    <t>Lišta elektroinštalačná z PVC 40x20, uložená pevne, vkladacia</t>
  </si>
  <si>
    <t>16263223</t>
  </si>
  <si>
    <t>210010110</t>
  </si>
  <si>
    <t>Lišta elektroinštalačná z PVC 40x40, uložená pevne, vkladacia</t>
  </si>
  <si>
    <t>1862952587</t>
  </si>
  <si>
    <t>210010112</t>
  </si>
  <si>
    <t>Lišta elektroinštalačná z PVC 80x40, uložená pevne,  vkladacia</t>
  </si>
  <si>
    <t>-948833294</t>
  </si>
  <si>
    <t>210010331</t>
  </si>
  <si>
    <t>Krabica pre lištový rozvod typ LK 80x28 R/1HF bez zapojenia</t>
  </si>
  <si>
    <t>1703990671</t>
  </si>
  <si>
    <t>210010332</t>
  </si>
  <si>
    <t>Krabica pre lištový rozvod s viečkom a svorkovnicou, vrátane zapojenia</t>
  </si>
  <si>
    <t>-1526635328</t>
  </si>
  <si>
    <t>210010333</t>
  </si>
  <si>
    <t>Krabica pre lištový rozvod typ LK 80x28 2ZKHF bez zapojenia</t>
  </si>
  <si>
    <t>-1486516463</t>
  </si>
  <si>
    <t>210011310</t>
  </si>
  <si>
    <t>Osadenie polyamidovej príchytky HM 8 do tvrdého kameňa, jednoduchého betónu a železobetónu</t>
  </si>
  <si>
    <t>1350768719</t>
  </si>
  <si>
    <t>210100001</t>
  </si>
  <si>
    <t>Ukončenie vodičov v rozvádzač. vrátane zapojenia a vodičovej koncovky do 2.5 mm2</t>
  </si>
  <si>
    <t>-458948706</t>
  </si>
  <si>
    <t>210100007</t>
  </si>
  <si>
    <t>Ukončenie vodičov v rozvádzač. vrátane zapojenia a vodičovej koncovky do 70 mm2</t>
  </si>
  <si>
    <t>227417636</t>
  </si>
  <si>
    <t>210100008</t>
  </si>
  <si>
    <t>Ukončenie vodičov v rozvádzač. vrátane zapojenia a vodičovej koncovky do 95 mm2</t>
  </si>
  <si>
    <t>-43351248</t>
  </si>
  <si>
    <t>210100254</t>
  </si>
  <si>
    <t>Ukončenie celoplastových káblov zmrašť. záklopkou alebo páskou do 3 x 95+70 mm2</t>
  </si>
  <si>
    <t>897042680</t>
  </si>
  <si>
    <t>210110041</t>
  </si>
  <si>
    <t>Spínače polozapustené a zapustené vrátane zapojenia jednopólový - radenie 1</t>
  </si>
  <si>
    <t>1644617393</t>
  </si>
  <si>
    <t>210110043</t>
  </si>
  <si>
    <t>Spínač polozapustený a zapustený vrátane zapojenia sériový prep.stried. - radenie 5 A</t>
  </si>
  <si>
    <t>-587383020</t>
  </si>
  <si>
    <t>210110045</t>
  </si>
  <si>
    <t>Spínač polozapustený a zapustený vrátane zapojenia stried.prep.- radenie 6</t>
  </si>
  <si>
    <t>-1788223676</t>
  </si>
  <si>
    <t>210110046</t>
  </si>
  <si>
    <t>Spínač polozapustený a zapustený vrátane zapojenia krížový prep.- radenie 7</t>
  </si>
  <si>
    <t>51834873</t>
  </si>
  <si>
    <t>210111011</t>
  </si>
  <si>
    <t>Domová zásuvka polozapustená alebo zapustená vrátane zapojenia 10/16 A 250 V 2P + Z</t>
  </si>
  <si>
    <t>-2102275285</t>
  </si>
  <si>
    <t>210111013</t>
  </si>
  <si>
    <t>Zásuvka s integrovanou prepäťovou ochranou pre zapustenú montáž</t>
  </si>
  <si>
    <t>-660441476</t>
  </si>
  <si>
    <t>210111031</t>
  </si>
  <si>
    <t>Domová zásuvka v krabici pre vonkajšie prostredie 10/16 A 250 V 2P + Z</t>
  </si>
  <si>
    <t>57722982</t>
  </si>
  <si>
    <t>210190003</t>
  </si>
  <si>
    <t>R2.6 - el. rozvádzač, oceloplechová skriňa, montáž pod omietku, špecifikácia na výkrese schémy zapojenia, krytie IP40/20</t>
  </si>
  <si>
    <t>-1637845972</t>
  </si>
  <si>
    <t>210201066</t>
  </si>
  <si>
    <t>A - svietidlo žiarivkové prisadené s AL mriežkou, G13 2x36W T8 ECG, 230V ~50Hz, IP20 ekvivalent OMS CLASSIC LA</t>
  </si>
  <si>
    <t>-1488437546</t>
  </si>
  <si>
    <t>210201067</t>
  </si>
  <si>
    <t>B - svietidlo žiarivkové nástenné, s prizmatickým krytom, 2x18W, EVG, 230V 50Hz, IP20 ekvivalent SEC WEGA-C-PRISMA-EP 2x18W, EVG, 230V 50Hz, IP20</t>
  </si>
  <si>
    <t>515173308</t>
  </si>
  <si>
    <t>210201068</t>
  </si>
  <si>
    <t>N - núdzové LED svietidlo s autonómnym zdrojom 1.hod, 2,0W 230V ~50Hz, IP40 ekvivalent SEC MULTIEVO2</t>
  </si>
  <si>
    <t>-373600218</t>
  </si>
  <si>
    <t>210201069</t>
  </si>
  <si>
    <t>C - svietidlo žiarivkové nástenné, s opálovým sklom, E27 max.100W,230V 50Hz, IP43 ekvivalent OSMONT LINA 2 IN-12K53/035</t>
  </si>
  <si>
    <t>1715596608</t>
  </si>
  <si>
    <t>210220040</t>
  </si>
  <si>
    <t>Svorka na potrubie "BERNARD" vrátane pásika Cu</t>
  </si>
  <si>
    <t>-1096517739</t>
  </si>
  <si>
    <t>210222012</t>
  </si>
  <si>
    <t>Zapojenie FTP kábla na zásuvkách a na PATCH panely</t>
  </si>
  <si>
    <t>2060933951</t>
  </si>
  <si>
    <t>210321544</t>
  </si>
  <si>
    <t>Označenie na zásuvkách a na patch panely</t>
  </si>
  <si>
    <t>-259189911</t>
  </si>
  <si>
    <t>210881001</t>
  </si>
  <si>
    <t>Kábel bezhalogénový, medený uložený voľne 1-CHR 4</t>
  </si>
  <si>
    <t>-733197935</t>
  </si>
  <si>
    <t>210881004</t>
  </si>
  <si>
    <t>Kábel bezhalogénový, medený uložený voľne 1-CHR 16</t>
  </si>
  <si>
    <t>-2010976711</t>
  </si>
  <si>
    <t>210881021</t>
  </si>
  <si>
    <t>Kábel bezhalogénový, medený uložený voľne N2XH 0,6/1,0 kV  3x1,5</t>
  </si>
  <si>
    <t>605264202</t>
  </si>
  <si>
    <t>210881022</t>
  </si>
  <si>
    <t>Kábel bezhalogénový, medený uložený voľne N2XH 0,6/1,0 kV  3x2,5</t>
  </si>
  <si>
    <t>-658895953</t>
  </si>
  <si>
    <t>220511002</t>
  </si>
  <si>
    <t>Montáž zásuvky 2xRJ45 do lištovej krabice</t>
  </si>
  <si>
    <t>310301105</t>
  </si>
  <si>
    <t>220732300</t>
  </si>
  <si>
    <t>Dátový kábel FTP cat.6 AWG23 LSOH</t>
  </si>
  <si>
    <t>879252824</t>
  </si>
  <si>
    <t>PPV</t>
  </si>
  <si>
    <t>Podiel pridružených výkonov</t>
  </si>
  <si>
    <t>2044481954</t>
  </si>
  <si>
    <t>21-M-02</t>
  </si>
  <si>
    <t xml:space="preserve"> Materiál -Elektroinštalácia</t>
  </si>
  <si>
    <t>3450704000</t>
  </si>
  <si>
    <t>krabica prístrojová lištová bezhalogénová LK 80x28 R/1HF</t>
  </si>
  <si>
    <t>-326545160</t>
  </si>
  <si>
    <t>3450906510</t>
  </si>
  <si>
    <t>krabica prístrojová lištová bezhalogénová pre dvojzásuvku LK 80x28 2ZKHF</t>
  </si>
  <si>
    <t>2123777502</t>
  </si>
  <si>
    <t>3201225455</t>
  </si>
  <si>
    <t>krabica rozvodná lištová bezhalogénová LK vr.wago svoriek</t>
  </si>
  <si>
    <t>1689647399</t>
  </si>
  <si>
    <t>3232015444</t>
  </si>
  <si>
    <t>káblové vedenie v plastovej bezhalogénovej lište 20x20HF vr.ohybov,rohov,spojok</t>
  </si>
  <si>
    <t>2013772213</t>
  </si>
  <si>
    <t>3203204544</t>
  </si>
  <si>
    <t>káblové vedenie v plastovej bezhalogénovej lište 40x20HF vr.ohybov,rohov,spojok</t>
  </si>
  <si>
    <t>-1419261245</t>
  </si>
  <si>
    <t>3201547888</t>
  </si>
  <si>
    <t>káblové vedenie v plastovej bezhalogénovej lište 40x40HF vr.ohybov,rohov,spojok</t>
  </si>
  <si>
    <t>1232587301</t>
  </si>
  <si>
    <t>3203545445</t>
  </si>
  <si>
    <t>káblové vedenie v plastovej bezhalogénovej lište 80x40HF vr.ohybov,rohov,spojok</t>
  </si>
  <si>
    <t>-1984072162</t>
  </si>
  <si>
    <t>3410105000</t>
  </si>
  <si>
    <t>spínač jednopólový č.1, 10A 250V, montáž pod omietku, krytie IP20, ekvivalent LEGRAND Valena 7 744 01</t>
  </si>
  <si>
    <t>-190920654</t>
  </si>
  <si>
    <t>3203201254</t>
  </si>
  <si>
    <t>spínač sériový č.5, 10A 250V, montáž pod omietku, krytie IP20, ekvivalent LEGRAND Valena 7 744 05</t>
  </si>
  <si>
    <t>270302746</t>
  </si>
  <si>
    <t>3410105100</t>
  </si>
  <si>
    <t>spínač striedavý č.6, 10A 250V, montáž pod omietku, krytie IP20, ekvivalent LEGRAND Valena 7 744 06</t>
  </si>
  <si>
    <t>-768679430</t>
  </si>
  <si>
    <t>3203545444</t>
  </si>
  <si>
    <t>spínač krížový č.7, 10A 250V, montáž pod omietku, krytie IP20, ekvivalent LEGRAND Valena 7 744 07</t>
  </si>
  <si>
    <t>-2108582685</t>
  </si>
  <si>
    <t>3230154684</t>
  </si>
  <si>
    <t>zásuvka L+N+PE, 16A 250V s dets.ochranou, montáž pod omietku, krytie IP20, ekvivalent LEGRAND Valena 7 743 97</t>
  </si>
  <si>
    <t>-2135941869</t>
  </si>
  <si>
    <t>3210320544</t>
  </si>
  <si>
    <t>zásuvka L+N+PE, 16A 250V s prepäťovou ochranou T3, montáž pod omietku, krytie IP20, ekvivalent LEGRAND Valena S 743 96</t>
  </si>
  <si>
    <t>958440896</t>
  </si>
  <si>
    <t>3203546544</t>
  </si>
  <si>
    <t>zásuvka dvojnásobná 2x L+N+PE, 16A 250V, montáž pod omietku, krytie IP20, ekvivalent LEGRAND Valena 7 743 91</t>
  </si>
  <si>
    <t>1638579126</t>
  </si>
  <si>
    <t>3230546540</t>
  </si>
  <si>
    <t>zásuvka L+N+PE, 16A 250V, montáž na povrch, krytie IP55, ekvivalent LEGRAND Plexo 697 31</t>
  </si>
  <si>
    <t>-1132542887</t>
  </si>
  <si>
    <t>3203154577</t>
  </si>
  <si>
    <t>zásuvka dátová dvojnásobná 2xRJ45 cat.6, montáž pod omietku, krytie IP20, ekvivalent LEGRAND Valena 7 742 45</t>
  </si>
  <si>
    <t>470509641</t>
  </si>
  <si>
    <t>3410403400</t>
  </si>
  <si>
    <t>-110742416</t>
  </si>
  <si>
    <t>3202024544</t>
  </si>
  <si>
    <t>1641328538</t>
  </si>
  <si>
    <t>3203201254.1</t>
  </si>
  <si>
    <t>726693310</t>
  </si>
  <si>
    <t>3203546877</t>
  </si>
  <si>
    <t>-1895947100</t>
  </si>
  <si>
    <t>3210324544</t>
  </si>
  <si>
    <t>-1362590431</t>
  </si>
  <si>
    <t>3213054454</t>
  </si>
  <si>
    <t>Káblová koncovka HCZ na kábel do 3x95+70mm2</t>
  </si>
  <si>
    <t>1375049525</t>
  </si>
  <si>
    <t>3210354477</t>
  </si>
  <si>
    <t>Káblové oko 95mm2</t>
  </si>
  <si>
    <t>548108833</t>
  </si>
  <si>
    <t>3201546874</t>
  </si>
  <si>
    <t>Káblové oko 70mm2</t>
  </si>
  <si>
    <t>-1312220776</t>
  </si>
  <si>
    <t>3203545477</t>
  </si>
  <si>
    <t>Kábel N2XH-J 3x1,5mm2</t>
  </si>
  <si>
    <t>-1094203920</t>
  </si>
  <si>
    <t>3203546054</t>
  </si>
  <si>
    <t>Kábel N2XH-O 3x1,5mm2</t>
  </si>
  <si>
    <t>-411591889</t>
  </si>
  <si>
    <t>3203546788</t>
  </si>
  <si>
    <t>Kábel N2XH-J 3x2,5mm2</t>
  </si>
  <si>
    <t>-1638561281</t>
  </si>
  <si>
    <t>3203540454</t>
  </si>
  <si>
    <t>Vodič 1-CHK-R 16mm2 zž</t>
  </si>
  <si>
    <t>-621288327</t>
  </si>
  <si>
    <t>3203245477</t>
  </si>
  <si>
    <t>Vodič 1-CHK-R 4mm2 zž</t>
  </si>
  <si>
    <t>1480979210</t>
  </si>
  <si>
    <t>3203546577</t>
  </si>
  <si>
    <t>1757210800</t>
  </si>
  <si>
    <t>3201354444</t>
  </si>
  <si>
    <t>Svorka ZSA 16</t>
  </si>
  <si>
    <t>34462335</t>
  </si>
  <si>
    <t>PM</t>
  </si>
  <si>
    <t>Podružný materiál</t>
  </si>
  <si>
    <t>-781721597</t>
  </si>
  <si>
    <t>103 - SP 103 Nové exteriérové schodisko</t>
  </si>
  <si>
    <t xml:space="preserve">    1 -  Zemné práce</t>
  </si>
  <si>
    <t xml:space="preserve">    2 -  Zakladanie</t>
  </si>
  <si>
    <t xml:space="preserve"> Zemné práce</t>
  </si>
  <si>
    <t>112101101</t>
  </si>
  <si>
    <t>Odstránenie listnatých stromov do priemeru 300 mm, motorovou pílou</t>
  </si>
  <si>
    <t>1390144763</t>
  </si>
  <si>
    <t>112201101</t>
  </si>
  <si>
    <t>Odstránenie pňov na vzdial. 50 m priemeru nad 100 do 300 mm</t>
  </si>
  <si>
    <t>1753030379</t>
  </si>
  <si>
    <t>113107132</t>
  </si>
  <si>
    <t>Odstránenie krytu v ploche do 200 m2 z betónu prostého, hr. vrstvy 150 do 300 mm,  -0,50000t</t>
  </si>
  <si>
    <t>-1539001731</t>
  </si>
  <si>
    <t>113307112</t>
  </si>
  <si>
    <t>Odstránenie podkladu v ploche do 200m2 z kameniva ťaženého, hr.100- 200mm,  -0,24000t</t>
  </si>
  <si>
    <t>233897496</t>
  </si>
  <si>
    <t>132201101</t>
  </si>
  <si>
    <t>Výkop ryhy do šírky 600 mm v horn.3 do 100 m3</t>
  </si>
  <si>
    <t>1880126606</t>
  </si>
  <si>
    <t>132201109</t>
  </si>
  <si>
    <t>Príplatok k cene za lepivosť pri hĺbení rýh šírky do 600 mm zapažených i nezapažených s urovnaním dna v hornine 3</t>
  </si>
  <si>
    <t>1724693929</t>
  </si>
  <si>
    <t>162501102</t>
  </si>
  <si>
    <t xml:space="preserve">Vodorovné premiestnenie výkopku po spevnenej ceste z horniny tr.1-4, do 100 m3 na vzdialenosť do 3000 m </t>
  </si>
  <si>
    <t>-736094572</t>
  </si>
  <si>
    <t>171209002</t>
  </si>
  <si>
    <t>Poplatok za skladovanie - zemina a kamenivo (17 05) ostatné</t>
  </si>
  <si>
    <t>-148517030</t>
  </si>
  <si>
    <t xml:space="preserve"> Zakladanie</t>
  </si>
  <si>
    <t>274313611</t>
  </si>
  <si>
    <t>Betón základových pásov, prostý tr. C 16/20</t>
  </si>
  <si>
    <t>1536188401</t>
  </si>
  <si>
    <t>389381001</t>
  </si>
  <si>
    <t>Dobetónovanie betónovej plochy betónom XF3 C30/37</t>
  </si>
  <si>
    <t>-1971880290</t>
  </si>
  <si>
    <t>622464222</t>
  </si>
  <si>
    <t xml:space="preserve">Vonkajšia omietka stien tenkovrstvová BAUMIT, silikátová, Baumit SilikatTop, škrabaná, hr. 2 mm </t>
  </si>
  <si>
    <t>-1492140865</t>
  </si>
  <si>
    <t>625251353</t>
  </si>
  <si>
    <t>Kontaktný zatepľovací systém hr. 60 mm BAUMIT STAR - minerálne riešenie, zatĺkacie kotvy</t>
  </si>
  <si>
    <t>1062938314</t>
  </si>
  <si>
    <t>625251372</t>
  </si>
  <si>
    <t>Kontaktný zatepľovací systém ostenia hr. 30 mm BAUMIT STAR - minerálne riešenie</t>
  </si>
  <si>
    <t>571605069</t>
  </si>
  <si>
    <t>-359238552</t>
  </si>
  <si>
    <t>-443236640</t>
  </si>
  <si>
    <t>926649643</t>
  </si>
  <si>
    <t>273450544</t>
  </si>
  <si>
    <t>-990349054</t>
  </si>
  <si>
    <t>-851243971</t>
  </si>
  <si>
    <t>763750200</t>
  </si>
  <si>
    <t>Montáž drevoplastových kompozitných podláh na terasy, balkóny, móla</t>
  </si>
  <si>
    <t>1752798402</t>
  </si>
  <si>
    <t>56249201</t>
  </si>
  <si>
    <t>Drevoplastové dosky s podielom PVC 50%, šírka profilu 161mm, výška 21mm</t>
  </si>
  <si>
    <t>-1531895695</t>
  </si>
  <si>
    <t>56249202</t>
  </si>
  <si>
    <t>Drevoplastové dosky s podielom PVC 50%, šírka profilu 147mm, výška 28mm</t>
  </si>
  <si>
    <t>934270222</t>
  </si>
  <si>
    <t>6050000001</t>
  </si>
  <si>
    <t>Hranolček z dubového dreva 50x30, hobľovaný, brúsený, hrany skosené</t>
  </si>
  <si>
    <t>-437070804</t>
  </si>
  <si>
    <t>6050000002</t>
  </si>
  <si>
    <t>Hranolček z dubového dreva 30x150, hobľovaný, brúsený, hrany skosené</t>
  </si>
  <si>
    <t>249010895</t>
  </si>
  <si>
    <t>6050000003</t>
  </si>
  <si>
    <t>Hranolček z ihličnatého dreva 50x90, hobľovaný, brúsený, hrany skosené</t>
  </si>
  <si>
    <t>2002325057</t>
  </si>
  <si>
    <t>6050000004</t>
  </si>
  <si>
    <t>Hranolček z ihličnatého dreva 50x30, hobľovaný, brúsený, hrany skosené</t>
  </si>
  <si>
    <t>1159704018</t>
  </si>
  <si>
    <t>998763101</t>
  </si>
  <si>
    <t>Presun hmôt pre drevostavby v objektoch výšky do 12 m</t>
  </si>
  <si>
    <t>-1231144174</t>
  </si>
  <si>
    <t>767137512</t>
  </si>
  <si>
    <t>Obloženie plechom tvarovaným skrutkovaním</t>
  </si>
  <si>
    <t>407759158</t>
  </si>
  <si>
    <t>59156001</t>
  </si>
  <si>
    <t xml:space="preserve">Pohľadové kompaktné dosky hr.6mm z vysokotlakého laminátu </t>
  </si>
  <si>
    <t>286672437</t>
  </si>
  <si>
    <t>5530000005</t>
  </si>
  <si>
    <t>Osadzovacie hliníkové profily</t>
  </si>
  <si>
    <t>-52266035</t>
  </si>
  <si>
    <t>5530000006</t>
  </si>
  <si>
    <t>Oceľové kotviace a konštrukčné prvky výplne zábradlia</t>
  </si>
  <si>
    <t>-675331944</t>
  </si>
  <si>
    <t>767212111</t>
  </si>
  <si>
    <t>Montáž schodov rovných a podiest, osadených na oceľovú konštrukciu, vrátane zábradlia</t>
  </si>
  <si>
    <t>742527820</t>
  </si>
  <si>
    <t>5530000001</t>
  </si>
  <si>
    <t>Oceľová konštrukcia schodiska, 1x základný náter</t>
  </si>
  <si>
    <t>-836156530</t>
  </si>
  <si>
    <t>5530000002</t>
  </si>
  <si>
    <t>Oceľová konštrukcia schodiskových stupňov, 1x základný náter</t>
  </si>
  <si>
    <t>-1617521990</t>
  </si>
  <si>
    <t>Oceľová konštrukcia zábradlia, 1x základný náter</t>
  </si>
  <si>
    <t>-1764824580</t>
  </si>
  <si>
    <t>5530000004</t>
  </si>
  <si>
    <t>Spojovacie a konštrukčné prvky schodiska</t>
  </si>
  <si>
    <t>982959848</t>
  </si>
  <si>
    <t>998767101</t>
  </si>
  <si>
    <t>Presun hmôt pre kovové stavebné doplnkové konštrukcie v objektoch výšky do 6 m</t>
  </si>
  <si>
    <t>1188452757</t>
  </si>
  <si>
    <t>7831800</t>
  </si>
  <si>
    <t>Nátery oceľ.konštr. vodou riediteľné farby protipožiarne napeňujúce,</t>
  </si>
  <si>
    <t>863351933</t>
  </si>
  <si>
    <t>-718987513</t>
  </si>
  <si>
    <t>783782203</t>
  </si>
  <si>
    <t>Nátery tesárskych konštrukcií povrchová impregnácia Bochemitom QB</t>
  </si>
  <si>
    <t>-856653749</t>
  </si>
  <si>
    <t>104 - SP 104 Stavebné úpravy spevných plôch po osadení exteriérového schodiska</t>
  </si>
  <si>
    <t>271533001</t>
  </si>
  <si>
    <t>Násyp pod základové  konštrukcie so zhutnením z  kameniva hrubého drveného fr.32-63 mm</t>
  </si>
  <si>
    <t>1510224232</t>
  </si>
  <si>
    <t>-1139515860</t>
  </si>
  <si>
    <t>917862112</t>
  </si>
  <si>
    <t>Osadenie chodník. obrubníka betónového stojatého do lôžka z betónu prosteho tr. C 16/20 s bočnou oporou</t>
  </si>
  <si>
    <t>2121312148</t>
  </si>
  <si>
    <t>5922903060</t>
  </si>
  <si>
    <t>SEMMELROCK Obrubník betónový cestný 100/25/15 cm, sivá</t>
  </si>
  <si>
    <t>1566072375</t>
  </si>
  <si>
    <t>135246385</t>
  </si>
  <si>
    <t xml:space="preserve">200 - SO 200 Zabezpečenie bezbariérového prístupu pre deti MŠ  </t>
  </si>
  <si>
    <t xml:space="preserve">201 - SP 201 Výmena výťahu </t>
  </si>
  <si>
    <t xml:space="preserve">    33-M -  Montáže dopr.zariad.sklad.zar.a váh</t>
  </si>
  <si>
    <t>33-M</t>
  </si>
  <si>
    <t xml:space="preserve"> Montáže dopr.zariad.sklad.zar.a váh</t>
  </si>
  <si>
    <t>330030044</t>
  </si>
  <si>
    <t>D+M Výťah</t>
  </si>
  <si>
    <t>sbr</t>
  </si>
  <si>
    <t>411595487</t>
  </si>
  <si>
    <t xml:space="preserve">202 - SP 202  Stavebné úpravy v bezbariérovom koridore </t>
  </si>
  <si>
    <t>612421131</t>
  </si>
  <si>
    <t>Oprava vnútorných vápenných omietok stien, opravovaná plocha do 5 %, štuková</t>
  </si>
  <si>
    <t>-202469425</t>
  </si>
  <si>
    <t>69095007</t>
  </si>
  <si>
    <t>-1565484560</t>
  </si>
  <si>
    <t>632451221</t>
  </si>
  <si>
    <t>Poter pieskovocementový 400 kg/m3, hladený oceľovým hladidlom, hr. nad 10 do 20 mm</t>
  </si>
  <si>
    <t>1736590306</t>
  </si>
  <si>
    <t>632451235</t>
  </si>
  <si>
    <t>Poter pieskovocementový 400 kg/m3, hladený oceľovým hladidlom, hr. nad 30 do 40 mm</t>
  </si>
  <si>
    <t>1558733866</t>
  </si>
  <si>
    <t>-615247781</t>
  </si>
  <si>
    <t>2130246199</t>
  </si>
  <si>
    <t>965081812</t>
  </si>
  <si>
    <t>Búranie dlažieb, z kamen., cement., terazzových, čadičových alebo keram. dĺžky , hr.nad 10 mm,  -0,06500t</t>
  </si>
  <si>
    <t>-1315289300</t>
  </si>
  <si>
    <t>968062745</t>
  </si>
  <si>
    <t>Vybúranie drevených stien plných, zasklených alebo výkladných,  -0,02400t</t>
  </si>
  <si>
    <t>1044496271</t>
  </si>
  <si>
    <t>222908418</t>
  </si>
  <si>
    <t>1928158089</t>
  </si>
  <si>
    <t>-695223943</t>
  </si>
  <si>
    <t>-1991351160</t>
  </si>
  <si>
    <t>-1250925387</t>
  </si>
  <si>
    <t>691466509</t>
  </si>
  <si>
    <t>771415014</t>
  </si>
  <si>
    <t xml:space="preserve">Montáž soklíkov z obkladačiek do tmelu </t>
  </si>
  <si>
    <t>-96663403</t>
  </si>
  <si>
    <t>59781521</t>
  </si>
  <si>
    <t>Soklík keramický v=120mm</t>
  </si>
  <si>
    <t>-963392062</t>
  </si>
  <si>
    <t>1155896588</t>
  </si>
  <si>
    <t>-1502725722</t>
  </si>
  <si>
    <t>-1768813340</t>
  </si>
  <si>
    <t>-1784398850</t>
  </si>
  <si>
    <t>692931418</t>
  </si>
  <si>
    <t>548132818</t>
  </si>
  <si>
    <t>-809081439</t>
  </si>
  <si>
    <t>-1292115383</t>
  </si>
  <si>
    <t>-663386923</t>
  </si>
  <si>
    <t>331474017</t>
  </si>
  <si>
    <t xml:space="preserve">203 - SP 203  Výmena výplní ovorov  </t>
  </si>
  <si>
    <t>612425931</t>
  </si>
  <si>
    <t>Omietka vápenná vnútorného ostenia okenného alebo dverného štuková</t>
  </si>
  <si>
    <t>1051124895</t>
  </si>
  <si>
    <t>941955001</t>
  </si>
  <si>
    <t>Lešenie ľahké pracovné pomocné, s výškou lešeňovej podlahy do 1,20 m</t>
  </si>
  <si>
    <t>-1045639797</t>
  </si>
  <si>
    <t>1521112431</t>
  </si>
  <si>
    <t>Montáž stien a priečok z AL profilov</t>
  </si>
  <si>
    <t>1643880362</t>
  </si>
  <si>
    <t>553000Zsi2</t>
  </si>
  <si>
    <t xml:space="preserve">Interiérová zasklená stena s 1kr.dverami , profil lakovaný hliník, 2100x3270, s pož.odolnosťou, podrobná špecifikácia podľa PD, pol.Zsi2 </t>
  </si>
  <si>
    <t>-2086587184</t>
  </si>
  <si>
    <t>553000Zsi3</t>
  </si>
  <si>
    <t xml:space="preserve">Interiérová zasklená stena s 2kr.dverami , profil lakovaný hliník, 2840x3270, podrobná špecifikácia podľa PD, pol.Zsi3 </t>
  </si>
  <si>
    <t>-1013198100</t>
  </si>
  <si>
    <t>5530000Di6</t>
  </si>
  <si>
    <t>Interiérové 2kr.dvere s nadsvetlíkom , profil lakovaný hliník, 1800x3000,s požiarnou odolnosťou, podrobná špecifikácia podľa PD, pol.Di6</t>
  </si>
  <si>
    <t>967328002</t>
  </si>
  <si>
    <t>-286240184</t>
  </si>
  <si>
    <t>622961490</t>
  </si>
  <si>
    <t>-2036736693</t>
  </si>
  <si>
    <t>300 - SO 300 Budovanie prevencie v bezpečnosti detí v dopravnej prevádzke</t>
  </si>
  <si>
    <t>301 - SP 301 Vybúranie - odfrézovanie starých spevnených plôch</t>
  </si>
  <si>
    <t xml:space="preserve"> </t>
  </si>
  <si>
    <t>113107241</t>
  </si>
  <si>
    <t>Odstránenie krytu v ploche nad 200 m2 asfaltového, hr. vrstvy do 50 mm,  -0,09800t</t>
  </si>
  <si>
    <t>-1806413452</t>
  </si>
  <si>
    <t>113206111</t>
  </si>
  <si>
    <t>Vytrhanie obrúb betónových, s vybúraním lôžka, z krajníkov alebo obrubníkov stojatých,  -0,14500t</t>
  </si>
  <si>
    <t>-1989491185</t>
  </si>
  <si>
    <t>113307123</t>
  </si>
  <si>
    <t>Odstránenie podkladu v ploche do 200 m2 z kameniva hrubého drveného, hr.200 do 300 mm,  -0,40000t</t>
  </si>
  <si>
    <t>140417197</t>
  </si>
  <si>
    <t>113307132</t>
  </si>
  <si>
    <t>Odstránenie podkladu v ploche do 200 m2 z betónu prostého, hr. vrstvy 150 do 300 mm,  -0,50000t</t>
  </si>
  <si>
    <t>1982198912</t>
  </si>
  <si>
    <t>113307141</t>
  </si>
  <si>
    <t>Odstránenie podkladu asfaltového v ploche do 200 m2, hr. vrstvy do 50 mm,  -0,03800t</t>
  </si>
  <si>
    <t>-1838945006</t>
  </si>
  <si>
    <t>122202201</t>
  </si>
  <si>
    <t>Odkopávka a prekopávka nezapažená pre cesty, v hornine 3 do 100 m3</t>
  </si>
  <si>
    <t>1392797748</t>
  </si>
  <si>
    <t>162503102</t>
  </si>
  <si>
    <t>Vodorovné premiestnenie výkopku pre cesty po spevnenej ceste z horniny tr.1-4  do 1000 m3 na vzdialenosť do 3000 m</t>
  </si>
  <si>
    <t>1022941541</t>
  </si>
  <si>
    <t>162503103</t>
  </si>
  <si>
    <t>Vodorovné premiestnenie výkopku pre cesty po spevnenej ceste z horniny tr.1-4 do 1000 m3, príplatok k cene za každých ďalšich a začatých 1000 m</t>
  </si>
  <si>
    <t>1229422618</t>
  </si>
  <si>
    <t>Poplatok za skladovanie</t>
  </si>
  <si>
    <t>670532066</t>
  </si>
  <si>
    <t>919731121</t>
  </si>
  <si>
    <t>Zarovnanie styčnej plochy pozdĺž vybúranej časti komunikácie asfaltovej hr. do 50 mm</t>
  </si>
  <si>
    <t>-388305902</t>
  </si>
  <si>
    <t>919735111</t>
  </si>
  <si>
    <t>Rezanie existujúceho asfaltového krytu alebo podkladu hĺbky do 50 mm</t>
  </si>
  <si>
    <t>147329008</t>
  </si>
  <si>
    <t>979082213</t>
  </si>
  <si>
    <t>Vodorovná doprava sutiny so zložením a hrubým urovnaním na vzdialenosť do 1 km</t>
  </si>
  <si>
    <t>-635345904</t>
  </si>
  <si>
    <t>979082219</t>
  </si>
  <si>
    <t>Príplatok k cene za každý ďalší aj začatý 1 km nad 1 km</t>
  </si>
  <si>
    <t>708133440</t>
  </si>
  <si>
    <t>979087212</t>
  </si>
  <si>
    <t>Nakladanie na dopravné prostriedky pre vodorovnú dopravu sutiny</t>
  </si>
  <si>
    <t>1198855088</t>
  </si>
  <si>
    <t>-1939305794</t>
  </si>
  <si>
    <t>302 - SP 302 - Nové spevnené asfaltové plochy</t>
  </si>
  <si>
    <t xml:space="preserve">    5 -  Komunikácie</t>
  </si>
  <si>
    <t xml:space="preserve"> Komunikácie</t>
  </si>
  <si>
    <t>564851115</t>
  </si>
  <si>
    <t>Podklad zo štrkodrviny s rozprestretím a zhutnením, po zhutnení hr. 190 mm</t>
  </si>
  <si>
    <t>244399493</t>
  </si>
  <si>
    <t>567124315</t>
  </si>
  <si>
    <t>Podklad z podkladového betónu CBGM C 10/16 hr. 150 mm</t>
  </si>
  <si>
    <t>-1175838684</t>
  </si>
  <si>
    <t>573111115</t>
  </si>
  <si>
    <t>Postrek živičný infiltračný s posypom kamenivom z asfaltu cestného v množstve 2,50 kg/m2</t>
  </si>
  <si>
    <t>1842931933</t>
  </si>
  <si>
    <t>577154211</t>
  </si>
  <si>
    <t>Asfaltový betón vrstva obrusná AC 11 O;I, po zhutnení hr. 60 mm</t>
  </si>
  <si>
    <t>-1662716901</t>
  </si>
  <si>
    <t>917862111</t>
  </si>
  <si>
    <t>Osadenie chodník. obrubníka betónového stojatého do lôžka z betónu prosteho tr. C 12/15 s bočnou oporou</t>
  </si>
  <si>
    <t>1519703844</t>
  </si>
  <si>
    <t>5922903030</t>
  </si>
  <si>
    <t>Obrubník betónový rovný 100/20/10 cm, sivá</t>
  </si>
  <si>
    <t>-213566973</t>
  </si>
  <si>
    <t>998225111</t>
  </si>
  <si>
    <t>Presun hmôt pre pozemnú komunikáciu a letisko s krytom asfaltovým akejkoľvek dĺžky objektu</t>
  </si>
  <si>
    <t>2120047710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</si>
</sst>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2">
    <font>
      <sz val="8"/>
      <name val="Arial CE"/>
      <family val="2"/>
    </font>
    <font>
      <sz val="8"/>
      <color rgb="FF969696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0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8"/>
      <name val="Arial CE"/>
    </font>
    <font>
      <sz val="12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969696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274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0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0" fillId="2" borderId="0" xfId="0" applyFont="1" applyFill="1" applyAlignment="1" applyProtection="1">
      <alignment horizontal="left" vertical="center"/>
      <protection locked="0"/>
    </xf>
    <xf numFmtId="49" fontId="0" fillId="2" borderId="0" xfId="0" applyNumberFormat="1" applyFont="1" applyFill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3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3" fillId="3" borderId="7" xfId="0" applyFont="1" applyFill="1" applyBorder="1" applyAlignment="1" applyProtection="1">
      <alignment horizontal="center"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15" fillId="0" borderId="0" xfId="0" applyFont="1" applyAlignment="1" applyProtection="1">
      <alignment vertical="center"/>
    </xf>
    <xf numFmtId="165" fontId="0" fillId="0" borderId="0" xfId="0" applyNumberFormat="1" applyFont="1" applyAlignment="1" applyProtection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17" fillId="4" borderId="0" xfId="0" applyFont="1" applyFill="1" applyAlignment="1" applyProtection="1">
      <alignment horizontal="center" vertical="center"/>
    </xf>
    <xf numFmtId="0" fontId="18" fillId="0" borderId="16" xfId="0" applyFont="1" applyBorder="1" applyAlignment="1" applyProtection="1">
      <alignment horizontal="center" vertical="center" wrapText="1"/>
    </xf>
    <xf numFmtId="0" fontId="18" fillId="0" borderId="17" xfId="0" applyFont="1" applyBorder="1" applyAlignment="1" applyProtection="1">
      <alignment horizontal="center" vertical="center" wrapText="1"/>
    </xf>
    <xf numFmtId="0" fontId="18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3" fillId="0" borderId="3" xfId="0" applyFont="1" applyBorder="1" applyAlignment="1" applyProtection="1">
      <alignment vertical="center"/>
    </xf>
    <xf numFmtId="0" fontId="19" fillId="0" borderId="0" xfId="0" applyFont="1" applyAlignment="1" applyProtection="1">
      <alignment horizontal="left" vertical="center"/>
    </xf>
    <xf numFmtId="0" fontId="19" fillId="0" borderId="0" xfId="0" applyFont="1" applyAlignment="1" applyProtection="1">
      <alignment vertical="center"/>
    </xf>
    <xf numFmtId="4" fontId="1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3" xfId="0" applyFont="1" applyBorder="1" applyAlignment="1">
      <alignment vertical="center"/>
    </xf>
    <xf numFmtId="4" fontId="16" fillId="0" borderId="14" xfId="0" applyNumberFormat="1" applyFont="1" applyBorder="1" applyAlignment="1" applyProtection="1">
      <alignment vertical="center"/>
    </xf>
    <xf numFmtId="4" fontId="16" fillId="0" borderId="0" xfId="0" applyNumberFormat="1" applyFont="1" applyBorder="1" applyAlignment="1" applyProtection="1">
      <alignment vertical="center"/>
    </xf>
    <xf numFmtId="166" fontId="16" fillId="0" borderId="0" xfId="0" applyNumberFormat="1" applyFont="1" applyBorder="1" applyAlignment="1" applyProtection="1">
      <alignment vertical="center"/>
    </xf>
    <xf numFmtId="4" fontId="16" fillId="0" borderId="15" xfId="0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4" fillId="0" borderId="3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0" fontId="2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3" fillId="0" borderId="14" xfId="0" applyNumberFormat="1" applyFont="1" applyBorder="1" applyAlignment="1" applyProtection="1">
      <alignment vertical="center"/>
    </xf>
    <xf numFmtId="4" fontId="23" fillId="0" borderId="0" xfId="0" applyNumberFormat="1" applyFont="1" applyBorder="1" applyAlignment="1" applyProtection="1">
      <alignment vertical="center"/>
    </xf>
    <xf numFmtId="166" fontId="23" fillId="0" borderId="0" xfId="0" applyNumberFormat="1" applyFont="1" applyBorder="1" applyAlignment="1" applyProtection="1">
      <alignment vertical="center"/>
    </xf>
    <xf numFmtId="4" fontId="23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6" fillId="0" borderId="14" xfId="0" applyNumberFormat="1" applyFont="1" applyBorder="1" applyAlignment="1" applyProtection="1">
      <alignment vertical="center"/>
    </xf>
    <xf numFmtId="4" fontId="26" fillId="0" borderId="0" xfId="0" applyNumberFormat="1" applyFont="1" applyBorder="1" applyAlignment="1" applyProtection="1">
      <alignment vertical="center"/>
    </xf>
    <xf numFmtId="166" fontId="26" fillId="0" borderId="0" xfId="0" applyNumberFormat="1" applyFont="1" applyBorder="1" applyAlignment="1" applyProtection="1">
      <alignment vertical="center"/>
    </xf>
    <xf numFmtId="4" fontId="26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6" fillId="0" borderId="19" xfId="0" applyNumberFormat="1" applyFont="1" applyBorder="1" applyAlignment="1" applyProtection="1">
      <alignment vertical="center"/>
    </xf>
    <xf numFmtId="4" fontId="26" fillId="0" borderId="20" xfId="0" applyNumberFormat="1" applyFont="1" applyBorder="1" applyAlignment="1" applyProtection="1">
      <alignment vertical="center"/>
    </xf>
    <xf numFmtId="166" fontId="26" fillId="0" borderId="20" xfId="0" applyNumberFormat="1" applyFont="1" applyBorder="1" applyAlignment="1" applyProtection="1">
      <alignment vertical="center"/>
    </xf>
    <xf numFmtId="4" fontId="26" fillId="0" borderId="21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 applyProtection="1">
      <protection locked="0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165" fontId="0" fillId="0" borderId="0" xfId="0" applyNumberFormat="1" applyFont="1" applyAlignment="1">
      <alignment horizontal="left" vertical="center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12" xfId="0" applyFont="1" applyBorder="1" applyAlignment="1" applyProtection="1">
      <alignment vertical="center"/>
      <protection locked="0"/>
    </xf>
    <xf numFmtId="4" fontId="5" fillId="0" borderId="0" xfId="0" applyNumberFormat="1" applyFont="1" applyAlignment="1">
      <alignment vertical="center"/>
    </xf>
    <xf numFmtId="0" fontId="2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ont="1" applyFill="1" applyAlignment="1">
      <alignment vertical="center"/>
    </xf>
    <xf numFmtId="0" fontId="3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3" fillId="4" borderId="7" xfId="0" applyFont="1" applyFill="1" applyBorder="1" applyAlignment="1">
      <alignment horizontal="right" vertical="center"/>
    </xf>
    <xf numFmtId="0" fontId="3" fillId="4" borderId="7" xfId="0" applyFont="1" applyFill="1" applyBorder="1" applyAlignment="1">
      <alignment horizontal="center" vertical="center"/>
    </xf>
    <xf numFmtId="0" fontId="0" fillId="4" borderId="7" xfId="0" applyFont="1" applyFill="1" applyBorder="1" applyAlignment="1" applyProtection="1">
      <alignment vertical="center"/>
      <protection locked="0"/>
    </xf>
    <xf numFmtId="4" fontId="3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 applyProtection="1">
      <alignment vertical="center"/>
      <protection locked="0"/>
    </xf>
    <xf numFmtId="0" fontId="17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0" fillId="4" borderId="0" xfId="0" applyFont="1" applyFill="1" applyAlignment="1" applyProtection="1">
      <alignment vertical="center"/>
      <protection locked="0"/>
    </xf>
    <xf numFmtId="0" fontId="17" fillId="4" borderId="0" xfId="0" applyFont="1" applyFill="1" applyAlignment="1" applyProtection="1">
      <alignment horizontal="right" vertical="center"/>
    </xf>
    <xf numFmtId="0" fontId="28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4" fontId="28" fillId="0" borderId="0" xfId="0" applyNumberFormat="1" applyFont="1" applyAlignment="1" applyProtection="1">
      <alignment vertical="center"/>
    </xf>
    <xf numFmtId="0" fontId="18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left" vertical="center"/>
    </xf>
    <xf numFmtId="4" fontId="7" fillId="2" borderId="0" xfId="0" applyNumberFormat="1" applyFont="1" applyFill="1" applyAlignment="1" applyProtection="1">
      <alignment vertical="center"/>
      <protection locked="0"/>
    </xf>
    <xf numFmtId="0" fontId="0" fillId="0" borderId="3" xfId="0" applyFont="1" applyBorder="1" applyAlignment="1" applyProtection="1">
      <alignment vertic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19" fillId="4" borderId="0" xfId="0" applyFont="1" applyFill="1" applyAlignment="1" applyProtection="1">
      <alignment horizontal="left" vertical="center"/>
    </xf>
    <xf numFmtId="4" fontId="19" fillId="4" borderId="0" xfId="0" applyNumberFormat="1" applyFont="1" applyFill="1" applyAlignment="1" applyProtection="1">
      <alignment vertical="center"/>
    </xf>
    <xf numFmtId="0" fontId="0" fillId="0" borderId="3" xfId="0" applyFont="1" applyBorder="1" applyAlignment="1" applyProtection="1">
      <alignment horizontal="center" vertical="center" wrapText="1"/>
    </xf>
    <xf numFmtId="0" fontId="17" fillId="4" borderId="16" xfId="0" applyFont="1" applyFill="1" applyBorder="1" applyAlignment="1" applyProtection="1">
      <alignment horizontal="center" vertical="center" wrapText="1"/>
    </xf>
    <xf numFmtId="0" fontId="17" fillId="4" borderId="17" xfId="0" applyFont="1" applyFill="1" applyBorder="1" applyAlignment="1" applyProtection="1">
      <alignment horizontal="center" vertical="center" wrapText="1"/>
    </xf>
    <xf numFmtId="0" fontId="17" fillId="4" borderId="17" xfId="0" applyFont="1" applyFill="1" applyBorder="1" applyAlignment="1" applyProtection="1">
      <alignment horizontal="center" vertical="center" wrapText="1"/>
      <protection locked="0"/>
    </xf>
    <xf numFmtId="0" fontId="17" fillId="4" borderId="18" xfId="0" applyFont="1" applyFill="1" applyBorder="1" applyAlignment="1" applyProtection="1">
      <alignment horizontal="center" vertical="center" wrapText="1"/>
    </xf>
    <xf numFmtId="0" fontId="17" fillId="4" borderId="0" xfId="0" applyFont="1" applyFill="1" applyAlignment="1" applyProtection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67" fontId="19" fillId="0" borderId="0" xfId="0" applyNumberFormat="1" applyFont="1" applyAlignment="1" applyProtection="1"/>
    <xf numFmtId="166" fontId="29" fillId="0" borderId="12" xfId="0" applyNumberFormat="1" applyFont="1" applyBorder="1" applyAlignment="1" applyProtection="1"/>
    <xf numFmtId="166" fontId="29" fillId="0" borderId="13" xfId="0" applyNumberFormat="1" applyFont="1" applyBorder="1" applyAlignment="1" applyProtection="1"/>
    <xf numFmtId="167" fontId="15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167" fontId="7" fillId="0" borderId="0" xfId="0" applyNumberFormat="1" applyFont="1" applyAlignment="1" applyProtection="1"/>
    <xf numFmtId="0" fontId="0" fillId="0" borderId="22" xfId="0" applyFont="1" applyBorder="1" applyAlignment="1" applyProtection="1">
      <alignment horizontal="center" vertical="center"/>
    </xf>
    <xf numFmtId="49" fontId="0" fillId="0" borderId="22" xfId="0" applyNumberFormat="1" applyFont="1" applyBorder="1" applyAlignment="1" applyProtection="1">
      <alignment horizontal="left" vertical="center" wrapText="1"/>
    </xf>
    <xf numFmtId="0" fontId="0" fillId="0" borderId="22" xfId="0" applyFont="1" applyBorder="1" applyAlignment="1" applyProtection="1">
      <alignment horizontal="left" vertical="center" wrapText="1"/>
    </xf>
    <xf numFmtId="0" fontId="0" fillId="0" borderId="22" xfId="0" applyFont="1" applyBorder="1" applyAlignment="1" applyProtection="1">
      <alignment horizontal="center" vertical="center" wrapText="1"/>
    </xf>
    <xf numFmtId="167" fontId="0" fillId="0" borderId="22" xfId="0" applyNumberFormat="1" applyFont="1" applyBorder="1" applyAlignment="1" applyProtection="1">
      <alignment vertical="center"/>
    </xf>
    <xf numFmtId="167" fontId="0" fillId="2" borderId="22" xfId="0" applyNumberFormat="1" applyFont="1" applyFill="1" applyBorder="1" applyAlignment="1" applyProtection="1">
      <alignment vertical="center"/>
      <protection locked="0"/>
    </xf>
    <xf numFmtId="0" fontId="1" fillId="2" borderId="14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center" vertical="center"/>
    </xf>
    <xf numFmtId="166" fontId="1" fillId="0" borderId="0" xfId="0" applyNumberFormat="1" applyFont="1" applyBorder="1" applyAlignment="1" applyProtection="1">
      <alignment vertical="center"/>
    </xf>
    <xf numFmtId="166" fontId="1" fillId="0" borderId="15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0" fillId="0" borderId="22" xfId="0" applyFont="1" applyBorder="1" applyAlignment="1" applyProtection="1">
      <alignment horizontal="center" vertical="center"/>
    </xf>
    <xf numFmtId="49" fontId="30" fillId="0" borderId="22" xfId="0" applyNumberFormat="1" applyFont="1" applyBorder="1" applyAlignment="1" applyProtection="1">
      <alignment horizontal="left" vertical="center" wrapText="1"/>
    </xf>
    <xf numFmtId="0" fontId="30" fillId="0" borderId="22" xfId="0" applyFont="1" applyBorder="1" applyAlignment="1" applyProtection="1">
      <alignment horizontal="left" vertical="center" wrapText="1"/>
    </xf>
    <xf numFmtId="0" fontId="30" fillId="0" borderId="22" xfId="0" applyFont="1" applyBorder="1" applyAlignment="1" applyProtection="1">
      <alignment horizontal="center" vertical="center" wrapText="1"/>
    </xf>
    <xf numFmtId="167" fontId="30" fillId="0" borderId="22" xfId="0" applyNumberFormat="1" applyFont="1" applyBorder="1" applyAlignment="1" applyProtection="1">
      <alignment vertical="center"/>
    </xf>
    <xf numFmtId="167" fontId="30" fillId="2" borderId="22" xfId="0" applyNumberFormat="1" applyFont="1" applyFill="1" applyBorder="1" applyAlignment="1" applyProtection="1">
      <alignment vertical="center"/>
      <protection locked="0"/>
    </xf>
    <xf numFmtId="0" fontId="30" fillId="0" borderId="3" xfId="0" applyFont="1" applyBorder="1" applyAlignment="1">
      <alignment vertical="center"/>
    </xf>
    <xf numFmtId="0" fontId="30" fillId="2" borderId="14" xfId="0" applyFont="1" applyFill="1" applyBorder="1" applyAlignment="1" applyProtection="1">
      <alignment horizontal="left" vertical="center"/>
      <protection locked="0"/>
    </xf>
    <xf numFmtId="0" fontId="30" fillId="0" borderId="0" xfId="0" applyFont="1" applyBorder="1" applyAlignment="1" applyProtection="1">
      <alignment horizontal="center" vertical="center"/>
    </xf>
    <xf numFmtId="0" fontId="1" fillId="2" borderId="19" xfId="0" applyFont="1" applyFill="1" applyBorder="1" applyAlignment="1" applyProtection="1">
      <alignment horizontal="left" vertical="center"/>
      <protection locked="0"/>
    </xf>
    <xf numFmtId="0" fontId="1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1" fillId="0" borderId="20" xfId="0" applyNumberFormat="1" applyFont="1" applyBorder="1" applyAlignment="1" applyProtection="1">
      <alignment vertical="center"/>
    </xf>
    <xf numFmtId="166" fontId="1" fillId="0" borderId="21" xfId="0" applyNumberFormat="1" applyFont="1" applyBorder="1" applyAlignment="1" applyProtection="1">
      <alignment vertical="center"/>
    </xf>
    <xf numFmtId="0" fontId="30" fillId="2" borderId="19" xfId="0" applyFont="1" applyFill="1" applyBorder="1" applyAlignment="1" applyProtection="1">
      <alignment horizontal="left" vertical="center"/>
      <protection locked="0"/>
    </xf>
    <xf numFmtId="0" fontId="30" fillId="0" borderId="20" xfId="0" applyFont="1" applyBorder="1" applyAlignment="1" applyProtection="1">
      <alignment horizontal="center" vertical="center"/>
    </xf>
    <xf numFmtId="4" fontId="13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3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3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0" xfId="0"/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4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0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vertical="center"/>
    </xf>
    <xf numFmtId="165" fontId="0" fillId="0" borderId="0" xfId="0" applyNumberFormat="1" applyFont="1" applyAlignment="1" applyProtection="1">
      <alignment horizontal="left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Protection="1"/>
    <xf numFmtId="0" fontId="2" fillId="0" borderId="0" xfId="0" applyFont="1" applyAlignment="1" applyProtection="1">
      <alignment horizontal="left" vertical="top" wrapText="1"/>
    </xf>
    <xf numFmtId="49" fontId="0" fillId="2" borderId="0" xfId="0" applyNumberFormat="1" applyFont="1" applyFill="1" applyAlignment="1" applyProtection="1">
      <alignment horizontal="left" vertical="center"/>
      <protection locked="0"/>
    </xf>
    <xf numFmtId="49" fontId="0" fillId="0" borderId="0" xfId="0" applyNumberFormat="1" applyFont="1" applyAlignment="1" applyProtection="1">
      <alignment horizontal="left" vertical="center"/>
    </xf>
    <xf numFmtId="0" fontId="0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right" vertical="center"/>
    </xf>
    <xf numFmtId="164" fontId="1" fillId="0" borderId="0" xfId="0" applyNumberFormat="1" applyFont="1" applyAlignment="1" applyProtection="1">
      <alignment horizontal="right" vertical="center"/>
    </xf>
    <xf numFmtId="4" fontId="7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4" fontId="22" fillId="0" borderId="0" xfId="0" applyNumberFormat="1" applyFont="1" applyAlignment="1" applyProtection="1">
      <alignment vertical="center"/>
    </xf>
    <xf numFmtId="0" fontId="22" fillId="0" borderId="0" xfId="0" applyFont="1" applyAlignment="1" applyProtection="1">
      <alignment vertical="center"/>
    </xf>
    <xf numFmtId="0" fontId="21" fillId="0" borderId="0" xfId="0" applyFont="1" applyAlignment="1" applyProtection="1">
      <alignment horizontal="left" vertical="center" wrapText="1"/>
    </xf>
    <xf numFmtId="0" fontId="25" fillId="0" borderId="0" xfId="0" applyFont="1" applyAlignment="1" applyProtection="1">
      <alignment horizontal="left" vertical="center" wrapText="1"/>
    </xf>
    <xf numFmtId="4" fontId="22" fillId="0" borderId="0" xfId="0" applyNumberFormat="1" applyFont="1" applyAlignment="1" applyProtection="1">
      <alignment horizontal="right" vertical="center"/>
    </xf>
    <xf numFmtId="0" fontId="17" fillId="4" borderId="6" xfId="0" applyFont="1" applyFill="1" applyBorder="1" applyAlignment="1" applyProtection="1">
      <alignment horizontal="center" vertical="center"/>
    </xf>
    <xf numFmtId="0" fontId="17" fillId="4" borderId="7" xfId="0" applyFont="1" applyFill="1" applyBorder="1" applyAlignment="1" applyProtection="1">
      <alignment horizontal="left" vertical="center"/>
    </xf>
    <xf numFmtId="0" fontId="17" fillId="4" borderId="7" xfId="0" applyFont="1" applyFill="1" applyBorder="1" applyAlignment="1" applyProtection="1">
      <alignment horizontal="center" vertical="center"/>
    </xf>
    <xf numFmtId="0" fontId="17" fillId="4" borderId="8" xfId="0" applyFont="1" applyFill="1" applyBorder="1" applyAlignment="1" applyProtection="1">
      <alignment horizontal="left" vertical="center"/>
    </xf>
    <xf numFmtId="0" fontId="17" fillId="4" borderId="7" xfId="0" applyFont="1" applyFill="1" applyBorder="1" applyAlignment="1" applyProtection="1">
      <alignment horizontal="right" vertical="center"/>
    </xf>
    <xf numFmtId="4" fontId="19" fillId="0" borderId="0" xfId="0" applyNumberFormat="1" applyFont="1" applyAlignment="1" applyProtection="1">
      <alignment horizontal="right" vertical="center"/>
    </xf>
    <xf numFmtId="4" fontId="19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7" fillId="2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2" borderId="0" xfId="0" applyFont="1" applyFill="1" applyAlignment="1" applyProtection="1">
      <alignment horizontal="left" vertical="center"/>
      <protection locked="0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70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2" t="s">
        <v>0</v>
      </c>
      <c r="AZ1" s="12" t="s">
        <v>1</v>
      </c>
      <c r="BA1" s="12" t="s">
        <v>2</v>
      </c>
      <c r="BB1" s="12" t="s">
        <v>3</v>
      </c>
      <c r="BT1" s="12" t="s">
        <v>4</v>
      </c>
      <c r="BU1" s="12" t="s">
        <v>4</v>
      </c>
      <c r="BV1" s="12" t="s">
        <v>5</v>
      </c>
    </row>
    <row r="2" spans="1:74" ht="36.950000000000003" customHeight="1"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4.95" customHeight="1">
      <c r="B4" s="17"/>
      <c r="C4" s="18"/>
      <c r="D4" s="19" t="s">
        <v>8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6"/>
      <c r="AS4" s="20" t="s">
        <v>9</v>
      </c>
      <c r="BE4" s="21" t="s">
        <v>10</v>
      </c>
      <c r="BS4" s="13" t="s">
        <v>6</v>
      </c>
    </row>
    <row r="5" spans="1:74" ht="12" customHeight="1">
      <c r="B5" s="17"/>
      <c r="C5" s="18"/>
      <c r="D5" s="22" t="s">
        <v>11</v>
      </c>
      <c r="E5" s="18"/>
      <c r="F5" s="18"/>
      <c r="G5" s="18"/>
      <c r="H5" s="18"/>
      <c r="I5" s="18"/>
      <c r="J5" s="18"/>
      <c r="K5" s="241" t="s">
        <v>12</v>
      </c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2"/>
      <c r="AG5" s="242"/>
      <c r="AH5" s="242"/>
      <c r="AI5" s="242"/>
      <c r="AJ5" s="242"/>
      <c r="AK5" s="242"/>
      <c r="AL5" s="242"/>
      <c r="AM5" s="242"/>
      <c r="AN5" s="242"/>
      <c r="AO5" s="242"/>
      <c r="AP5" s="18"/>
      <c r="AQ5" s="18"/>
      <c r="AR5" s="16"/>
      <c r="BE5" s="221" t="s">
        <v>13</v>
      </c>
      <c r="BS5" s="13" t="s">
        <v>6</v>
      </c>
    </row>
    <row r="6" spans="1:74" ht="36.950000000000003" customHeight="1">
      <c r="B6" s="17"/>
      <c r="C6" s="18"/>
      <c r="D6" s="24" t="s">
        <v>14</v>
      </c>
      <c r="E6" s="18"/>
      <c r="F6" s="18"/>
      <c r="G6" s="18"/>
      <c r="H6" s="18"/>
      <c r="I6" s="18"/>
      <c r="J6" s="18"/>
      <c r="K6" s="243" t="s">
        <v>15</v>
      </c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242"/>
      <c r="AI6" s="242"/>
      <c r="AJ6" s="242"/>
      <c r="AK6" s="242"/>
      <c r="AL6" s="242"/>
      <c r="AM6" s="242"/>
      <c r="AN6" s="242"/>
      <c r="AO6" s="242"/>
      <c r="AP6" s="18"/>
      <c r="AQ6" s="18"/>
      <c r="AR6" s="16"/>
      <c r="BE6" s="222"/>
      <c r="BS6" s="13" t="s">
        <v>6</v>
      </c>
    </row>
    <row r="7" spans="1:74" ht="12" customHeight="1">
      <c r="B7" s="17"/>
      <c r="C7" s="18"/>
      <c r="D7" s="25" t="s">
        <v>16</v>
      </c>
      <c r="E7" s="18"/>
      <c r="F7" s="18"/>
      <c r="G7" s="18"/>
      <c r="H7" s="18"/>
      <c r="I7" s="18"/>
      <c r="J7" s="18"/>
      <c r="K7" s="23" t="s">
        <v>1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25" t="s">
        <v>17</v>
      </c>
      <c r="AL7" s="18"/>
      <c r="AM7" s="18"/>
      <c r="AN7" s="23" t="s">
        <v>1</v>
      </c>
      <c r="AO7" s="18"/>
      <c r="AP7" s="18"/>
      <c r="AQ7" s="18"/>
      <c r="AR7" s="16"/>
      <c r="BE7" s="222"/>
      <c r="BS7" s="13" t="s">
        <v>6</v>
      </c>
    </row>
    <row r="8" spans="1:74" ht="12" customHeight="1">
      <c r="B8" s="17"/>
      <c r="C8" s="18"/>
      <c r="D8" s="25" t="s">
        <v>18</v>
      </c>
      <c r="E8" s="18"/>
      <c r="F8" s="18"/>
      <c r="G8" s="18"/>
      <c r="H8" s="18"/>
      <c r="I8" s="18"/>
      <c r="J8" s="18"/>
      <c r="K8" s="23" t="s">
        <v>19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25" t="s">
        <v>20</v>
      </c>
      <c r="AL8" s="18"/>
      <c r="AM8" s="18"/>
      <c r="AN8" s="26" t="s">
        <v>21</v>
      </c>
      <c r="AO8" s="18"/>
      <c r="AP8" s="18"/>
      <c r="AQ8" s="18"/>
      <c r="AR8" s="16"/>
      <c r="BE8" s="222"/>
      <c r="BS8" s="13" t="s">
        <v>6</v>
      </c>
    </row>
    <row r="9" spans="1:74" ht="14.45" customHeight="1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6"/>
      <c r="BE9" s="222"/>
      <c r="BS9" s="13" t="s">
        <v>6</v>
      </c>
    </row>
    <row r="10" spans="1:74" ht="12" customHeight="1">
      <c r="B10" s="17"/>
      <c r="C10" s="18"/>
      <c r="D10" s="25" t="s">
        <v>22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25" t="s">
        <v>23</v>
      </c>
      <c r="AL10" s="18"/>
      <c r="AM10" s="18"/>
      <c r="AN10" s="23" t="s">
        <v>1</v>
      </c>
      <c r="AO10" s="18"/>
      <c r="AP10" s="18"/>
      <c r="AQ10" s="18"/>
      <c r="AR10" s="16"/>
      <c r="BE10" s="222"/>
      <c r="BS10" s="13" t="s">
        <v>6</v>
      </c>
    </row>
    <row r="11" spans="1:74" ht="18.399999999999999" customHeight="1">
      <c r="B11" s="17"/>
      <c r="C11" s="18"/>
      <c r="D11" s="18"/>
      <c r="E11" s="23" t="s">
        <v>24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25" t="s">
        <v>25</v>
      </c>
      <c r="AL11" s="18"/>
      <c r="AM11" s="18"/>
      <c r="AN11" s="23" t="s">
        <v>1</v>
      </c>
      <c r="AO11" s="18"/>
      <c r="AP11" s="18"/>
      <c r="AQ11" s="18"/>
      <c r="AR11" s="16"/>
      <c r="BE11" s="222"/>
      <c r="BS11" s="13" t="s">
        <v>6</v>
      </c>
    </row>
    <row r="12" spans="1:74" ht="6.95" customHeight="1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6"/>
      <c r="BE12" s="222"/>
      <c r="BS12" s="13" t="s">
        <v>6</v>
      </c>
    </row>
    <row r="13" spans="1:74" ht="12" customHeight="1">
      <c r="B13" s="17"/>
      <c r="C13" s="18"/>
      <c r="D13" s="25" t="s">
        <v>26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25" t="s">
        <v>23</v>
      </c>
      <c r="AL13" s="18"/>
      <c r="AM13" s="18"/>
      <c r="AN13" s="27" t="s">
        <v>27</v>
      </c>
      <c r="AO13" s="18"/>
      <c r="AP13" s="18"/>
      <c r="AQ13" s="18"/>
      <c r="AR13" s="16"/>
      <c r="BE13" s="222"/>
      <c r="BS13" s="13" t="s">
        <v>6</v>
      </c>
    </row>
    <row r="14" spans="1:74" ht="11.25">
      <c r="B14" s="17"/>
      <c r="C14" s="18"/>
      <c r="D14" s="18"/>
      <c r="E14" s="244" t="s">
        <v>27</v>
      </c>
      <c r="F14" s="245"/>
      <c r="G14" s="245"/>
      <c r="H14" s="245"/>
      <c r="I14" s="245"/>
      <c r="J14" s="245"/>
      <c r="K14" s="245"/>
      <c r="L14" s="245"/>
      <c r="M14" s="245"/>
      <c r="N14" s="245"/>
      <c r="O14" s="245"/>
      <c r="P14" s="245"/>
      <c r="Q14" s="245"/>
      <c r="R14" s="245"/>
      <c r="S14" s="245"/>
      <c r="T14" s="245"/>
      <c r="U14" s="245"/>
      <c r="V14" s="245"/>
      <c r="W14" s="245"/>
      <c r="X14" s="245"/>
      <c r="Y14" s="245"/>
      <c r="Z14" s="245"/>
      <c r="AA14" s="245"/>
      <c r="AB14" s="245"/>
      <c r="AC14" s="245"/>
      <c r="AD14" s="245"/>
      <c r="AE14" s="245"/>
      <c r="AF14" s="245"/>
      <c r="AG14" s="245"/>
      <c r="AH14" s="245"/>
      <c r="AI14" s="245"/>
      <c r="AJ14" s="245"/>
      <c r="AK14" s="25" t="s">
        <v>25</v>
      </c>
      <c r="AL14" s="18"/>
      <c r="AM14" s="18"/>
      <c r="AN14" s="27" t="s">
        <v>27</v>
      </c>
      <c r="AO14" s="18"/>
      <c r="AP14" s="18"/>
      <c r="AQ14" s="18"/>
      <c r="AR14" s="16"/>
      <c r="BE14" s="222"/>
      <c r="BS14" s="13" t="s">
        <v>6</v>
      </c>
    </row>
    <row r="15" spans="1:74" ht="6.95" customHeight="1"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6"/>
      <c r="BE15" s="222"/>
      <c r="BS15" s="13" t="s">
        <v>4</v>
      </c>
    </row>
    <row r="16" spans="1:74" ht="12" customHeight="1">
      <c r="B16" s="17"/>
      <c r="C16" s="18"/>
      <c r="D16" s="25" t="s">
        <v>28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25" t="s">
        <v>23</v>
      </c>
      <c r="AL16" s="18"/>
      <c r="AM16" s="18"/>
      <c r="AN16" s="23" t="s">
        <v>1</v>
      </c>
      <c r="AO16" s="18"/>
      <c r="AP16" s="18"/>
      <c r="AQ16" s="18"/>
      <c r="AR16" s="16"/>
      <c r="BE16" s="222"/>
      <c r="BS16" s="13" t="s">
        <v>4</v>
      </c>
    </row>
    <row r="17" spans="2:71" ht="18.399999999999999" customHeight="1">
      <c r="B17" s="17"/>
      <c r="C17" s="18"/>
      <c r="D17" s="18"/>
      <c r="E17" s="23" t="s">
        <v>29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25" t="s">
        <v>25</v>
      </c>
      <c r="AL17" s="18"/>
      <c r="AM17" s="18"/>
      <c r="AN17" s="23" t="s">
        <v>1</v>
      </c>
      <c r="AO17" s="18"/>
      <c r="AP17" s="18"/>
      <c r="AQ17" s="18"/>
      <c r="AR17" s="16"/>
      <c r="BE17" s="222"/>
      <c r="BS17" s="13" t="s">
        <v>30</v>
      </c>
    </row>
    <row r="18" spans="2:71" ht="6.95" customHeight="1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6"/>
      <c r="BE18" s="222"/>
      <c r="BS18" s="13" t="s">
        <v>31</v>
      </c>
    </row>
    <row r="19" spans="2:71" ht="12" customHeight="1">
      <c r="B19" s="17"/>
      <c r="C19" s="18"/>
      <c r="D19" s="25" t="s">
        <v>32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25" t="s">
        <v>23</v>
      </c>
      <c r="AL19" s="18"/>
      <c r="AM19" s="18"/>
      <c r="AN19" s="23" t="s">
        <v>1</v>
      </c>
      <c r="AO19" s="18"/>
      <c r="AP19" s="18"/>
      <c r="AQ19" s="18"/>
      <c r="AR19" s="16"/>
      <c r="BE19" s="222"/>
      <c r="BS19" s="13" t="s">
        <v>31</v>
      </c>
    </row>
    <row r="20" spans="2:71" ht="18.399999999999999" customHeight="1">
      <c r="B20" s="17"/>
      <c r="C20" s="18"/>
      <c r="D20" s="18"/>
      <c r="E20" s="23" t="s">
        <v>33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25" t="s">
        <v>25</v>
      </c>
      <c r="AL20" s="18"/>
      <c r="AM20" s="18"/>
      <c r="AN20" s="23" t="s">
        <v>1</v>
      </c>
      <c r="AO20" s="18"/>
      <c r="AP20" s="18"/>
      <c r="AQ20" s="18"/>
      <c r="AR20" s="16"/>
      <c r="BE20" s="222"/>
      <c r="BS20" s="13" t="s">
        <v>4</v>
      </c>
    </row>
    <row r="21" spans="2:71" ht="6.95" customHeight="1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6"/>
      <c r="BE21" s="222"/>
    </row>
    <row r="22" spans="2:71" ht="12" customHeight="1">
      <c r="B22" s="17"/>
      <c r="C22" s="18"/>
      <c r="D22" s="25" t="s">
        <v>34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6"/>
      <c r="BE22" s="222"/>
    </row>
    <row r="23" spans="2:71" ht="16.5" customHeight="1">
      <c r="B23" s="17"/>
      <c r="C23" s="18"/>
      <c r="D23" s="18"/>
      <c r="E23" s="246" t="s">
        <v>1</v>
      </c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  <c r="W23" s="246"/>
      <c r="X23" s="246"/>
      <c r="Y23" s="246"/>
      <c r="Z23" s="246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46"/>
      <c r="AL23" s="246"/>
      <c r="AM23" s="246"/>
      <c r="AN23" s="246"/>
      <c r="AO23" s="18"/>
      <c r="AP23" s="18"/>
      <c r="AQ23" s="18"/>
      <c r="AR23" s="16"/>
      <c r="BE23" s="222"/>
    </row>
    <row r="24" spans="2:71" ht="6.95" customHeight="1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6"/>
      <c r="BE24" s="222"/>
    </row>
    <row r="25" spans="2:71" ht="6.95" customHeight="1">
      <c r="B25" s="17"/>
      <c r="C25" s="18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18"/>
      <c r="AQ25" s="18"/>
      <c r="AR25" s="16"/>
      <c r="BE25" s="222"/>
    </row>
    <row r="26" spans="2:71" s="1" customFormat="1" ht="25.9" customHeight="1">
      <c r="B26" s="30"/>
      <c r="C26" s="31"/>
      <c r="D26" s="32" t="s">
        <v>35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23">
        <f>ROUND(AG54,2)</f>
        <v>0</v>
      </c>
      <c r="AL26" s="224"/>
      <c r="AM26" s="224"/>
      <c r="AN26" s="224"/>
      <c r="AO26" s="224"/>
      <c r="AP26" s="31"/>
      <c r="AQ26" s="31"/>
      <c r="AR26" s="34"/>
      <c r="BE26" s="222"/>
    </row>
    <row r="27" spans="2:71" s="1" customFormat="1" ht="6.95" customHeight="1"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4"/>
      <c r="BE27" s="222"/>
    </row>
    <row r="28" spans="2:71" s="1" customFormat="1" ht="11.25"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247" t="s">
        <v>36</v>
      </c>
      <c r="M28" s="247"/>
      <c r="N28" s="247"/>
      <c r="O28" s="247"/>
      <c r="P28" s="247"/>
      <c r="Q28" s="31"/>
      <c r="R28" s="31"/>
      <c r="S28" s="31"/>
      <c r="T28" s="31"/>
      <c r="U28" s="31"/>
      <c r="V28" s="31"/>
      <c r="W28" s="247" t="s">
        <v>37</v>
      </c>
      <c r="X28" s="247"/>
      <c r="Y28" s="247"/>
      <c r="Z28" s="247"/>
      <c r="AA28" s="247"/>
      <c r="AB28" s="247"/>
      <c r="AC28" s="247"/>
      <c r="AD28" s="247"/>
      <c r="AE28" s="247"/>
      <c r="AF28" s="31"/>
      <c r="AG28" s="31"/>
      <c r="AH28" s="31"/>
      <c r="AI28" s="31"/>
      <c r="AJ28" s="31"/>
      <c r="AK28" s="247" t="s">
        <v>38</v>
      </c>
      <c r="AL28" s="247"/>
      <c r="AM28" s="247"/>
      <c r="AN28" s="247"/>
      <c r="AO28" s="247"/>
      <c r="AP28" s="31"/>
      <c r="AQ28" s="31"/>
      <c r="AR28" s="34"/>
      <c r="BE28" s="222"/>
    </row>
    <row r="29" spans="2:71" s="2" customFormat="1" ht="14.45" customHeight="1">
      <c r="B29" s="35"/>
      <c r="C29" s="36"/>
      <c r="D29" s="25" t="s">
        <v>39</v>
      </c>
      <c r="E29" s="36"/>
      <c r="F29" s="25" t="s">
        <v>40</v>
      </c>
      <c r="G29" s="36"/>
      <c r="H29" s="36"/>
      <c r="I29" s="36"/>
      <c r="J29" s="36"/>
      <c r="K29" s="36"/>
      <c r="L29" s="248">
        <v>0.2</v>
      </c>
      <c r="M29" s="220"/>
      <c r="N29" s="220"/>
      <c r="O29" s="220"/>
      <c r="P29" s="220"/>
      <c r="Q29" s="36"/>
      <c r="R29" s="36"/>
      <c r="S29" s="36"/>
      <c r="T29" s="36"/>
      <c r="U29" s="36"/>
      <c r="V29" s="36"/>
      <c r="W29" s="219">
        <f>ROUND(AZ54, 2)</f>
        <v>0</v>
      </c>
      <c r="X29" s="220"/>
      <c r="Y29" s="220"/>
      <c r="Z29" s="220"/>
      <c r="AA29" s="220"/>
      <c r="AB29" s="220"/>
      <c r="AC29" s="220"/>
      <c r="AD29" s="220"/>
      <c r="AE29" s="220"/>
      <c r="AF29" s="36"/>
      <c r="AG29" s="36"/>
      <c r="AH29" s="36"/>
      <c r="AI29" s="36"/>
      <c r="AJ29" s="36"/>
      <c r="AK29" s="219">
        <f>ROUND(AV54, 2)</f>
        <v>0</v>
      </c>
      <c r="AL29" s="220"/>
      <c r="AM29" s="220"/>
      <c r="AN29" s="220"/>
      <c r="AO29" s="220"/>
      <c r="AP29" s="36"/>
      <c r="AQ29" s="36"/>
      <c r="AR29" s="37"/>
      <c r="BE29" s="222"/>
    </row>
    <row r="30" spans="2:71" s="2" customFormat="1" ht="14.45" customHeight="1">
      <c r="B30" s="35"/>
      <c r="C30" s="36"/>
      <c r="D30" s="36"/>
      <c r="E30" s="36"/>
      <c r="F30" s="25" t="s">
        <v>41</v>
      </c>
      <c r="G30" s="36"/>
      <c r="H30" s="36"/>
      <c r="I30" s="36"/>
      <c r="J30" s="36"/>
      <c r="K30" s="36"/>
      <c r="L30" s="248">
        <v>0.2</v>
      </c>
      <c r="M30" s="220"/>
      <c r="N30" s="220"/>
      <c r="O30" s="220"/>
      <c r="P30" s="220"/>
      <c r="Q30" s="36"/>
      <c r="R30" s="36"/>
      <c r="S30" s="36"/>
      <c r="T30" s="36"/>
      <c r="U30" s="36"/>
      <c r="V30" s="36"/>
      <c r="W30" s="219">
        <f>ROUND(BA54, 2)</f>
        <v>0</v>
      </c>
      <c r="X30" s="220"/>
      <c r="Y30" s="220"/>
      <c r="Z30" s="220"/>
      <c r="AA30" s="220"/>
      <c r="AB30" s="220"/>
      <c r="AC30" s="220"/>
      <c r="AD30" s="220"/>
      <c r="AE30" s="220"/>
      <c r="AF30" s="36"/>
      <c r="AG30" s="36"/>
      <c r="AH30" s="36"/>
      <c r="AI30" s="36"/>
      <c r="AJ30" s="36"/>
      <c r="AK30" s="219">
        <f>ROUND(AW54, 2)</f>
        <v>0</v>
      </c>
      <c r="AL30" s="220"/>
      <c r="AM30" s="220"/>
      <c r="AN30" s="220"/>
      <c r="AO30" s="220"/>
      <c r="AP30" s="36"/>
      <c r="AQ30" s="36"/>
      <c r="AR30" s="37"/>
      <c r="BE30" s="222"/>
    </row>
    <row r="31" spans="2:71" s="2" customFormat="1" ht="14.45" hidden="1" customHeight="1">
      <c r="B31" s="35"/>
      <c r="C31" s="36"/>
      <c r="D31" s="36"/>
      <c r="E31" s="36"/>
      <c r="F31" s="25" t="s">
        <v>42</v>
      </c>
      <c r="G31" s="36"/>
      <c r="H31" s="36"/>
      <c r="I31" s="36"/>
      <c r="J31" s="36"/>
      <c r="K31" s="36"/>
      <c r="L31" s="248">
        <v>0.2</v>
      </c>
      <c r="M31" s="220"/>
      <c r="N31" s="220"/>
      <c r="O31" s="220"/>
      <c r="P31" s="220"/>
      <c r="Q31" s="36"/>
      <c r="R31" s="36"/>
      <c r="S31" s="36"/>
      <c r="T31" s="36"/>
      <c r="U31" s="36"/>
      <c r="V31" s="36"/>
      <c r="W31" s="219">
        <f>ROUND(BB54, 2)</f>
        <v>0</v>
      </c>
      <c r="X31" s="220"/>
      <c r="Y31" s="220"/>
      <c r="Z31" s="220"/>
      <c r="AA31" s="220"/>
      <c r="AB31" s="220"/>
      <c r="AC31" s="220"/>
      <c r="AD31" s="220"/>
      <c r="AE31" s="220"/>
      <c r="AF31" s="36"/>
      <c r="AG31" s="36"/>
      <c r="AH31" s="36"/>
      <c r="AI31" s="36"/>
      <c r="AJ31" s="36"/>
      <c r="AK31" s="219">
        <v>0</v>
      </c>
      <c r="AL31" s="220"/>
      <c r="AM31" s="220"/>
      <c r="AN31" s="220"/>
      <c r="AO31" s="220"/>
      <c r="AP31" s="36"/>
      <c r="AQ31" s="36"/>
      <c r="AR31" s="37"/>
      <c r="BE31" s="222"/>
    </row>
    <row r="32" spans="2:71" s="2" customFormat="1" ht="14.45" hidden="1" customHeight="1">
      <c r="B32" s="35"/>
      <c r="C32" s="36"/>
      <c r="D32" s="36"/>
      <c r="E32" s="36"/>
      <c r="F32" s="25" t="s">
        <v>43</v>
      </c>
      <c r="G32" s="36"/>
      <c r="H32" s="36"/>
      <c r="I32" s="36"/>
      <c r="J32" s="36"/>
      <c r="K32" s="36"/>
      <c r="L32" s="248">
        <v>0.2</v>
      </c>
      <c r="M32" s="220"/>
      <c r="N32" s="220"/>
      <c r="O32" s="220"/>
      <c r="P32" s="220"/>
      <c r="Q32" s="36"/>
      <c r="R32" s="36"/>
      <c r="S32" s="36"/>
      <c r="T32" s="36"/>
      <c r="U32" s="36"/>
      <c r="V32" s="36"/>
      <c r="W32" s="219">
        <f>ROUND(BC54, 2)</f>
        <v>0</v>
      </c>
      <c r="X32" s="220"/>
      <c r="Y32" s="220"/>
      <c r="Z32" s="220"/>
      <c r="AA32" s="220"/>
      <c r="AB32" s="220"/>
      <c r="AC32" s="220"/>
      <c r="AD32" s="220"/>
      <c r="AE32" s="220"/>
      <c r="AF32" s="36"/>
      <c r="AG32" s="36"/>
      <c r="AH32" s="36"/>
      <c r="AI32" s="36"/>
      <c r="AJ32" s="36"/>
      <c r="AK32" s="219">
        <v>0</v>
      </c>
      <c r="AL32" s="220"/>
      <c r="AM32" s="220"/>
      <c r="AN32" s="220"/>
      <c r="AO32" s="220"/>
      <c r="AP32" s="36"/>
      <c r="AQ32" s="36"/>
      <c r="AR32" s="37"/>
      <c r="BE32" s="222"/>
    </row>
    <row r="33" spans="2:57" s="2" customFormat="1" ht="14.45" hidden="1" customHeight="1">
      <c r="B33" s="35"/>
      <c r="C33" s="36"/>
      <c r="D33" s="36"/>
      <c r="E33" s="36"/>
      <c r="F33" s="25" t="s">
        <v>44</v>
      </c>
      <c r="G33" s="36"/>
      <c r="H33" s="36"/>
      <c r="I33" s="36"/>
      <c r="J33" s="36"/>
      <c r="K33" s="36"/>
      <c r="L33" s="248">
        <v>0</v>
      </c>
      <c r="M33" s="220"/>
      <c r="N33" s="220"/>
      <c r="O33" s="220"/>
      <c r="P33" s="220"/>
      <c r="Q33" s="36"/>
      <c r="R33" s="36"/>
      <c r="S33" s="36"/>
      <c r="T33" s="36"/>
      <c r="U33" s="36"/>
      <c r="V33" s="36"/>
      <c r="W33" s="219">
        <f>ROUND(BD54, 2)</f>
        <v>0</v>
      </c>
      <c r="X33" s="220"/>
      <c r="Y33" s="220"/>
      <c r="Z33" s="220"/>
      <c r="AA33" s="220"/>
      <c r="AB33" s="220"/>
      <c r="AC33" s="220"/>
      <c r="AD33" s="220"/>
      <c r="AE33" s="220"/>
      <c r="AF33" s="36"/>
      <c r="AG33" s="36"/>
      <c r="AH33" s="36"/>
      <c r="AI33" s="36"/>
      <c r="AJ33" s="36"/>
      <c r="AK33" s="219">
        <v>0</v>
      </c>
      <c r="AL33" s="220"/>
      <c r="AM33" s="220"/>
      <c r="AN33" s="220"/>
      <c r="AO33" s="220"/>
      <c r="AP33" s="36"/>
      <c r="AQ33" s="36"/>
      <c r="AR33" s="37"/>
      <c r="BE33" s="222"/>
    </row>
    <row r="34" spans="2:57" s="1" customFormat="1" ht="6.95" customHeight="1">
      <c r="B34" s="30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4"/>
      <c r="BE34" s="222"/>
    </row>
    <row r="35" spans="2:57" s="1" customFormat="1" ht="25.9" customHeight="1">
      <c r="B35" s="30"/>
      <c r="C35" s="38"/>
      <c r="D35" s="39" t="s">
        <v>45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46</v>
      </c>
      <c r="U35" s="40"/>
      <c r="V35" s="40"/>
      <c r="W35" s="40"/>
      <c r="X35" s="225" t="s">
        <v>47</v>
      </c>
      <c r="Y35" s="226"/>
      <c r="Z35" s="226"/>
      <c r="AA35" s="226"/>
      <c r="AB35" s="226"/>
      <c r="AC35" s="40"/>
      <c r="AD35" s="40"/>
      <c r="AE35" s="40"/>
      <c r="AF35" s="40"/>
      <c r="AG35" s="40"/>
      <c r="AH35" s="40"/>
      <c r="AI35" s="40"/>
      <c r="AJ35" s="40"/>
      <c r="AK35" s="227">
        <f>SUM(AK26:AK33)</f>
        <v>0</v>
      </c>
      <c r="AL35" s="226"/>
      <c r="AM35" s="226"/>
      <c r="AN35" s="226"/>
      <c r="AO35" s="228"/>
      <c r="AP35" s="38"/>
      <c r="AQ35" s="38"/>
      <c r="AR35" s="34"/>
    </row>
    <row r="36" spans="2:57" s="1" customFormat="1" ht="6.95" customHeight="1">
      <c r="B36" s="30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4"/>
    </row>
    <row r="37" spans="2:57" s="1" customFormat="1" ht="6.95" customHeight="1"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34"/>
    </row>
    <row r="41" spans="2:57" s="1" customFormat="1" ht="6.95" customHeight="1"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34"/>
    </row>
    <row r="42" spans="2:57" s="1" customFormat="1" ht="24.95" customHeight="1">
      <c r="B42" s="30"/>
      <c r="C42" s="19" t="s">
        <v>48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4"/>
    </row>
    <row r="43" spans="2:57" s="1" customFormat="1" ht="6.95" customHeight="1">
      <c r="B43" s="30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4"/>
    </row>
    <row r="44" spans="2:57" s="1" customFormat="1" ht="12" customHeight="1">
      <c r="B44" s="30"/>
      <c r="C44" s="25" t="s">
        <v>11</v>
      </c>
      <c r="D44" s="31"/>
      <c r="E44" s="31"/>
      <c r="F44" s="31"/>
      <c r="G44" s="31"/>
      <c r="H44" s="31"/>
      <c r="I44" s="31"/>
      <c r="J44" s="31"/>
      <c r="K44" s="31"/>
      <c r="L44" s="31" t="str">
        <f>K5</f>
        <v>fnk1701</v>
      </c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4"/>
    </row>
    <row r="45" spans="2:57" s="3" customFormat="1" ht="36.950000000000003" customHeight="1">
      <c r="B45" s="46"/>
      <c r="C45" s="47" t="s">
        <v>14</v>
      </c>
      <c r="D45" s="48"/>
      <c r="E45" s="48"/>
      <c r="F45" s="48"/>
      <c r="G45" s="48"/>
      <c r="H45" s="48"/>
      <c r="I45" s="48"/>
      <c r="J45" s="48"/>
      <c r="K45" s="48"/>
      <c r="L45" s="238" t="str">
        <f>K6</f>
        <v>Materská škola Na Hôrke 30, Nitra</v>
      </c>
      <c r="M45" s="239"/>
      <c r="N45" s="239"/>
      <c r="O45" s="239"/>
      <c r="P45" s="239"/>
      <c r="Q45" s="239"/>
      <c r="R45" s="239"/>
      <c r="S45" s="239"/>
      <c r="T45" s="239"/>
      <c r="U45" s="239"/>
      <c r="V45" s="239"/>
      <c r="W45" s="239"/>
      <c r="X45" s="239"/>
      <c r="Y45" s="239"/>
      <c r="Z45" s="239"/>
      <c r="AA45" s="239"/>
      <c r="AB45" s="239"/>
      <c r="AC45" s="239"/>
      <c r="AD45" s="239"/>
      <c r="AE45" s="239"/>
      <c r="AF45" s="239"/>
      <c r="AG45" s="239"/>
      <c r="AH45" s="239"/>
      <c r="AI45" s="239"/>
      <c r="AJ45" s="239"/>
      <c r="AK45" s="239"/>
      <c r="AL45" s="239"/>
      <c r="AM45" s="239"/>
      <c r="AN45" s="239"/>
      <c r="AO45" s="239"/>
      <c r="AP45" s="48"/>
      <c r="AQ45" s="48"/>
      <c r="AR45" s="49"/>
    </row>
    <row r="46" spans="2:57" s="1" customFormat="1" ht="6.95" customHeight="1">
      <c r="B46" s="30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4"/>
    </row>
    <row r="47" spans="2:57" s="1" customFormat="1" ht="12" customHeight="1">
      <c r="B47" s="30"/>
      <c r="C47" s="25" t="s">
        <v>18</v>
      </c>
      <c r="D47" s="31"/>
      <c r="E47" s="31"/>
      <c r="F47" s="31"/>
      <c r="G47" s="31"/>
      <c r="H47" s="31"/>
      <c r="I47" s="31"/>
      <c r="J47" s="31"/>
      <c r="K47" s="31"/>
      <c r="L47" s="50" t="str">
        <f>IF(K8="","",K8)</f>
        <v xml:space="preserve"> Na Hôrke 30, Nitra</v>
      </c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25" t="s">
        <v>20</v>
      </c>
      <c r="AJ47" s="31"/>
      <c r="AK47" s="31"/>
      <c r="AL47" s="31"/>
      <c r="AM47" s="240" t="str">
        <f>IF(AN8= "","",AN8)</f>
        <v>24. 2. 2017</v>
      </c>
      <c r="AN47" s="240"/>
      <c r="AO47" s="31"/>
      <c r="AP47" s="31"/>
      <c r="AQ47" s="31"/>
      <c r="AR47" s="34"/>
    </row>
    <row r="48" spans="2:57" s="1" customFormat="1" ht="6.95" customHeight="1">
      <c r="B48" s="30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4"/>
    </row>
    <row r="49" spans="1:91" s="1" customFormat="1" ht="13.7" customHeight="1">
      <c r="B49" s="30"/>
      <c r="C49" s="25" t="s">
        <v>22</v>
      </c>
      <c r="D49" s="31"/>
      <c r="E49" s="31"/>
      <c r="F49" s="31"/>
      <c r="G49" s="31"/>
      <c r="H49" s="31"/>
      <c r="I49" s="31"/>
      <c r="J49" s="31"/>
      <c r="K49" s="31"/>
      <c r="L49" s="31" t="str">
        <f>IF(E11= "","",E11)</f>
        <v>Mesto NITRA,  Štefánikova 60,  950 06 Nitra</v>
      </c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25" t="s">
        <v>28</v>
      </c>
      <c r="AJ49" s="31"/>
      <c r="AK49" s="31"/>
      <c r="AL49" s="31"/>
      <c r="AM49" s="236" t="str">
        <f>IF(E17="","",E17)</f>
        <v>Ing.arch.Igor Feník</v>
      </c>
      <c r="AN49" s="237"/>
      <c r="AO49" s="237"/>
      <c r="AP49" s="237"/>
      <c r="AQ49" s="31"/>
      <c r="AR49" s="34"/>
      <c r="AS49" s="230" t="s">
        <v>49</v>
      </c>
      <c r="AT49" s="231"/>
      <c r="AU49" s="52"/>
      <c r="AV49" s="52"/>
      <c r="AW49" s="52"/>
      <c r="AX49" s="52"/>
      <c r="AY49" s="52"/>
      <c r="AZ49" s="52"/>
      <c r="BA49" s="52"/>
      <c r="BB49" s="52"/>
      <c r="BC49" s="52"/>
      <c r="BD49" s="53"/>
    </row>
    <row r="50" spans="1:91" s="1" customFormat="1" ht="13.7" customHeight="1">
      <c r="B50" s="30"/>
      <c r="C50" s="25" t="s">
        <v>26</v>
      </c>
      <c r="D50" s="31"/>
      <c r="E50" s="31"/>
      <c r="F50" s="31"/>
      <c r="G50" s="31"/>
      <c r="H50" s="31"/>
      <c r="I50" s="31"/>
      <c r="J50" s="31"/>
      <c r="K50" s="31"/>
      <c r="L50" s="31" t="str">
        <f>IF(E14= "Vyplň údaj","",E14)</f>
        <v/>
      </c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25" t="s">
        <v>32</v>
      </c>
      <c r="AJ50" s="31"/>
      <c r="AK50" s="31"/>
      <c r="AL50" s="31"/>
      <c r="AM50" s="236" t="str">
        <f>IF(E20="","",E20)</f>
        <v>Ing.Janečka</v>
      </c>
      <c r="AN50" s="237"/>
      <c r="AO50" s="237"/>
      <c r="AP50" s="237"/>
      <c r="AQ50" s="31"/>
      <c r="AR50" s="34"/>
      <c r="AS50" s="232"/>
      <c r="AT50" s="233"/>
      <c r="AU50" s="54"/>
      <c r="AV50" s="54"/>
      <c r="AW50" s="54"/>
      <c r="AX50" s="54"/>
      <c r="AY50" s="54"/>
      <c r="AZ50" s="54"/>
      <c r="BA50" s="54"/>
      <c r="BB50" s="54"/>
      <c r="BC50" s="54"/>
      <c r="BD50" s="55"/>
    </row>
    <row r="51" spans="1:91" s="1" customFormat="1" ht="10.9" customHeight="1">
      <c r="B51" s="30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4"/>
      <c r="AS51" s="234"/>
      <c r="AT51" s="235"/>
      <c r="AU51" s="56"/>
      <c r="AV51" s="56"/>
      <c r="AW51" s="56"/>
      <c r="AX51" s="56"/>
      <c r="AY51" s="56"/>
      <c r="AZ51" s="56"/>
      <c r="BA51" s="56"/>
      <c r="BB51" s="56"/>
      <c r="BC51" s="56"/>
      <c r="BD51" s="57"/>
    </row>
    <row r="52" spans="1:91" s="1" customFormat="1" ht="29.25" customHeight="1">
      <c r="B52" s="30"/>
      <c r="C52" s="256" t="s">
        <v>50</v>
      </c>
      <c r="D52" s="257"/>
      <c r="E52" s="257"/>
      <c r="F52" s="257"/>
      <c r="G52" s="257"/>
      <c r="H52" s="58"/>
      <c r="I52" s="258" t="s">
        <v>51</v>
      </c>
      <c r="J52" s="257"/>
      <c r="K52" s="257"/>
      <c r="L52" s="257"/>
      <c r="M52" s="257"/>
      <c r="N52" s="257"/>
      <c r="O52" s="257"/>
      <c r="P52" s="257"/>
      <c r="Q52" s="257"/>
      <c r="R52" s="257"/>
      <c r="S52" s="257"/>
      <c r="T52" s="257"/>
      <c r="U52" s="257"/>
      <c r="V52" s="257"/>
      <c r="W52" s="257"/>
      <c r="X52" s="257"/>
      <c r="Y52" s="257"/>
      <c r="Z52" s="257"/>
      <c r="AA52" s="257"/>
      <c r="AB52" s="257"/>
      <c r="AC52" s="257"/>
      <c r="AD52" s="257"/>
      <c r="AE52" s="257"/>
      <c r="AF52" s="257"/>
      <c r="AG52" s="260" t="s">
        <v>52</v>
      </c>
      <c r="AH52" s="257"/>
      <c r="AI52" s="257"/>
      <c r="AJ52" s="257"/>
      <c r="AK52" s="257"/>
      <c r="AL52" s="257"/>
      <c r="AM52" s="257"/>
      <c r="AN52" s="258" t="s">
        <v>53</v>
      </c>
      <c r="AO52" s="257"/>
      <c r="AP52" s="259"/>
      <c r="AQ52" s="59" t="s">
        <v>54</v>
      </c>
      <c r="AR52" s="34"/>
      <c r="AS52" s="60" t="s">
        <v>55</v>
      </c>
      <c r="AT52" s="61" t="s">
        <v>56</v>
      </c>
      <c r="AU52" s="61" t="s">
        <v>57</v>
      </c>
      <c r="AV52" s="61" t="s">
        <v>58</v>
      </c>
      <c r="AW52" s="61" t="s">
        <v>59</v>
      </c>
      <c r="AX52" s="61" t="s">
        <v>60</v>
      </c>
      <c r="AY52" s="61" t="s">
        <v>61</v>
      </c>
      <c r="AZ52" s="61" t="s">
        <v>62</v>
      </c>
      <c r="BA52" s="61" t="s">
        <v>63</v>
      </c>
      <c r="BB52" s="61" t="s">
        <v>64</v>
      </c>
      <c r="BC52" s="61" t="s">
        <v>65</v>
      </c>
      <c r="BD52" s="62" t="s">
        <v>66</v>
      </c>
    </row>
    <row r="53" spans="1:91" s="1" customFormat="1" ht="10.9" customHeight="1">
      <c r="B53" s="30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4"/>
      <c r="AS53" s="63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5"/>
    </row>
    <row r="54" spans="1:91" s="4" customFormat="1" ht="32.450000000000003" customHeight="1">
      <c r="B54" s="66"/>
      <c r="C54" s="67" t="s">
        <v>67</v>
      </c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261">
        <f>ROUND(AG55+AG62+AG66,2)</f>
        <v>0</v>
      </c>
      <c r="AH54" s="261"/>
      <c r="AI54" s="261"/>
      <c r="AJ54" s="261"/>
      <c r="AK54" s="261"/>
      <c r="AL54" s="261"/>
      <c r="AM54" s="261"/>
      <c r="AN54" s="262">
        <f t="shared" ref="AN54:AN68" si="0">SUM(AG54,AT54)</f>
        <v>0</v>
      </c>
      <c r="AO54" s="262"/>
      <c r="AP54" s="262"/>
      <c r="AQ54" s="70" t="s">
        <v>1</v>
      </c>
      <c r="AR54" s="71"/>
      <c r="AS54" s="72">
        <f>ROUND(AS55+AS62+AS66,2)</f>
        <v>0</v>
      </c>
      <c r="AT54" s="73">
        <f t="shared" ref="AT54:AT68" si="1">ROUND(SUM(AV54:AW54),2)</f>
        <v>0</v>
      </c>
      <c r="AU54" s="74">
        <f>ROUND(AU55+AU62+AU66,5)</f>
        <v>0</v>
      </c>
      <c r="AV54" s="73">
        <f>ROUND(AZ54*L29,2)</f>
        <v>0</v>
      </c>
      <c r="AW54" s="73">
        <f>ROUND(BA54*L30,2)</f>
        <v>0</v>
      </c>
      <c r="AX54" s="73">
        <f>ROUND(BB54*L29,2)</f>
        <v>0</v>
      </c>
      <c r="AY54" s="73">
        <f>ROUND(BC54*L30,2)</f>
        <v>0</v>
      </c>
      <c r="AZ54" s="73">
        <f>ROUND(AZ55+AZ62+AZ66,2)</f>
        <v>0</v>
      </c>
      <c r="BA54" s="73">
        <f>ROUND(BA55+BA62+BA66,2)</f>
        <v>0</v>
      </c>
      <c r="BB54" s="73">
        <f>ROUND(BB55+BB62+BB66,2)</f>
        <v>0</v>
      </c>
      <c r="BC54" s="73">
        <f>ROUND(BC55+BC62+BC66,2)</f>
        <v>0</v>
      </c>
      <c r="BD54" s="75">
        <f>ROUND(BD55+BD62+BD66,2)</f>
        <v>0</v>
      </c>
      <c r="BS54" s="76" t="s">
        <v>68</v>
      </c>
      <c r="BT54" s="76" t="s">
        <v>69</v>
      </c>
      <c r="BU54" s="77" t="s">
        <v>70</v>
      </c>
      <c r="BV54" s="76" t="s">
        <v>71</v>
      </c>
      <c r="BW54" s="76" t="s">
        <v>5</v>
      </c>
      <c r="BX54" s="76" t="s">
        <v>72</v>
      </c>
      <c r="CL54" s="76" t="s">
        <v>1</v>
      </c>
    </row>
    <row r="55" spans="1:91" s="5" customFormat="1" ht="27" customHeight="1">
      <c r="B55" s="78"/>
      <c r="C55" s="79"/>
      <c r="D55" s="253" t="s">
        <v>73</v>
      </c>
      <c r="E55" s="253"/>
      <c r="F55" s="253"/>
      <c r="G55" s="253"/>
      <c r="H55" s="253"/>
      <c r="I55" s="80"/>
      <c r="J55" s="253" t="s">
        <v>74</v>
      </c>
      <c r="K55" s="253"/>
      <c r="L55" s="253"/>
      <c r="M55" s="253"/>
      <c r="N55" s="253"/>
      <c r="O55" s="253"/>
      <c r="P55" s="253"/>
      <c r="Q55" s="253"/>
      <c r="R55" s="253"/>
      <c r="S55" s="253"/>
      <c r="T55" s="253"/>
      <c r="U55" s="253"/>
      <c r="V55" s="253"/>
      <c r="W55" s="253"/>
      <c r="X55" s="253"/>
      <c r="Y55" s="253"/>
      <c r="Z55" s="253"/>
      <c r="AA55" s="253"/>
      <c r="AB55" s="253"/>
      <c r="AC55" s="253"/>
      <c r="AD55" s="253"/>
      <c r="AE55" s="253"/>
      <c r="AF55" s="253"/>
      <c r="AG55" s="255">
        <f>ROUND(SUM(AG56:AG61),2)</f>
        <v>0</v>
      </c>
      <c r="AH55" s="252"/>
      <c r="AI55" s="252"/>
      <c r="AJ55" s="252"/>
      <c r="AK55" s="252"/>
      <c r="AL55" s="252"/>
      <c r="AM55" s="252"/>
      <c r="AN55" s="251">
        <f t="shared" si="0"/>
        <v>0</v>
      </c>
      <c r="AO55" s="252"/>
      <c r="AP55" s="252"/>
      <c r="AQ55" s="81" t="s">
        <v>75</v>
      </c>
      <c r="AR55" s="82"/>
      <c r="AS55" s="83">
        <f>ROUND(SUM(AS56:AS61),2)</f>
        <v>0</v>
      </c>
      <c r="AT55" s="84">
        <f t="shared" si="1"/>
        <v>0</v>
      </c>
      <c r="AU55" s="85">
        <f>ROUND(SUM(AU56:AU61),5)</f>
        <v>0</v>
      </c>
      <c r="AV55" s="84">
        <f>ROUND(AZ55*L29,2)</f>
        <v>0</v>
      </c>
      <c r="AW55" s="84">
        <f>ROUND(BA55*L30,2)</f>
        <v>0</v>
      </c>
      <c r="AX55" s="84">
        <f>ROUND(BB55*L29,2)</f>
        <v>0</v>
      </c>
      <c r="AY55" s="84">
        <f>ROUND(BC55*L30,2)</f>
        <v>0</v>
      </c>
      <c r="AZ55" s="84">
        <f>ROUND(SUM(AZ56:AZ61),2)</f>
        <v>0</v>
      </c>
      <c r="BA55" s="84">
        <f>ROUND(SUM(BA56:BA61),2)</f>
        <v>0</v>
      </c>
      <c r="BB55" s="84">
        <f>ROUND(SUM(BB56:BB61),2)</f>
        <v>0</v>
      </c>
      <c r="BC55" s="84">
        <f>ROUND(SUM(BC56:BC61),2)</f>
        <v>0</v>
      </c>
      <c r="BD55" s="86">
        <f>ROUND(SUM(BD56:BD61),2)</f>
        <v>0</v>
      </c>
      <c r="BS55" s="87" t="s">
        <v>68</v>
      </c>
      <c r="BT55" s="87" t="s">
        <v>76</v>
      </c>
      <c r="BU55" s="87" t="s">
        <v>70</v>
      </c>
      <c r="BV55" s="87" t="s">
        <v>71</v>
      </c>
      <c r="BW55" s="87" t="s">
        <v>77</v>
      </c>
      <c r="BX55" s="87" t="s">
        <v>5</v>
      </c>
      <c r="CL55" s="87" t="s">
        <v>1</v>
      </c>
      <c r="CM55" s="87" t="s">
        <v>69</v>
      </c>
    </row>
    <row r="56" spans="1:91" s="6" customFormat="1" ht="25.5" customHeight="1">
      <c r="A56" s="88" t="s">
        <v>78</v>
      </c>
      <c r="B56" s="89"/>
      <c r="C56" s="90"/>
      <c r="D56" s="90"/>
      <c r="E56" s="254" t="s">
        <v>79</v>
      </c>
      <c r="F56" s="254"/>
      <c r="G56" s="254"/>
      <c r="H56" s="254"/>
      <c r="I56" s="254"/>
      <c r="J56" s="90"/>
      <c r="K56" s="254" t="s">
        <v>80</v>
      </c>
      <c r="L56" s="254"/>
      <c r="M56" s="254"/>
      <c r="N56" s="254"/>
      <c r="O56" s="254"/>
      <c r="P56" s="254"/>
      <c r="Q56" s="254"/>
      <c r="R56" s="254"/>
      <c r="S56" s="254"/>
      <c r="T56" s="254"/>
      <c r="U56" s="254"/>
      <c r="V56" s="254"/>
      <c r="W56" s="254"/>
      <c r="X56" s="254"/>
      <c r="Y56" s="254"/>
      <c r="Z56" s="254"/>
      <c r="AA56" s="254"/>
      <c r="AB56" s="254"/>
      <c r="AC56" s="254"/>
      <c r="AD56" s="254"/>
      <c r="AE56" s="254"/>
      <c r="AF56" s="254"/>
      <c r="AG56" s="249">
        <f>'101 - SP 101 Stavebné úpr...'!J34</f>
        <v>0</v>
      </c>
      <c r="AH56" s="250"/>
      <c r="AI56" s="250"/>
      <c r="AJ56" s="250"/>
      <c r="AK56" s="250"/>
      <c r="AL56" s="250"/>
      <c r="AM56" s="250"/>
      <c r="AN56" s="249">
        <f t="shared" si="0"/>
        <v>0</v>
      </c>
      <c r="AO56" s="250"/>
      <c r="AP56" s="250"/>
      <c r="AQ56" s="91" t="s">
        <v>81</v>
      </c>
      <c r="AR56" s="92"/>
      <c r="AS56" s="93">
        <v>0</v>
      </c>
      <c r="AT56" s="94">
        <f t="shared" si="1"/>
        <v>0</v>
      </c>
      <c r="AU56" s="95">
        <f>'101 - SP 101 Stavebné úpr...'!P116</f>
        <v>0</v>
      </c>
      <c r="AV56" s="94">
        <f>'101 - SP 101 Stavebné úpr...'!J37</f>
        <v>0</v>
      </c>
      <c r="AW56" s="94">
        <f>'101 - SP 101 Stavebné úpr...'!J38</f>
        <v>0</v>
      </c>
      <c r="AX56" s="94">
        <f>'101 - SP 101 Stavebné úpr...'!J39</f>
        <v>0</v>
      </c>
      <c r="AY56" s="94">
        <f>'101 - SP 101 Stavebné úpr...'!J40</f>
        <v>0</v>
      </c>
      <c r="AZ56" s="94">
        <f>'101 - SP 101 Stavebné úpr...'!F37</f>
        <v>0</v>
      </c>
      <c r="BA56" s="94">
        <f>'101 - SP 101 Stavebné úpr...'!F38</f>
        <v>0</v>
      </c>
      <c r="BB56" s="94">
        <f>'101 - SP 101 Stavebné úpr...'!F39</f>
        <v>0</v>
      </c>
      <c r="BC56" s="94">
        <f>'101 - SP 101 Stavebné úpr...'!F40</f>
        <v>0</v>
      </c>
      <c r="BD56" s="96">
        <f>'101 - SP 101 Stavebné úpr...'!F41</f>
        <v>0</v>
      </c>
      <c r="BT56" s="97" t="s">
        <v>82</v>
      </c>
      <c r="BV56" s="97" t="s">
        <v>71</v>
      </c>
      <c r="BW56" s="97" t="s">
        <v>83</v>
      </c>
      <c r="BX56" s="97" t="s">
        <v>77</v>
      </c>
      <c r="CL56" s="97" t="s">
        <v>1</v>
      </c>
    </row>
    <row r="57" spans="1:91" s="6" customFormat="1" ht="16.5" customHeight="1">
      <c r="A57" s="88" t="s">
        <v>78</v>
      </c>
      <c r="B57" s="89"/>
      <c r="C57" s="90"/>
      <c r="D57" s="90"/>
      <c r="E57" s="254" t="s">
        <v>84</v>
      </c>
      <c r="F57" s="254"/>
      <c r="G57" s="254"/>
      <c r="H57" s="254"/>
      <c r="I57" s="254"/>
      <c r="J57" s="90"/>
      <c r="K57" s="254" t="s">
        <v>85</v>
      </c>
      <c r="L57" s="254"/>
      <c r="M57" s="254"/>
      <c r="N57" s="254"/>
      <c r="O57" s="254"/>
      <c r="P57" s="254"/>
      <c r="Q57" s="254"/>
      <c r="R57" s="254"/>
      <c r="S57" s="254"/>
      <c r="T57" s="254"/>
      <c r="U57" s="254"/>
      <c r="V57" s="254"/>
      <c r="W57" s="254"/>
      <c r="X57" s="254"/>
      <c r="Y57" s="254"/>
      <c r="Z57" s="254"/>
      <c r="AA57" s="254"/>
      <c r="AB57" s="254"/>
      <c r="AC57" s="254"/>
      <c r="AD57" s="254"/>
      <c r="AE57" s="254"/>
      <c r="AF57" s="254"/>
      <c r="AG57" s="249">
        <f>'102.1 - SP 102.1 Vykurova...'!J34</f>
        <v>0</v>
      </c>
      <c r="AH57" s="250"/>
      <c r="AI57" s="250"/>
      <c r="AJ57" s="250"/>
      <c r="AK57" s="250"/>
      <c r="AL57" s="250"/>
      <c r="AM57" s="250"/>
      <c r="AN57" s="249">
        <f t="shared" si="0"/>
        <v>0</v>
      </c>
      <c r="AO57" s="250"/>
      <c r="AP57" s="250"/>
      <c r="AQ57" s="91" t="s">
        <v>81</v>
      </c>
      <c r="AR57" s="92"/>
      <c r="AS57" s="93">
        <v>0</v>
      </c>
      <c r="AT57" s="94">
        <f t="shared" si="1"/>
        <v>0</v>
      </c>
      <c r="AU57" s="95">
        <f>'102.1 - SP 102.1 Vykurova...'!P103</f>
        <v>0</v>
      </c>
      <c r="AV57" s="94">
        <f>'102.1 - SP 102.1 Vykurova...'!J37</f>
        <v>0</v>
      </c>
      <c r="AW57" s="94">
        <f>'102.1 - SP 102.1 Vykurova...'!J38</f>
        <v>0</v>
      </c>
      <c r="AX57" s="94">
        <f>'102.1 - SP 102.1 Vykurova...'!J39</f>
        <v>0</v>
      </c>
      <c r="AY57" s="94">
        <f>'102.1 - SP 102.1 Vykurova...'!J40</f>
        <v>0</v>
      </c>
      <c r="AZ57" s="94">
        <f>'102.1 - SP 102.1 Vykurova...'!F37</f>
        <v>0</v>
      </c>
      <c r="BA57" s="94">
        <f>'102.1 - SP 102.1 Vykurova...'!F38</f>
        <v>0</v>
      </c>
      <c r="BB57" s="94">
        <f>'102.1 - SP 102.1 Vykurova...'!F39</f>
        <v>0</v>
      </c>
      <c r="BC57" s="94">
        <f>'102.1 - SP 102.1 Vykurova...'!F40</f>
        <v>0</v>
      </c>
      <c r="BD57" s="96">
        <f>'102.1 - SP 102.1 Vykurova...'!F41</f>
        <v>0</v>
      </c>
      <c r="BT57" s="97" t="s">
        <v>82</v>
      </c>
      <c r="BV57" s="97" t="s">
        <v>71</v>
      </c>
      <c r="BW57" s="97" t="s">
        <v>86</v>
      </c>
      <c r="BX57" s="97" t="s">
        <v>77</v>
      </c>
      <c r="CL57" s="97" t="s">
        <v>1</v>
      </c>
    </row>
    <row r="58" spans="1:91" s="6" customFormat="1" ht="16.5" customHeight="1">
      <c r="A58" s="88" t="s">
        <v>78</v>
      </c>
      <c r="B58" s="89"/>
      <c r="C58" s="90"/>
      <c r="D58" s="90"/>
      <c r="E58" s="254" t="s">
        <v>87</v>
      </c>
      <c r="F58" s="254"/>
      <c r="G58" s="254"/>
      <c r="H58" s="254"/>
      <c r="I58" s="254"/>
      <c r="J58" s="90"/>
      <c r="K58" s="254" t="s">
        <v>88</v>
      </c>
      <c r="L58" s="254"/>
      <c r="M58" s="254"/>
      <c r="N58" s="254"/>
      <c r="O58" s="254"/>
      <c r="P58" s="254"/>
      <c r="Q58" s="254"/>
      <c r="R58" s="254"/>
      <c r="S58" s="254"/>
      <c r="T58" s="254"/>
      <c r="U58" s="254"/>
      <c r="V58" s="254"/>
      <c r="W58" s="254"/>
      <c r="X58" s="254"/>
      <c r="Y58" s="254"/>
      <c r="Z58" s="254"/>
      <c r="AA58" s="254"/>
      <c r="AB58" s="254"/>
      <c r="AC58" s="254"/>
      <c r="AD58" s="254"/>
      <c r="AE58" s="254"/>
      <c r="AF58" s="254"/>
      <c r="AG58" s="249">
        <f>'102.2 - SP 102.2 Zdravote...'!J34</f>
        <v>0</v>
      </c>
      <c r="AH58" s="250"/>
      <c r="AI58" s="250"/>
      <c r="AJ58" s="250"/>
      <c r="AK58" s="250"/>
      <c r="AL58" s="250"/>
      <c r="AM58" s="250"/>
      <c r="AN58" s="249">
        <f t="shared" si="0"/>
        <v>0</v>
      </c>
      <c r="AO58" s="250"/>
      <c r="AP58" s="250"/>
      <c r="AQ58" s="91" t="s">
        <v>81</v>
      </c>
      <c r="AR58" s="92"/>
      <c r="AS58" s="93">
        <v>0</v>
      </c>
      <c r="AT58" s="94">
        <f t="shared" si="1"/>
        <v>0</v>
      </c>
      <c r="AU58" s="95">
        <f>'102.2 - SP 102.2 Zdravote...'!P103</f>
        <v>0</v>
      </c>
      <c r="AV58" s="94">
        <f>'102.2 - SP 102.2 Zdravote...'!J37</f>
        <v>0</v>
      </c>
      <c r="AW58" s="94">
        <f>'102.2 - SP 102.2 Zdravote...'!J38</f>
        <v>0</v>
      </c>
      <c r="AX58" s="94">
        <f>'102.2 - SP 102.2 Zdravote...'!J39</f>
        <v>0</v>
      </c>
      <c r="AY58" s="94">
        <f>'102.2 - SP 102.2 Zdravote...'!J40</f>
        <v>0</v>
      </c>
      <c r="AZ58" s="94">
        <f>'102.2 - SP 102.2 Zdravote...'!F37</f>
        <v>0</v>
      </c>
      <c r="BA58" s="94">
        <f>'102.2 - SP 102.2 Zdravote...'!F38</f>
        <v>0</v>
      </c>
      <c r="BB58" s="94">
        <f>'102.2 - SP 102.2 Zdravote...'!F39</f>
        <v>0</v>
      </c>
      <c r="BC58" s="94">
        <f>'102.2 - SP 102.2 Zdravote...'!F40</f>
        <v>0</v>
      </c>
      <c r="BD58" s="96">
        <f>'102.2 - SP 102.2 Zdravote...'!F41</f>
        <v>0</v>
      </c>
      <c r="BT58" s="97" t="s">
        <v>82</v>
      </c>
      <c r="BV58" s="97" t="s">
        <v>71</v>
      </c>
      <c r="BW58" s="97" t="s">
        <v>89</v>
      </c>
      <c r="BX58" s="97" t="s">
        <v>77</v>
      </c>
      <c r="CL58" s="97" t="s">
        <v>1</v>
      </c>
    </row>
    <row r="59" spans="1:91" s="6" customFormat="1" ht="16.5" customHeight="1">
      <c r="A59" s="88" t="s">
        <v>78</v>
      </c>
      <c r="B59" s="89"/>
      <c r="C59" s="90"/>
      <c r="D59" s="90"/>
      <c r="E59" s="254" t="s">
        <v>90</v>
      </c>
      <c r="F59" s="254"/>
      <c r="G59" s="254"/>
      <c r="H59" s="254"/>
      <c r="I59" s="254"/>
      <c r="J59" s="90"/>
      <c r="K59" s="254" t="s">
        <v>91</v>
      </c>
      <c r="L59" s="254"/>
      <c r="M59" s="254"/>
      <c r="N59" s="254"/>
      <c r="O59" s="254"/>
      <c r="P59" s="254"/>
      <c r="Q59" s="254"/>
      <c r="R59" s="254"/>
      <c r="S59" s="254"/>
      <c r="T59" s="254"/>
      <c r="U59" s="254"/>
      <c r="V59" s="254"/>
      <c r="W59" s="254"/>
      <c r="X59" s="254"/>
      <c r="Y59" s="254"/>
      <c r="Z59" s="254"/>
      <c r="AA59" s="254"/>
      <c r="AB59" s="254"/>
      <c r="AC59" s="254"/>
      <c r="AD59" s="254"/>
      <c r="AE59" s="254"/>
      <c r="AF59" s="254"/>
      <c r="AG59" s="249">
        <f>'102.3 - SP 102.3 Elektroi...'!J34</f>
        <v>0</v>
      </c>
      <c r="AH59" s="250"/>
      <c r="AI59" s="250"/>
      <c r="AJ59" s="250"/>
      <c r="AK59" s="250"/>
      <c r="AL59" s="250"/>
      <c r="AM59" s="250"/>
      <c r="AN59" s="249">
        <f t="shared" si="0"/>
        <v>0</v>
      </c>
      <c r="AO59" s="250"/>
      <c r="AP59" s="250"/>
      <c r="AQ59" s="91" t="s">
        <v>81</v>
      </c>
      <c r="AR59" s="92"/>
      <c r="AS59" s="93">
        <v>0</v>
      </c>
      <c r="AT59" s="94">
        <f t="shared" si="1"/>
        <v>0</v>
      </c>
      <c r="AU59" s="95">
        <f>'102.3 - SP 102.3 Elektroi...'!P100</f>
        <v>0</v>
      </c>
      <c r="AV59" s="94">
        <f>'102.3 - SP 102.3 Elektroi...'!J37</f>
        <v>0</v>
      </c>
      <c r="AW59" s="94">
        <f>'102.3 - SP 102.3 Elektroi...'!J38</f>
        <v>0</v>
      </c>
      <c r="AX59" s="94">
        <f>'102.3 - SP 102.3 Elektroi...'!J39</f>
        <v>0</v>
      </c>
      <c r="AY59" s="94">
        <f>'102.3 - SP 102.3 Elektroi...'!J40</f>
        <v>0</v>
      </c>
      <c r="AZ59" s="94">
        <f>'102.3 - SP 102.3 Elektroi...'!F37</f>
        <v>0</v>
      </c>
      <c r="BA59" s="94">
        <f>'102.3 - SP 102.3 Elektroi...'!F38</f>
        <v>0</v>
      </c>
      <c r="BB59" s="94">
        <f>'102.3 - SP 102.3 Elektroi...'!F39</f>
        <v>0</v>
      </c>
      <c r="BC59" s="94">
        <f>'102.3 - SP 102.3 Elektroi...'!F40</f>
        <v>0</v>
      </c>
      <c r="BD59" s="96">
        <f>'102.3 - SP 102.3 Elektroi...'!F41</f>
        <v>0</v>
      </c>
      <c r="BT59" s="97" t="s">
        <v>82</v>
      </c>
      <c r="BV59" s="97" t="s">
        <v>71</v>
      </c>
      <c r="BW59" s="97" t="s">
        <v>92</v>
      </c>
      <c r="BX59" s="97" t="s">
        <v>77</v>
      </c>
      <c r="CL59" s="97" t="s">
        <v>1</v>
      </c>
    </row>
    <row r="60" spans="1:91" s="6" customFormat="1" ht="16.5" customHeight="1">
      <c r="A60" s="88" t="s">
        <v>78</v>
      </c>
      <c r="B60" s="89"/>
      <c r="C60" s="90"/>
      <c r="D60" s="90"/>
      <c r="E60" s="254" t="s">
        <v>93</v>
      </c>
      <c r="F60" s="254"/>
      <c r="G60" s="254"/>
      <c r="H60" s="254"/>
      <c r="I60" s="254"/>
      <c r="J60" s="90"/>
      <c r="K60" s="254" t="s">
        <v>94</v>
      </c>
      <c r="L60" s="254"/>
      <c r="M60" s="254"/>
      <c r="N60" s="254"/>
      <c r="O60" s="254"/>
      <c r="P60" s="254"/>
      <c r="Q60" s="254"/>
      <c r="R60" s="254"/>
      <c r="S60" s="254"/>
      <c r="T60" s="254"/>
      <c r="U60" s="254"/>
      <c r="V60" s="254"/>
      <c r="W60" s="254"/>
      <c r="X60" s="254"/>
      <c r="Y60" s="254"/>
      <c r="Z60" s="254"/>
      <c r="AA60" s="254"/>
      <c r="AB60" s="254"/>
      <c r="AC60" s="254"/>
      <c r="AD60" s="254"/>
      <c r="AE60" s="254"/>
      <c r="AF60" s="254"/>
      <c r="AG60" s="249">
        <f>'103 - SP 103 Nové exterié...'!J34</f>
        <v>0</v>
      </c>
      <c r="AH60" s="250"/>
      <c r="AI60" s="250"/>
      <c r="AJ60" s="250"/>
      <c r="AK60" s="250"/>
      <c r="AL60" s="250"/>
      <c r="AM60" s="250"/>
      <c r="AN60" s="249">
        <f t="shared" si="0"/>
        <v>0</v>
      </c>
      <c r="AO60" s="250"/>
      <c r="AP60" s="250"/>
      <c r="AQ60" s="91" t="s">
        <v>81</v>
      </c>
      <c r="AR60" s="92"/>
      <c r="AS60" s="93">
        <v>0</v>
      </c>
      <c r="AT60" s="94">
        <f t="shared" si="1"/>
        <v>0</v>
      </c>
      <c r="AU60" s="95">
        <f>'103 - SP 103 Nové exterié...'!P108</f>
        <v>0</v>
      </c>
      <c r="AV60" s="94">
        <f>'103 - SP 103 Nové exterié...'!J37</f>
        <v>0</v>
      </c>
      <c r="AW60" s="94">
        <f>'103 - SP 103 Nové exterié...'!J38</f>
        <v>0</v>
      </c>
      <c r="AX60" s="94">
        <f>'103 - SP 103 Nové exterié...'!J39</f>
        <v>0</v>
      </c>
      <c r="AY60" s="94">
        <f>'103 - SP 103 Nové exterié...'!J40</f>
        <v>0</v>
      </c>
      <c r="AZ60" s="94">
        <f>'103 - SP 103 Nové exterié...'!F37</f>
        <v>0</v>
      </c>
      <c r="BA60" s="94">
        <f>'103 - SP 103 Nové exterié...'!F38</f>
        <v>0</v>
      </c>
      <c r="BB60" s="94">
        <f>'103 - SP 103 Nové exterié...'!F39</f>
        <v>0</v>
      </c>
      <c r="BC60" s="94">
        <f>'103 - SP 103 Nové exterié...'!F40</f>
        <v>0</v>
      </c>
      <c r="BD60" s="96">
        <f>'103 - SP 103 Nové exterié...'!F41</f>
        <v>0</v>
      </c>
      <c r="BT60" s="97" t="s">
        <v>82</v>
      </c>
      <c r="BV60" s="97" t="s">
        <v>71</v>
      </c>
      <c r="BW60" s="97" t="s">
        <v>95</v>
      </c>
      <c r="BX60" s="97" t="s">
        <v>77</v>
      </c>
      <c r="CL60" s="97" t="s">
        <v>1</v>
      </c>
    </row>
    <row r="61" spans="1:91" s="6" customFormat="1" ht="25.5" customHeight="1">
      <c r="A61" s="88" t="s">
        <v>78</v>
      </c>
      <c r="B61" s="89"/>
      <c r="C61" s="90"/>
      <c r="D61" s="90"/>
      <c r="E61" s="254" t="s">
        <v>96</v>
      </c>
      <c r="F61" s="254"/>
      <c r="G61" s="254"/>
      <c r="H61" s="254"/>
      <c r="I61" s="254"/>
      <c r="J61" s="90"/>
      <c r="K61" s="254" t="s">
        <v>97</v>
      </c>
      <c r="L61" s="254"/>
      <c r="M61" s="254"/>
      <c r="N61" s="254"/>
      <c r="O61" s="254"/>
      <c r="P61" s="254"/>
      <c r="Q61" s="254"/>
      <c r="R61" s="254"/>
      <c r="S61" s="254"/>
      <c r="T61" s="254"/>
      <c r="U61" s="254"/>
      <c r="V61" s="254"/>
      <c r="W61" s="254"/>
      <c r="X61" s="254"/>
      <c r="Y61" s="254"/>
      <c r="Z61" s="254"/>
      <c r="AA61" s="254"/>
      <c r="AB61" s="254"/>
      <c r="AC61" s="254"/>
      <c r="AD61" s="254"/>
      <c r="AE61" s="254"/>
      <c r="AF61" s="254"/>
      <c r="AG61" s="249">
        <f>'104 - SP 104 Stavebné úpr...'!J34</f>
        <v>0</v>
      </c>
      <c r="AH61" s="250"/>
      <c r="AI61" s="250"/>
      <c r="AJ61" s="250"/>
      <c r="AK61" s="250"/>
      <c r="AL61" s="250"/>
      <c r="AM61" s="250"/>
      <c r="AN61" s="249">
        <f t="shared" si="0"/>
        <v>0</v>
      </c>
      <c r="AO61" s="250"/>
      <c r="AP61" s="250"/>
      <c r="AQ61" s="91" t="s">
        <v>81</v>
      </c>
      <c r="AR61" s="92"/>
      <c r="AS61" s="93">
        <v>0</v>
      </c>
      <c r="AT61" s="94">
        <f t="shared" si="1"/>
        <v>0</v>
      </c>
      <c r="AU61" s="95">
        <f>'104 - SP 104 Stavebné úpr...'!P102</f>
        <v>0</v>
      </c>
      <c r="AV61" s="94">
        <f>'104 - SP 104 Stavebné úpr...'!J37</f>
        <v>0</v>
      </c>
      <c r="AW61" s="94">
        <f>'104 - SP 104 Stavebné úpr...'!J38</f>
        <v>0</v>
      </c>
      <c r="AX61" s="94">
        <f>'104 - SP 104 Stavebné úpr...'!J39</f>
        <v>0</v>
      </c>
      <c r="AY61" s="94">
        <f>'104 - SP 104 Stavebné úpr...'!J40</f>
        <v>0</v>
      </c>
      <c r="AZ61" s="94">
        <f>'104 - SP 104 Stavebné úpr...'!F37</f>
        <v>0</v>
      </c>
      <c r="BA61" s="94">
        <f>'104 - SP 104 Stavebné úpr...'!F38</f>
        <v>0</v>
      </c>
      <c r="BB61" s="94">
        <f>'104 - SP 104 Stavebné úpr...'!F39</f>
        <v>0</v>
      </c>
      <c r="BC61" s="94">
        <f>'104 - SP 104 Stavebné úpr...'!F40</f>
        <v>0</v>
      </c>
      <c r="BD61" s="96">
        <f>'104 - SP 104 Stavebné úpr...'!F41</f>
        <v>0</v>
      </c>
      <c r="BT61" s="97" t="s">
        <v>82</v>
      </c>
      <c r="BV61" s="97" t="s">
        <v>71</v>
      </c>
      <c r="BW61" s="97" t="s">
        <v>98</v>
      </c>
      <c r="BX61" s="97" t="s">
        <v>77</v>
      </c>
      <c r="CL61" s="97" t="s">
        <v>1</v>
      </c>
    </row>
    <row r="62" spans="1:91" s="5" customFormat="1" ht="27" customHeight="1">
      <c r="B62" s="78"/>
      <c r="C62" s="79"/>
      <c r="D62" s="253" t="s">
        <v>99</v>
      </c>
      <c r="E62" s="253"/>
      <c r="F62" s="253"/>
      <c r="G62" s="253"/>
      <c r="H62" s="253"/>
      <c r="I62" s="80"/>
      <c r="J62" s="253" t="s">
        <v>100</v>
      </c>
      <c r="K62" s="253"/>
      <c r="L62" s="253"/>
      <c r="M62" s="253"/>
      <c r="N62" s="253"/>
      <c r="O62" s="253"/>
      <c r="P62" s="253"/>
      <c r="Q62" s="253"/>
      <c r="R62" s="253"/>
      <c r="S62" s="253"/>
      <c r="T62" s="253"/>
      <c r="U62" s="253"/>
      <c r="V62" s="253"/>
      <c r="W62" s="253"/>
      <c r="X62" s="253"/>
      <c r="Y62" s="253"/>
      <c r="Z62" s="253"/>
      <c r="AA62" s="253"/>
      <c r="AB62" s="253"/>
      <c r="AC62" s="253"/>
      <c r="AD62" s="253"/>
      <c r="AE62" s="253"/>
      <c r="AF62" s="253"/>
      <c r="AG62" s="255">
        <f>ROUND(SUM(AG63:AG65),2)</f>
        <v>0</v>
      </c>
      <c r="AH62" s="252"/>
      <c r="AI62" s="252"/>
      <c r="AJ62" s="252"/>
      <c r="AK62" s="252"/>
      <c r="AL62" s="252"/>
      <c r="AM62" s="252"/>
      <c r="AN62" s="251">
        <f t="shared" si="0"/>
        <v>0</v>
      </c>
      <c r="AO62" s="252"/>
      <c r="AP62" s="252"/>
      <c r="AQ62" s="81" t="s">
        <v>75</v>
      </c>
      <c r="AR62" s="82"/>
      <c r="AS62" s="83">
        <f>ROUND(SUM(AS63:AS65),2)</f>
        <v>0</v>
      </c>
      <c r="AT62" s="84">
        <f t="shared" si="1"/>
        <v>0</v>
      </c>
      <c r="AU62" s="85">
        <f>ROUND(SUM(AU63:AU65),5)</f>
        <v>0</v>
      </c>
      <c r="AV62" s="84">
        <f>ROUND(AZ62*L29,2)</f>
        <v>0</v>
      </c>
      <c r="AW62" s="84">
        <f>ROUND(BA62*L30,2)</f>
        <v>0</v>
      </c>
      <c r="AX62" s="84">
        <f>ROUND(BB62*L29,2)</f>
        <v>0</v>
      </c>
      <c r="AY62" s="84">
        <f>ROUND(BC62*L30,2)</f>
        <v>0</v>
      </c>
      <c r="AZ62" s="84">
        <f>ROUND(SUM(AZ63:AZ65),2)</f>
        <v>0</v>
      </c>
      <c r="BA62" s="84">
        <f>ROUND(SUM(BA63:BA65),2)</f>
        <v>0</v>
      </c>
      <c r="BB62" s="84">
        <f>ROUND(SUM(BB63:BB65),2)</f>
        <v>0</v>
      </c>
      <c r="BC62" s="84">
        <f>ROUND(SUM(BC63:BC65),2)</f>
        <v>0</v>
      </c>
      <c r="BD62" s="86">
        <f>ROUND(SUM(BD63:BD65),2)</f>
        <v>0</v>
      </c>
      <c r="BS62" s="87" t="s">
        <v>68</v>
      </c>
      <c r="BT62" s="87" t="s">
        <v>76</v>
      </c>
      <c r="BU62" s="87" t="s">
        <v>70</v>
      </c>
      <c r="BV62" s="87" t="s">
        <v>71</v>
      </c>
      <c r="BW62" s="87" t="s">
        <v>101</v>
      </c>
      <c r="BX62" s="87" t="s">
        <v>5</v>
      </c>
      <c r="CL62" s="87" t="s">
        <v>1</v>
      </c>
      <c r="CM62" s="87" t="s">
        <v>69</v>
      </c>
    </row>
    <row r="63" spans="1:91" s="6" customFormat="1" ht="16.5" customHeight="1">
      <c r="A63" s="88" t="s">
        <v>78</v>
      </c>
      <c r="B63" s="89"/>
      <c r="C63" s="90"/>
      <c r="D63" s="90"/>
      <c r="E63" s="254" t="s">
        <v>102</v>
      </c>
      <c r="F63" s="254"/>
      <c r="G63" s="254"/>
      <c r="H63" s="254"/>
      <c r="I63" s="254"/>
      <c r="J63" s="90"/>
      <c r="K63" s="254" t="s">
        <v>103</v>
      </c>
      <c r="L63" s="254"/>
      <c r="M63" s="254"/>
      <c r="N63" s="254"/>
      <c r="O63" s="254"/>
      <c r="P63" s="254"/>
      <c r="Q63" s="254"/>
      <c r="R63" s="254"/>
      <c r="S63" s="254"/>
      <c r="T63" s="254"/>
      <c r="U63" s="254"/>
      <c r="V63" s="254"/>
      <c r="W63" s="254"/>
      <c r="X63" s="254"/>
      <c r="Y63" s="254"/>
      <c r="Z63" s="254"/>
      <c r="AA63" s="254"/>
      <c r="AB63" s="254"/>
      <c r="AC63" s="254"/>
      <c r="AD63" s="254"/>
      <c r="AE63" s="254"/>
      <c r="AF63" s="254"/>
      <c r="AG63" s="249">
        <f>'201 - SP 201 Výmena výťahu '!J34</f>
        <v>0</v>
      </c>
      <c r="AH63" s="250"/>
      <c r="AI63" s="250"/>
      <c r="AJ63" s="250"/>
      <c r="AK63" s="250"/>
      <c r="AL63" s="250"/>
      <c r="AM63" s="250"/>
      <c r="AN63" s="249">
        <f t="shared" si="0"/>
        <v>0</v>
      </c>
      <c r="AO63" s="250"/>
      <c r="AP63" s="250"/>
      <c r="AQ63" s="91" t="s">
        <v>81</v>
      </c>
      <c r="AR63" s="92"/>
      <c r="AS63" s="93">
        <v>0</v>
      </c>
      <c r="AT63" s="94">
        <f t="shared" si="1"/>
        <v>0</v>
      </c>
      <c r="AU63" s="95">
        <f>'201 - SP 201 Výmena výťahu '!P99</f>
        <v>0</v>
      </c>
      <c r="AV63" s="94">
        <f>'201 - SP 201 Výmena výťahu '!J37</f>
        <v>0</v>
      </c>
      <c r="AW63" s="94">
        <f>'201 - SP 201 Výmena výťahu '!J38</f>
        <v>0</v>
      </c>
      <c r="AX63" s="94">
        <f>'201 - SP 201 Výmena výťahu '!J39</f>
        <v>0</v>
      </c>
      <c r="AY63" s="94">
        <f>'201 - SP 201 Výmena výťahu '!J40</f>
        <v>0</v>
      </c>
      <c r="AZ63" s="94">
        <f>'201 - SP 201 Výmena výťahu '!F37</f>
        <v>0</v>
      </c>
      <c r="BA63" s="94">
        <f>'201 - SP 201 Výmena výťahu '!F38</f>
        <v>0</v>
      </c>
      <c r="BB63" s="94">
        <f>'201 - SP 201 Výmena výťahu '!F39</f>
        <v>0</v>
      </c>
      <c r="BC63" s="94">
        <f>'201 - SP 201 Výmena výťahu '!F40</f>
        <v>0</v>
      </c>
      <c r="BD63" s="96">
        <f>'201 - SP 201 Výmena výťahu '!F41</f>
        <v>0</v>
      </c>
      <c r="BT63" s="97" t="s">
        <v>82</v>
      </c>
      <c r="BV63" s="97" t="s">
        <v>71</v>
      </c>
      <c r="BW63" s="97" t="s">
        <v>104</v>
      </c>
      <c r="BX63" s="97" t="s">
        <v>101</v>
      </c>
      <c r="CL63" s="97" t="s">
        <v>1</v>
      </c>
    </row>
    <row r="64" spans="1:91" s="6" customFormat="1" ht="25.5" customHeight="1">
      <c r="A64" s="88" t="s">
        <v>78</v>
      </c>
      <c r="B64" s="89"/>
      <c r="C64" s="90"/>
      <c r="D64" s="90"/>
      <c r="E64" s="254" t="s">
        <v>105</v>
      </c>
      <c r="F64" s="254"/>
      <c r="G64" s="254"/>
      <c r="H64" s="254"/>
      <c r="I64" s="254"/>
      <c r="J64" s="90"/>
      <c r="K64" s="254" t="s">
        <v>106</v>
      </c>
      <c r="L64" s="254"/>
      <c r="M64" s="254"/>
      <c r="N64" s="254"/>
      <c r="O64" s="254"/>
      <c r="P64" s="254"/>
      <c r="Q64" s="254"/>
      <c r="R64" s="254"/>
      <c r="S64" s="254"/>
      <c r="T64" s="254"/>
      <c r="U64" s="254"/>
      <c r="V64" s="254"/>
      <c r="W64" s="254"/>
      <c r="X64" s="254"/>
      <c r="Y64" s="254"/>
      <c r="Z64" s="254"/>
      <c r="AA64" s="254"/>
      <c r="AB64" s="254"/>
      <c r="AC64" s="254"/>
      <c r="AD64" s="254"/>
      <c r="AE64" s="254"/>
      <c r="AF64" s="254"/>
      <c r="AG64" s="249">
        <f>'202 - SP 202  Stavebné úp...'!J34</f>
        <v>0</v>
      </c>
      <c r="AH64" s="250"/>
      <c r="AI64" s="250"/>
      <c r="AJ64" s="250"/>
      <c r="AK64" s="250"/>
      <c r="AL64" s="250"/>
      <c r="AM64" s="250"/>
      <c r="AN64" s="249">
        <f t="shared" si="0"/>
        <v>0</v>
      </c>
      <c r="AO64" s="250"/>
      <c r="AP64" s="250"/>
      <c r="AQ64" s="91" t="s">
        <v>81</v>
      </c>
      <c r="AR64" s="92"/>
      <c r="AS64" s="93">
        <v>0</v>
      </c>
      <c r="AT64" s="94">
        <f t="shared" si="1"/>
        <v>0</v>
      </c>
      <c r="AU64" s="95">
        <f>'202 - SP 202  Stavebné úp...'!P106</f>
        <v>0</v>
      </c>
      <c r="AV64" s="94">
        <f>'202 - SP 202  Stavebné úp...'!J37</f>
        <v>0</v>
      </c>
      <c r="AW64" s="94">
        <f>'202 - SP 202  Stavebné úp...'!J38</f>
        <v>0</v>
      </c>
      <c r="AX64" s="94">
        <f>'202 - SP 202  Stavebné úp...'!J39</f>
        <v>0</v>
      </c>
      <c r="AY64" s="94">
        <f>'202 - SP 202  Stavebné úp...'!J40</f>
        <v>0</v>
      </c>
      <c r="AZ64" s="94">
        <f>'202 - SP 202  Stavebné úp...'!F37</f>
        <v>0</v>
      </c>
      <c r="BA64" s="94">
        <f>'202 - SP 202  Stavebné úp...'!F38</f>
        <v>0</v>
      </c>
      <c r="BB64" s="94">
        <f>'202 - SP 202  Stavebné úp...'!F39</f>
        <v>0</v>
      </c>
      <c r="BC64" s="94">
        <f>'202 - SP 202  Stavebné úp...'!F40</f>
        <v>0</v>
      </c>
      <c r="BD64" s="96">
        <f>'202 - SP 202  Stavebné úp...'!F41</f>
        <v>0</v>
      </c>
      <c r="BT64" s="97" t="s">
        <v>82</v>
      </c>
      <c r="BV64" s="97" t="s">
        <v>71</v>
      </c>
      <c r="BW64" s="97" t="s">
        <v>107</v>
      </c>
      <c r="BX64" s="97" t="s">
        <v>101</v>
      </c>
      <c r="CL64" s="97" t="s">
        <v>1</v>
      </c>
    </row>
    <row r="65" spans="1:91" s="6" customFormat="1" ht="16.5" customHeight="1">
      <c r="A65" s="88" t="s">
        <v>78</v>
      </c>
      <c r="B65" s="89"/>
      <c r="C65" s="90"/>
      <c r="D65" s="90"/>
      <c r="E65" s="254" t="s">
        <v>108</v>
      </c>
      <c r="F65" s="254"/>
      <c r="G65" s="254"/>
      <c r="H65" s="254"/>
      <c r="I65" s="254"/>
      <c r="J65" s="90"/>
      <c r="K65" s="254" t="s">
        <v>109</v>
      </c>
      <c r="L65" s="254"/>
      <c r="M65" s="254"/>
      <c r="N65" s="254"/>
      <c r="O65" s="254"/>
      <c r="P65" s="254"/>
      <c r="Q65" s="254"/>
      <c r="R65" s="254"/>
      <c r="S65" s="254"/>
      <c r="T65" s="254"/>
      <c r="U65" s="254"/>
      <c r="V65" s="254"/>
      <c r="W65" s="254"/>
      <c r="X65" s="254"/>
      <c r="Y65" s="254"/>
      <c r="Z65" s="254"/>
      <c r="AA65" s="254"/>
      <c r="AB65" s="254"/>
      <c r="AC65" s="254"/>
      <c r="AD65" s="254"/>
      <c r="AE65" s="254"/>
      <c r="AF65" s="254"/>
      <c r="AG65" s="249">
        <f>'203 - SP 203  Výmena výpl...'!J34</f>
        <v>0</v>
      </c>
      <c r="AH65" s="250"/>
      <c r="AI65" s="250"/>
      <c r="AJ65" s="250"/>
      <c r="AK65" s="250"/>
      <c r="AL65" s="250"/>
      <c r="AM65" s="250"/>
      <c r="AN65" s="249">
        <f t="shared" si="0"/>
        <v>0</v>
      </c>
      <c r="AO65" s="250"/>
      <c r="AP65" s="250"/>
      <c r="AQ65" s="91" t="s">
        <v>81</v>
      </c>
      <c r="AR65" s="92"/>
      <c r="AS65" s="93">
        <v>0</v>
      </c>
      <c r="AT65" s="94">
        <f t="shared" si="1"/>
        <v>0</v>
      </c>
      <c r="AU65" s="95">
        <f>'203 - SP 203  Výmena výpl...'!P105</f>
        <v>0</v>
      </c>
      <c r="AV65" s="94">
        <f>'203 - SP 203  Výmena výpl...'!J37</f>
        <v>0</v>
      </c>
      <c r="AW65" s="94">
        <f>'203 - SP 203  Výmena výpl...'!J38</f>
        <v>0</v>
      </c>
      <c r="AX65" s="94">
        <f>'203 - SP 203  Výmena výpl...'!J39</f>
        <v>0</v>
      </c>
      <c r="AY65" s="94">
        <f>'203 - SP 203  Výmena výpl...'!J40</f>
        <v>0</v>
      </c>
      <c r="AZ65" s="94">
        <f>'203 - SP 203  Výmena výpl...'!F37</f>
        <v>0</v>
      </c>
      <c r="BA65" s="94">
        <f>'203 - SP 203  Výmena výpl...'!F38</f>
        <v>0</v>
      </c>
      <c r="BB65" s="94">
        <f>'203 - SP 203  Výmena výpl...'!F39</f>
        <v>0</v>
      </c>
      <c r="BC65" s="94">
        <f>'203 - SP 203  Výmena výpl...'!F40</f>
        <v>0</v>
      </c>
      <c r="BD65" s="96">
        <f>'203 - SP 203  Výmena výpl...'!F41</f>
        <v>0</v>
      </c>
      <c r="BT65" s="97" t="s">
        <v>82</v>
      </c>
      <c r="BV65" s="97" t="s">
        <v>71</v>
      </c>
      <c r="BW65" s="97" t="s">
        <v>110</v>
      </c>
      <c r="BX65" s="97" t="s">
        <v>101</v>
      </c>
      <c r="CL65" s="97" t="s">
        <v>1</v>
      </c>
    </row>
    <row r="66" spans="1:91" s="5" customFormat="1" ht="27" customHeight="1">
      <c r="B66" s="78"/>
      <c r="C66" s="79"/>
      <c r="D66" s="253" t="s">
        <v>111</v>
      </c>
      <c r="E66" s="253"/>
      <c r="F66" s="253"/>
      <c r="G66" s="253"/>
      <c r="H66" s="253"/>
      <c r="I66" s="80"/>
      <c r="J66" s="253" t="s">
        <v>112</v>
      </c>
      <c r="K66" s="253"/>
      <c r="L66" s="253"/>
      <c r="M66" s="253"/>
      <c r="N66" s="253"/>
      <c r="O66" s="253"/>
      <c r="P66" s="253"/>
      <c r="Q66" s="253"/>
      <c r="R66" s="253"/>
      <c r="S66" s="253"/>
      <c r="T66" s="253"/>
      <c r="U66" s="253"/>
      <c r="V66" s="253"/>
      <c r="W66" s="253"/>
      <c r="X66" s="253"/>
      <c r="Y66" s="253"/>
      <c r="Z66" s="253"/>
      <c r="AA66" s="253"/>
      <c r="AB66" s="253"/>
      <c r="AC66" s="253"/>
      <c r="AD66" s="253"/>
      <c r="AE66" s="253"/>
      <c r="AF66" s="253"/>
      <c r="AG66" s="255">
        <f>ROUND(SUM(AG67:AG68),2)</f>
        <v>0</v>
      </c>
      <c r="AH66" s="252"/>
      <c r="AI66" s="252"/>
      <c r="AJ66" s="252"/>
      <c r="AK66" s="252"/>
      <c r="AL66" s="252"/>
      <c r="AM66" s="252"/>
      <c r="AN66" s="251">
        <f t="shared" si="0"/>
        <v>0</v>
      </c>
      <c r="AO66" s="252"/>
      <c r="AP66" s="252"/>
      <c r="AQ66" s="81" t="s">
        <v>75</v>
      </c>
      <c r="AR66" s="82"/>
      <c r="AS66" s="83">
        <f>ROUND(SUM(AS67:AS68),2)</f>
        <v>0</v>
      </c>
      <c r="AT66" s="84">
        <f t="shared" si="1"/>
        <v>0</v>
      </c>
      <c r="AU66" s="85">
        <f>ROUND(SUM(AU67:AU68),5)</f>
        <v>0</v>
      </c>
      <c r="AV66" s="84">
        <f>ROUND(AZ66*L29,2)</f>
        <v>0</v>
      </c>
      <c r="AW66" s="84">
        <f>ROUND(BA66*L30,2)</f>
        <v>0</v>
      </c>
      <c r="AX66" s="84">
        <f>ROUND(BB66*L29,2)</f>
        <v>0</v>
      </c>
      <c r="AY66" s="84">
        <f>ROUND(BC66*L30,2)</f>
        <v>0</v>
      </c>
      <c r="AZ66" s="84">
        <f>ROUND(SUM(AZ67:AZ68),2)</f>
        <v>0</v>
      </c>
      <c r="BA66" s="84">
        <f>ROUND(SUM(BA67:BA68),2)</f>
        <v>0</v>
      </c>
      <c r="BB66" s="84">
        <f>ROUND(SUM(BB67:BB68),2)</f>
        <v>0</v>
      </c>
      <c r="BC66" s="84">
        <f>ROUND(SUM(BC67:BC68),2)</f>
        <v>0</v>
      </c>
      <c r="BD66" s="86">
        <f>ROUND(SUM(BD67:BD68),2)</f>
        <v>0</v>
      </c>
      <c r="BS66" s="87" t="s">
        <v>68</v>
      </c>
      <c r="BT66" s="87" t="s">
        <v>76</v>
      </c>
      <c r="BU66" s="87" t="s">
        <v>70</v>
      </c>
      <c r="BV66" s="87" t="s">
        <v>71</v>
      </c>
      <c r="BW66" s="87" t="s">
        <v>113</v>
      </c>
      <c r="BX66" s="87" t="s">
        <v>5</v>
      </c>
      <c r="CL66" s="87" t="s">
        <v>1</v>
      </c>
      <c r="CM66" s="87" t="s">
        <v>69</v>
      </c>
    </row>
    <row r="67" spans="1:91" s="6" customFormat="1" ht="25.5" customHeight="1">
      <c r="A67" s="88" t="s">
        <v>78</v>
      </c>
      <c r="B67" s="89"/>
      <c r="C67" s="90"/>
      <c r="D67" s="90"/>
      <c r="E67" s="254" t="s">
        <v>114</v>
      </c>
      <c r="F67" s="254"/>
      <c r="G67" s="254"/>
      <c r="H67" s="254"/>
      <c r="I67" s="254"/>
      <c r="J67" s="90"/>
      <c r="K67" s="254" t="s">
        <v>115</v>
      </c>
      <c r="L67" s="254"/>
      <c r="M67" s="254"/>
      <c r="N67" s="254"/>
      <c r="O67" s="254"/>
      <c r="P67" s="254"/>
      <c r="Q67" s="254"/>
      <c r="R67" s="254"/>
      <c r="S67" s="254"/>
      <c r="T67" s="254"/>
      <c r="U67" s="254"/>
      <c r="V67" s="254"/>
      <c r="W67" s="254"/>
      <c r="X67" s="254"/>
      <c r="Y67" s="254"/>
      <c r="Z67" s="254"/>
      <c r="AA67" s="254"/>
      <c r="AB67" s="254"/>
      <c r="AC67" s="254"/>
      <c r="AD67" s="254"/>
      <c r="AE67" s="254"/>
      <c r="AF67" s="254"/>
      <c r="AG67" s="249">
        <f>'301 - SP 301 Vybúranie - ...'!J34</f>
        <v>0</v>
      </c>
      <c r="AH67" s="250"/>
      <c r="AI67" s="250"/>
      <c r="AJ67" s="250"/>
      <c r="AK67" s="250"/>
      <c r="AL67" s="250"/>
      <c r="AM67" s="250"/>
      <c r="AN67" s="249">
        <f t="shared" si="0"/>
        <v>0</v>
      </c>
      <c r="AO67" s="250"/>
      <c r="AP67" s="250"/>
      <c r="AQ67" s="91" t="s">
        <v>81</v>
      </c>
      <c r="AR67" s="92"/>
      <c r="AS67" s="93">
        <v>0</v>
      </c>
      <c r="AT67" s="94">
        <f t="shared" si="1"/>
        <v>0</v>
      </c>
      <c r="AU67" s="95">
        <f>'301 - SP 301 Vybúranie - ...'!P100</f>
        <v>0</v>
      </c>
      <c r="AV67" s="94">
        <f>'301 - SP 301 Vybúranie - ...'!J37</f>
        <v>0</v>
      </c>
      <c r="AW67" s="94">
        <f>'301 - SP 301 Vybúranie - ...'!J38</f>
        <v>0</v>
      </c>
      <c r="AX67" s="94">
        <f>'301 - SP 301 Vybúranie - ...'!J39</f>
        <v>0</v>
      </c>
      <c r="AY67" s="94">
        <f>'301 - SP 301 Vybúranie - ...'!J40</f>
        <v>0</v>
      </c>
      <c r="AZ67" s="94">
        <f>'301 - SP 301 Vybúranie - ...'!F37</f>
        <v>0</v>
      </c>
      <c r="BA67" s="94">
        <f>'301 - SP 301 Vybúranie - ...'!F38</f>
        <v>0</v>
      </c>
      <c r="BB67" s="94">
        <f>'301 - SP 301 Vybúranie - ...'!F39</f>
        <v>0</v>
      </c>
      <c r="BC67" s="94">
        <f>'301 - SP 301 Vybúranie - ...'!F40</f>
        <v>0</v>
      </c>
      <c r="BD67" s="96">
        <f>'301 - SP 301 Vybúranie - ...'!F41</f>
        <v>0</v>
      </c>
      <c r="BT67" s="97" t="s">
        <v>82</v>
      </c>
      <c r="BV67" s="97" t="s">
        <v>71</v>
      </c>
      <c r="BW67" s="97" t="s">
        <v>116</v>
      </c>
      <c r="BX67" s="97" t="s">
        <v>113</v>
      </c>
      <c r="CL67" s="97" t="s">
        <v>1</v>
      </c>
    </row>
    <row r="68" spans="1:91" s="6" customFormat="1" ht="25.5" customHeight="1">
      <c r="A68" s="88" t="s">
        <v>78</v>
      </c>
      <c r="B68" s="89"/>
      <c r="C68" s="90"/>
      <c r="D68" s="90"/>
      <c r="E68" s="254" t="s">
        <v>117</v>
      </c>
      <c r="F68" s="254"/>
      <c r="G68" s="254"/>
      <c r="H68" s="254"/>
      <c r="I68" s="254"/>
      <c r="J68" s="90"/>
      <c r="K68" s="254" t="s">
        <v>118</v>
      </c>
      <c r="L68" s="254"/>
      <c r="M68" s="254"/>
      <c r="N68" s="254"/>
      <c r="O68" s="254"/>
      <c r="P68" s="254"/>
      <c r="Q68" s="254"/>
      <c r="R68" s="254"/>
      <c r="S68" s="254"/>
      <c r="T68" s="254"/>
      <c r="U68" s="254"/>
      <c r="V68" s="254"/>
      <c r="W68" s="254"/>
      <c r="X68" s="254"/>
      <c r="Y68" s="254"/>
      <c r="Z68" s="254"/>
      <c r="AA68" s="254"/>
      <c r="AB68" s="254"/>
      <c r="AC68" s="254"/>
      <c r="AD68" s="254"/>
      <c r="AE68" s="254"/>
      <c r="AF68" s="254"/>
      <c r="AG68" s="249">
        <f>'302 - SP 302 - Nové spevn...'!J34</f>
        <v>0</v>
      </c>
      <c r="AH68" s="250"/>
      <c r="AI68" s="250"/>
      <c r="AJ68" s="250"/>
      <c r="AK68" s="250"/>
      <c r="AL68" s="250"/>
      <c r="AM68" s="250"/>
      <c r="AN68" s="249">
        <f t="shared" si="0"/>
        <v>0</v>
      </c>
      <c r="AO68" s="250"/>
      <c r="AP68" s="250"/>
      <c r="AQ68" s="91" t="s">
        <v>81</v>
      </c>
      <c r="AR68" s="92"/>
      <c r="AS68" s="98">
        <v>0</v>
      </c>
      <c r="AT68" s="99">
        <f t="shared" si="1"/>
        <v>0</v>
      </c>
      <c r="AU68" s="100">
        <f>'302 - SP 302 - Nové spevn...'!P101</f>
        <v>0</v>
      </c>
      <c r="AV68" s="99">
        <f>'302 - SP 302 - Nové spevn...'!J37</f>
        <v>0</v>
      </c>
      <c r="AW68" s="99">
        <f>'302 - SP 302 - Nové spevn...'!J38</f>
        <v>0</v>
      </c>
      <c r="AX68" s="99">
        <f>'302 - SP 302 - Nové spevn...'!J39</f>
        <v>0</v>
      </c>
      <c r="AY68" s="99">
        <f>'302 - SP 302 - Nové spevn...'!J40</f>
        <v>0</v>
      </c>
      <c r="AZ68" s="99">
        <f>'302 - SP 302 - Nové spevn...'!F37</f>
        <v>0</v>
      </c>
      <c r="BA68" s="99">
        <f>'302 - SP 302 - Nové spevn...'!F38</f>
        <v>0</v>
      </c>
      <c r="BB68" s="99">
        <f>'302 - SP 302 - Nové spevn...'!F39</f>
        <v>0</v>
      </c>
      <c r="BC68" s="99">
        <f>'302 - SP 302 - Nové spevn...'!F40</f>
        <v>0</v>
      </c>
      <c r="BD68" s="101">
        <f>'302 - SP 302 - Nové spevn...'!F41</f>
        <v>0</v>
      </c>
      <c r="BT68" s="97" t="s">
        <v>82</v>
      </c>
      <c r="BV68" s="97" t="s">
        <v>71</v>
      </c>
      <c r="BW68" s="97" t="s">
        <v>119</v>
      </c>
      <c r="BX68" s="97" t="s">
        <v>113</v>
      </c>
      <c r="CL68" s="97" t="s">
        <v>1</v>
      </c>
    </row>
    <row r="69" spans="1:91" s="1" customFormat="1" ht="30" customHeight="1">
      <c r="B69" s="30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4"/>
    </row>
    <row r="70" spans="1:91" s="1" customFormat="1" ht="6.95" customHeight="1"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34"/>
    </row>
  </sheetData>
  <sheetProtection algorithmName="SHA-512" hashValue="86oo0YVyXaQjzdciKuSizH9bd4viUC6VSRll7jAT6uy2He8eo5cIfrlPZMokGGGE/Q7bCKqkbPNvf32/0brpwA==" saltValue="pbOZnqVpL0TwXfC+4BQvODmBtzTgab1N7/kORdt6/vnLZ8hEddK4KAHS7dSpOBnYVbu4M+p0/sLBs64cnmHoNQ==" spinCount="100000" sheet="1" objects="1" scenarios="1" formatColumns="0" formatRows="0"/>
  <mergeCells count="94">
    <mergeCell ref="K68:AF68"/>
    <mergeCell ref="AN52:AP52"/>
    <mergeCell ref="AG52:AM52"/>
    <mergeCell ref="AN55:AP55"/>
    <mergeCell ref="AG55:AM55"/>
    <mergeCell ref="AN56:AP56"/>
    <mergeCell ref="AG56:AM56"/>
    <mergeCell ref="AN57:AP57"/>
    <mergeCell ref="AG57:AM57"/>
    <mergeCell ref="AG58:AM58"/>
    <mergeCell ref="AG59:AM59"/>
    <mergeCell ref="AG60:AM60"/>
    <mergeCell ref="AG61:AM61"/>
    <mergeCell ref="AG62:AM62"/>
    <mergeCell ref="AG54:AM54"/>
    <mergeCell ref="AN54:AP54"/>
    <mergeCell ref="AG68:AM68"/>
    <mergeCell ref="C52:G52"/>
    <mergeCell ref="I52:AF52"/>
    <mergeCell ref="J55:AF55"/>
    <mergeCell ref="K56:AF56"/>
    <mergeCell ref="K57:AF57"/>
    <mergeCell ref="K58:AF58"/>
    <mergeCell ref="K59:AF59"/>
    <mergeCell ref="K60:AF60"/>
    <mergeCell ref="K61:AF61"/>
    <mergeCell ref="J62:AF62"/>
    <mergeCell ref="K63:AF63"/>
    <mergeCell ref="K64:AF64"/>
    <mergeCell ref="K65:AF65"/>
    <mergeCell ref="J66:AF66"/>
    <mergeCell ref="K67:AF67"/>
    <mergeCell ref="AG64:AM64"/>
    <mergeCell ref="AG63:AM63"/>
    <mergeCell ref="AG65:AM65"/>
    <mergeCell ref="AG66:AM66"/>
    <mergeCell ref="AG67:AM67"/>
    <mergeCell ref="AN67:AP67"/>
    <mergeCell ref="AN68:AP68"/>
    <mergeCell ref="D62:H62"/>
    <mergeCell ref="D55:H55"/>
    <mergeCell ref="E56:I56"/>
    <mergeCell ref="E57:I57"/>
    <mergeCell ref="E58:I58"/>
    <mergeCell ref="E59:I59"/>
    <mergeCell ref="E60:I60"/>
    <mergeCell ref="E61:I61"/>
    <mergeCell ref="E63:I63"/>
    <mergeCell ref="E64:I64"/>
    <mergeCell ref="E65:I65"/>
    <mergeCell ref="D66:H66"/>
    <mergeCell ref="E67:I67"/>
    <mergeCell ref="E68:I68"/>
    <mergeCell ref="AN62:AP62"/>
    <mergeCell ref="AN63:AP63"/>
    <mergeCell ref="AN64:AP64"/>
    <mergeCell ref="AN65:AP65"/>
    <mergeCell ref="AN66:AP66"/>
    <mergeCell ref="L30:P30"/>
    <mergeCell ref="L31:P31"/>
    <mergeCell ref="L32:P32"/>
    <mergeCell ref="L33:P33"/>
    <mergeCell ref="AN61:AP61"/>
    <mergeCell ref="AN58:AP58"/>
    <mergeCell ref="AN59:AP59"/>
    <mergeCell ref="AN60:AP60"/>
    <mergeCell ref="X35:AB35"/>
    <mergeCell ref="AK35:AO35"/>
    <mergeCell ref="AR2:BE2"/>
    <mergeCell ref="AS49:AT51"/>
    <mergeCell ref="AM50:AP50"/>
    <mergeCell ref="L45:AO45"/>
    <mergeCell ref="AM47:AN47"/>
    <mergeCell ref="AM49:AP49"/>
    <mergeCell ref="K5:AO5"/>
    <mergeCell ref="K6:AO6"/>
    <mergeCell ref="E14:AJ14"/>
    <mergeCell ref="E23:AN23"/>
    <mergeCell ref="L28:P28"/>
    <mergeCell ref="W28:AE28"/>
    <mergeCell ref="AK28:AO28"/>
    <mergeCell ref="L29:P29"/>
    <mergeCell ref="W31:AE31"/>
    <mergeCell ref="BE5:BE34"/>
    <mergeCell ref="AK26:AO26"/>
    <mergeCell ref="W29:AE29"/>
    <mergeCell ref="AK29:AO29"/>
    <mergeCell ref="W30:AE30"/>
    <mergeCell ref="AK30:AO30"/>
    <mergeCell ref="AK31:AO31"/>
    <mergeCell ref="W32:AE32"/>
    <mergeCell ref="AK32:AO32"/>
    <mergeCell ref="W33:AE33"/>
    <mergeCell ref="AK33:AO33"/>
  </mergeCells>
  <hyperlinks>
    <hyperlink ref="A56" location="'101 - SP 101 Stavebné úpr...'!C2" display="/"/>
    <hyperlink ref="A57" location="'102.1 - SP 102.1 Vykurova...'!C2" display="/"/>
    <hyperlink ref="A58" location="'102.2 - SP 102.2 Zdravote...'!C2" display="/"/>
    <hyperlink ref="A59" location="'102.3 - SP 102.3 Elektroi...'!C2" display="/"/>
    <hyperlink ref="A60" location="'103 - SP 103 Nové exterié...'!C2" display="/"/>
    <hyperlink ref="A61" location="'104 - SP 104 Stavebné úpr...'!C2" display="/"/>
    <hyperlink ref="A63" location="'201 - SP 201 Výmena výťahu '!C2" display="/"/>
    <hyperlink ref="A64" location="'202 - SP 202  Stavebné úp...'!C2" display="/"/>
    <hyperlink ref="A65" location="'203 - SP 203  Výmena výpl...'!C2" display="/"/>
    <hyperlink ref="A67" location="'301 - SP 301 Vybúranie - ...'!C2" display="/"/>
    <hyperlink ref="A68" location="'302 - SP 302 - Nové spevn...'!C2" display="/"/>
  </hyperlinks>
  <pageMargins left="0.39374999999999999" right="0.39374999999999999" top="0.39374999999999999" bottom="0.39374999999999999" header="0" footer="0"/>
  <pageSetup paperSize="9" scale="75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285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8.6640625" customWidth="1"/>
    <col min="8" max="8" width="11.1640625" customWidth="1"/>
    <col min="9" max="9" width="14.1640625" style="102" customWidth="1"/>
    <col min="10" max="10" width="23.5" customWidth="1"/>
    <col min="11" max="11" width="15.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AT2" s="13" t="s">
        <v>83</v>
      </c>
    </row>
    <row r="3" spans="2:46" ht="6.95" customHeight="1">
      <c r="B3" s="103"/>
      <c r="C3" s="104"/>
      <c r="D3" s="104"/>
      <c r="E3" s="104"/>
      <c r="F3" s="104"/>
      <c r="G3" s="104"/>
      <c r="H3" s="104"/>
      <c r="I3" s="105"/>
      <c r="J3" s="104"/>
      <c r="K3" s="104"/>
      <c r="L3" s="16"/>
      <c r="AT3" s="13" t="s">
        <v>69</v>
      </c>
    </row>
    <row r="4" spans="2:46" ht="24.95" customHeight="1">
      <c r="B4" s="16"/>
      <c r="D4" s="106" t="s">
        <v>120</v>
      </c>
      <c r="L4" s="16"/>
      <c r="M4" s="20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107" t="s">
        <v>14</v>
      </c>
      <c r="L6" s="16"/>
    </row>
    <row r="7" spans="2:46" ht="16.5" customHeight="1">
      <c r="B7" s="16"/>
      <c r="E7" s="267" t="str">
        <f>'Rekapitulácia stavby'!K6</f>
        <v>Materská škola Na Hôrke 30, Nitra</v>
      </c>
      <c r="F7" s="268"/>
      <c r="G7" s="268"/>
      <c r="H7" s="268"/>
      <c r="L7" s="16"/>
    </row>
    <row r="8" spans="2:46" ht="12" customHeight="1">
      <c r="B8" s="16"/>
      <c r="D8" s="107" t="s">
        <v>121</v>
      </c>
      <c r="L8" s="16"/>
    </row>
    <row r="9" spans="2:46" s="1" customFormat="1" ht="16.5" customHeight="1">
      <c r="B9" s="34"/>
      <c r="E9" s="267" t="s">
        <v>122</v>
      </c>
      <c r="F9" s="269"/>
      <c r="G9" s="269"/>
      <c r="H9" s="269"/>
      <c r="I9" s="108"/>
      <c r="L9" s="34"/>
    </row>
    <row r="10" spans="2:46" s="1" customFormat="1" ht="12" customHeight="1">
      <c r="B10" s="34"/>
      <c r="D10" s="107" t="s">
        <v>123</v>
      </c>
      <c r="I10" s="108"/>
      <c r="L10" s="34"/>
    </row>
    <row r="11" spans="2:46" s="1" customFormat="1" ht="36.950000000000003" customHeight="1">
      <c r="B11" s="34"/>
      <c r="E11" s="270" t="s">
        <v>124</v>
      </c>
      <c r="F11" s="269"/>
      <c r="G11" s="269"/>
      <c r="H11" s="269"/>
      <c r="I11" s="108"/>
      <c r="L11" s="34"/>
    </row>
    <row r="12" spans="2:46" s="1" customFormat="1" ht="11.25">
      <c r="B12" s="34"/>
      <c r="I12" s="108"/>
      <c r="L12" s="34"/>
    </row>
    <row r="13" spans="2:46" s="1" customFormat="1" ht="12" customHeight="1">
      <c r="B13" s="34"/>
      <c r="D13" s="107" t="s">
        <v>16</v>
      </c>
      <c r="F13" s="13" t="s">
        <v>1</v>
      </c>
      <c r="I13" s="109" t="s">
        <v>17</v>
      </c>
      <c r="J13" s="13" t="s">
        <v>1</v>
      </c>
      <c r="L13" s="34"/>
    </row>
    <row r="14" spans="2:46" s="1" customFormat="1" ht="12" customHeight="1">
      <c r="B14" s="34"/>
      <c r="D14" s="107" t="s">
        <v>18</v>
      </c>
      <c r="F14" s="13" t="s">
        <v>19</v>
      </c>
      <c r="I14" s="109" t="s">
        <v>20</v>
      </c>
      <c r="J14" s="110" t="str">
        <f>'Rekapitulácia stavby'!AN8</f>
        <v>24. 2. 2017</v>
      </c>
      <c r="L14" s="34"/>
    </row>
    <row r="15" spans="2:46" s="1" customFormat="1" ht="10.9" customHeight="1">
      <c r="B15" s="34"/>
      <c r="I15" s="108"/>
      <c r="L15" s="34"/>
    </row>
    <row r="16" spans="2:46" s="1" customFormat="1" ht="12" customHeight="1">
      <c r="B16" s="34"/>
      <c r="D16" s="107" t="s">
        <v>22</v>
      </c>
      <c r="I16" s="109" t="s">
        <v>23</v>
      </c>
      <c r="J16" s="13" t="s">
        <v>1</v>
      </c>
      <c r="L16" s="34"/>
    </row>
    <row r="17" spans="2:12" s="1" customFormat="1" ht="18" customHeight="1">
      <c r="B17" s="34"/>
      <c r="E17" s="13" t="s">
        <v>24</v>
      </c>
      <c r="I17" s="109" t="s">
        <v>25</v>
      </c>
      <c r="J17" s="13" t="s">
        <v>1</v>
      </c>
      <c r="L17" s="34"/>
    </row>
    <row r="18" spans="2:12" s="1" customFormat="1" ht="6.95" customHeight="1">
      <c r="B18" s="34"/>
      <c r="I18" s="108"/>
      <c r="L18" s="34"/>
    </row>
    <row r="19" spans="2:12" s="1" customFormat="1" ht="12" customHeight="1">
      <c r="B19" s="34"/>
      <c r="D19" s="107" t="s">
        <v>26</v>
      </c>
      <c r="I19" s="109" t="s">
        <v>23</v>
      </c>
      <c r="J19" s="26" t="str">
        <f>'Rekapitulácia stavby'!AN13</f>
        <v>Vyplň údaj</v>
      </c>
      <c r="L19" s="34"/>
    </row>
    <row r="20" spans="2:12" s="1" customFormat="1" ht="18" customHeight="1">
      <c r="B20" s="34"/>
      <c r="E20" s="271" t="str">
        <f>'Rekapitulácia stavby'!E14</f>
        <v>Vyplň údaj</v>
      </c>
      <c r="F20" s="272"/>
      <c r="G20" s="272"/>
      <c r="H20" s="272"/>
      <c r="I20" s="109" t="s">
        <v>25</v>
      </c>
      <c r="J20" s="26" t="str">
        <f>'Rekapitulácia stavby'!AN14</f>
        <v>Vyplň údaj</v>
      </c>
      <c r="L20" s="34"/>
    </row>
    <row r="21" spans="2:12" s="1" customFormat="1" ht="6.95" customHeight="1">
      <c r="B21" s="34"/>
      <c r="I21" s="108"/>
      <c r="L21" s="34"/>
    </row>
    <row r="22" spans="2:12" s="1" customFormat="1" ht="12" customHeight="1">
      <c r="B22" s="34"/>
      <c r="D22" s="107" t="s">
        <v>28</v>
      </c>
      <c r="I22" s="109" t="s">
        <v>23</v>
      </c>
      <c r="J22" s="13" t="s">
        <v>1</v>
      </c>
      <c r="L22" s="34"/>
    </row>
    <row r="23" spans="2:12" s="1" customFormat="1" ht="18" customHeight="1">
      <c r="B23" s="34"/>
      <c r="E23" s="13" t="s">
        <v>29</v>
      </c>
      <c r="I23" s="109" t="s">
        <v>25</v>
      </c>
      <c r="J23" s="13" t="s">
        <v>1</v>
      </c>
      <c r="L23" s="34"/>
    </row>
    <row r="24" spans="2:12" s="1" customFormat="1" ht="6.95" customHeight="1">
      <c r="B24" s="34"/>
      <c r="I24" s="108"/>
      <c r="L24" s="34"/>
    </row>
    <row r="25" spans="2:12" s="1" customFormat="1" ht="12" customHeight="1">
      <c r="B25" s="34"/>
      <c r="D25" s="107" t="s">
        <v>32</v>
      </c>
      <c r="I25" s="109" t="s">
        <v>23</v>
      </c>
      <c r="J25" s="13" t="s">
        <v>1</v>
      </c>
      <c r="L25" s="34"/>
    </row>
    <row r="26" spans="2:12" s="1" customFormat="1" ht="18" customHeight="1">
      <c r="B26" s="34"/>
      <c r="E26" s="13" t="s">
        <v>33</v>
      </c>
      <c r="I26" s="109" t="s">
        <v>25</v>
      </c>
      <c r="J26" s="13" t="s">
        <v>1</v>
      </c>
      <c r="L26" s="34"/>
    </row>
    <row r="27" spans="2:12" s="1" customFormat="1" ht="6.95" customHeight="1">
      <c r="B27" s="34"/>
      <c r="I27" s="108"/>
      <c r="L27" s="34"/>
    </row>
    <row r="28" spans="2:12" s="1" customFormat="1" ht="12" customHeight="1">
      <c r="B28" s="34"/>
      <c r="D28" s="107" t="s">
        <v>34</v>
      </c>
      <c r="I28" s="108"/>
      <c r="L28" s="34"/>
    </row>
    <row r="29" spans="2:12" s="7" customFormat="1" ht="16.5" customHeight="1">
      <c r="B29" s="111"/>
      <c r="E29" s="273" t="s">
        <v>1</v>
      </c>
      <c r="F29" s="273"/>
      <c r="G29" s="273"/>
      <c r="H29" s="273"/>
      <c r="I29" s="112"/>
      <c r="L29" s="111"/>
    </row>
    <row r="30" spans="2:12" s="1" customFormat="1" ht="6.95" customHeight="1">
      <c r="B30" s="34"/>
      <c r="I30" s="108"/>
      <c r="L30" s="34"/>
    </row>
    <row r="31" spans="2:12" s="1" customFormat="1" ht="6.95" customHeight="1">
      <c r="B31" s="34"/>
      <c r="D31" s="52"/>
      <c r="E31" s="52"/>
      <c r="F31" s="52"/>
      <c r="G31" s="52"/>
      <c r="H31" s="52"/>
      <c r="I31" s="113"/>
      <c r="J31" s="52"/>
      <c r="K31" s="52"/>
      <c r="L31" s="34"/>
    </row>
    <row r="32" spans="2:12" s="1" customFormat="1" ht="14.45" customHeight="1">
      <c r="B32" s="34"/>
      <c r="D32" s="97" t="s">
        <v>125</v>
      </c>
      <c r="I32" s="108"/>
      <c r="J32" s="114">
        <f>J65</f>
        <v>0</v>
      </c>
      <c r="L32" s="34"/>
    </row>
    <row r="33" spans="2:12" s="1" customFormat="1" ht="14.45" customHeight="1">
      <c r="B33" s="34"/>
      <c r="D33" s="115" t="s">
        <v>126</v>
      </c>
      <c r="I33" s="108"/>
      <c r="J33" s="114">
        <f>J87</f>
        <v>0</v>
      </c>
      <c r="L33" s="34"/>
    </row>
    <row r="34" spans="2:12" s="1" customFormat="1" ht="25.35" customHeight="1">
      <c r="B34" s="34"/>
      <c r="D34" s="116" t="s">
        <v>35</v>
      </c>
      <c r="I34" s="108"/>
      <c r="J34" s="117">
        <f>ROUND(J32 + J33, 2)</f>
        <v>0</v>
      </c>
      <c r="L34" s="34"/>
    </row>
    <row r="35" spans="2:12" s="1" customFormat="1" ht="6.95" customHeight="1">
      <c r="B35" s="34"/>
      <c r="D35" s="52"/>
      <c r="E35" s="52"/>
      <c r="F35" s="52"/>
      <c r="G35" s="52"/>
      <c r="H35" s="52"/>
      <c r="I35" s="113"/>
      <c r="J35" s="52"/>
      <c r="K35" s="52"/>
      <c r="L35" s="34"/>
    </row>
    <row r="36" spans="2:12" s="1" customFormat="1" ht="14.45" customHeight="1">
      <c r="B36" s="34"/>
      <c r="F36" s="118" t="s">
        <v>37</v>
      </c>
      <c r="I36" s="119" t="s">
        <v>36</v>
      </c>
      <c r="J36" s="118" t="s">
        <v>38</v>
      </c>
      <c r="L36" s="34"/>
    </row>
    <row r="37" spans="2:12" s="1" customFormat="1" ht="14.45" customHeight="1">
      <c r="B37" s="34"/>
      <c r="D37" s="107" t="s">
        <v>39</v>
      </c>
      <c r="E37" s="107" t="s">
        <v>40</v>
      </c>
      <c r="F37" s="120">
        <f>ROUND((SUM(BE87:BE94) + SUM(BE116:BE284)),  2)</f>
        <v>0</v>
      </c>
      <c r="I37" s="121">
        <v>0.2</v>
      </c>
      <c r="J37" s="120">
        <f>ROUND(((SUM(BE87:BE94) + SUM(BE116:BE284))*I37),  2)</f>
        <v>0</v>
      </c>
      <c r="L37" s="34"/>
    </row>
    <row r="38" spans="2:12" s="1" customFormat="1" ht="14.45" customHeight="1">
      <c r="B38" s="34"/>
      <c r="E38" s="107" t="s">
        <v>41</v>
      </c>
      <c r="F38" s="120">
        <f>ROUND((SUM(BF87:BF94) + SUM(BF116:BF284)),  2)</f>
        <v>0</v>
      </c>
      <c r="I38" s="121">
        <v>0.2</v>
      </c>
      <c r="J38" s="120">
        <f>ROUND(((SUM(BF87:BF94) + SUM(BF116:BF284))*I38),  2)</f>
        <v>0</v>
      </c>
      <c r="L38" s="34"/>
    </row>
    <row r="39" spans="2:12" s="1" customFormat="1" ht="14.45" hidden="1" customHeight="1">
      <c r="B39" s="34"/>
      <c r="E39" s="107" t="s">
        <v>42</v>
      </c>
      <c r="F39" s="120">
        <f>ROUND((SUM(BG87:BG94) + SUM(BG116:BG284)),  2)</f>
        <v>0</v>
      </c>
      <c r="I39" s="121">
        <v>0.2</v>
      </c>
      <c r="J39" s="120">
        <f>0</f>
        <v>0</v>
      </c>
      <c r="L39" s="34"/>
    </row>
    <row r="40" spans="2:12" s="1" customFormat="1" ht="14.45" hidden="1" customHeight="1">
      <c r="B40" s="34"/>
      <c r="E40" s="107" t="s">
        <v>43</v>
      </c>
      <c r="F40" s="120">
        <f>ROUND((SUM(BH87:BH94) + SUM(BH116:BH284)),  2)</f>
        <v>0</v>
      </c>
      <c r="I40" s="121">
        <v>0.2</v>
      </c>
      <c r="J40" s="120">
        <f>0</f>
        <v>0</v>
      </c>
      <c r="L40" s="34"/>
    </row>
    <row r="41" spans="2:12" s="1" customFormat="1" ht="14.45" hidden="1" customHeight="1">
      <c r="B41" s="34"/>
      <c r="E41" s="107" t="s">
        <v>44</v>
      </c>
      <c r="F41" s="120">
        <f>ROUND((SUM(BI87:BI94) + SUM(BI116:BI284)),  2)</f>
        <v>0</v>
      </c>
      <c r="I41" s="121">
        <v>0</v>
      </c>
      <c r="J41" s="120">
        <f>0</f>
        <v>0</v>
      </c>
      <c r="L41" s="34"/>
    </row>
    <row r="42" spans="2:12" s="1" customFormat="1" ht="6.95" customHeight="1">
      <c r="B42" s="34"/>
      <c r="I42" s="108"/>
      <c r="L42" s="34"/>
    </row>
    <row r="43" spans="2:12" s="1" customFormat="1" ht="25.35" customHeight="1">
      <c r="B43" s="34"/>
      <c r="C43" s="122"/>
      <c r="D43" s="123" t="s">
        <v>45</v>
      </c>
      <c r="E43" s="124"/>
      <c r="F43" s="124"/>
      <c r="G43" s="125" t="s">
        <v>46</v>
      </c>
      <c r="H43" s="126" t="s">
        <v>47</v>
      </c>
      <c r="I43" s="127"/>
      <c r="J43" s="128">
        <f>SUM(J34:J41)</f>
        <v>0</v>
      </c>
      <c r="K43" s="129"/>
      <c r="L43" s="34"/>
    </row>
    <row r="44" spans="2:12" s="1" customFormat="1" ht="14.45" customHeight="1">
      <c r="B44" s="130"/>
      <c r="C44" s="131"/>
      <c r="D44" s="131"/>
      <c r="E44" s="131"/>
      <c r="F44" s="131"/>
      <c r="G44" s="131"/>
      <c r="H44" s="131"/>
      <c r="I44" s="132"/>
      <c r="J44" s="131"/>
      <c r="K44" s="131"/>
      <c r="L44" s="34"/>
    </row>
    <row r="48" spans="2:12" s="1" customFormat="1" ht="6.95" customHeight="1">
      <c r="B48" s="133"/>
      <c r="C48" s="134"/>
      <c r="D48" s="134"/>
      <c r="E48" s="134"/>
      <c r="F48" s="134"/>
      <c r="G48" s="134"/>
      <c r="H48" s="134"/>
      <c r="I48" s="135"/>
      <c r="J48" s="134"/>
      <c r="K48" s="134"/>
      <c r="L48" s="34"/>
    </row>
    <row r="49" spans="2:12" s="1" customFormat="1" ht="24.95" customHeight="1">
      <c r="B49" s="30"/>
      <c r="C49" s="19" t="s">
        <v>127</v>
      </c>
      <c r="D49" s="31"/>
      <c r="E49" s="31"/>
      <c r="F49" s="31"/>
      <c r="G49" s="31"/>
      <c r="H49" s="31"/>
      <c r="I49" s="108"/>
      <c r="J49" s="31"/>
      <c r="K49" s="31"/>
      <c r="L49" s="34"/>
    </row>
    <row r="50" spans="2:12" s="1" customFormat="1" ht="6.95" customHeight="1">
      <c r="B50" s="30"/>
      <c r="C50" s="31"/>
      <c r="D50" s="31"/>
      <c r="E50" s="31"/>
      <c r="F50" s="31"/>
      <c r="G50" s="31"/>
      <c r="H50" s="31"/>
      <c r="I50" s="108"/>
      <c r="J50" s="31"/>
      <c r="K50" s="31"/>
      <c r="L50" s="34"/>
    </row>
    <row r="51" spans="2:12" s="1" customFormat="1" ht="12" customHeight="1">
      <c r="B51" s="30"/>
      <c r="C51" s="25" t="s">
        <v>14</v>
      </c>
      <c r="D51" s="31"/>
      <c r="E51" s="31"/>
      <c r="F51" s="31"/>
      <c r="G51" s="31"/>
      <c r="H51" s="31"/>
      <c r="I51" s="108"/>
      <c r="J51" s="31"/>
      <c r="K51" s="31"/>
      <c r="L51" s="34"/>
    </row>
    <row r="52" spans="2:12" s="1" customFormat="1" ht="16.5" customHeight="1">
      <c r="B52" s="30"/>
      <c r="C52" s="31"/>
      <c r="D52" s="31"/>
      <c r="E52" s="263" t="str">
        <f>E7</f>
        <v>Materská škola Na Hôrke 30, Nitra</v>
      </c>
      <c r="F52" s="264"/>
      <c r="G52" s="264"/>
      <c r="H52" s="264"/>
      <c r="I52" s="108"/>
      <c r="J52" s="31"/>
      <c r="K52" s="31"/>
      <c r="L52" s="34"/>
    </row>
    <row r="53" spans="2:12" ht="12" customHeight="1">
      <c r="B53" s="17"/>
      <c r="C53" s="25" t="s">
        <v>121</v>
      </c>
      <c r="D53" s="18"/>
      <c r="E53" s="18"/>
      <c r="F53" s="18"/>
      <c r="G53" s="18"/>
      <c r="H53" s="18"/>
      <c r="J53" s="18"/>
      <c r="K53" s="18"/>
      <c r="L53" s="16"/>
    </row>
    <row r="54" spans="2:12" s="1" customFormat="1" ht="16.5" customHeight="1">
      <c r="B54" s="30"/>
      <c r="C54" s="31"/>
      <c r="D54" s="31"/>
      <c r="E54" s="263" t="s">
        <v>122</v>
      </c>
      <c r="F54" s="237"/>
      <c r="G54" s="237"/>
      <c r="H54" s="237"/>
      <c r="I54" s="108"/>
      <c r="J54" s="31"/>
      <c r="K54" s="31"/>
      <c r="L54" s="34"/>
    </row>
    <row r="55" spans="2:12" s="1" customFormat="1" ht="12" customHeight="1">
      <c r="B55" s="30"/>
      <c r="C55" s="25" t="s">
        <v>123</v>
      </c>
      <c r="D55" s="31"/>
      <c r="E55" s="31"/>
      <c r="F55" s="31"/>
      <c r="G55" s="31"/>
      <c r="H55" s="31"/>
      <c r="I55" s="108"/>
      <c r="J55" s="31"/>
      <c r="K55" s="31"/>
      <c r="L55" s="34"/>
    </row>
    <row r="56" spans="2:12" s="1" customFormat="1" ht="16.5" customHeight="1">
      <c r="B56" s="30"/>
      <c r="C56" s="31"/>
      <c r="D56" s="31"/>
      <c r="E56" s="238" t="str">
        <f>E11</f>
        <v xml:space="preserve">101 - SP 101 Stavebné úpravy pre vytvorenie 2 tried a prislúchajúceho zázemia MŠ </v>
      </c>
      <c r="F56" s="237"/>
      <c r="G56" s="237"/>
      <c r="H56" s="237"/>
      <c r="I56" s="108"/>
      <c r="J56" s="31"/>
      <c r="K56" s="31"/>
      <c r="L56" s="34"/>
    </row>
    <row r="57" spans="2:12" s="1" customFormat="1" ht="6.95" customHeight="1">
      <c r="B57" s="30"/>
      <c r="C57" s="31"/>
      <c r="D57" s="31"/>
      <c r="E57" s="31"/>
      <c r="F57" s="31"/>
      <c r="G57" s="31"/>
      <c r="H57" s="31"/>
      <c r="I57" s="108"/>
      <c r="J57" s="31"/>
      <c r="K57" s="31"/>
      <c r="L57" s="34"/>
    </row>
    <row r="58" spans="2:12" s="1" customFormat="1" ht="12" customHeight="1">
      <c r="B58" s="30"/>
      <c r="C58" s="25" t="s">
        <v>18</v>
      </c>
      <c r="D58" s="31"/>
      <c r="E58" s="31"/>
      <c r="F58" s="23" t="str">
        <f>F14</f>
        <v xml:space="preserve"> Na Hôrke 30, Nitra</v>
      </c>
      <c r="G58" s="31"/>
      <c r="H58" s="31"/>
      <c r="I58" s="109" t="s">
        <v>20</v>
      </c>
      <c r="J58" s="51" t="str">
        <f>IF(J14="","",J14)</f>
        <v>24. 2. 2017</v>
      </c>
      <c r="K58" s="31"/>
      <c r="L58" s="34"/>
    </row>
    <row r="59" spans="2:12" s="1" customFormat="1" ht="6.95" customHeight="1">
      <c r="B59" s="30"/>
      <c r="C59" s="31"/>
      <c r="D59" s="31"/>
      <c r="E59" s="31"/>
      <c r="F59" s="31"/>
      <c r="G59" s="31"/>
      <c r="H59" s="31"/>
      <c r="I59" s="108"/>
      <c r="J59" s="31"/>
      <c r="K59" s="31"/>
      <c r="L59" s="34"/>
    </row>
    <row r="60" spans="2:12" s="1" customFormat="1" ht="13.7" customHeight="1">
      <c r="B60" s="30"/>
      <c r="C60" s="25" t="s">
        <v>22</v>
      </c>
      <c r="D60" s="31"/>
      <c r="E60" s="31"/>
      <c r="F60" s="23" t="str">
        <f>E17</f>
        <v>Mesto NITRA,  Štefánikova 60,  950 06 Nitra</v>
      </c>
      <c r="G60" s="31"/>
      <c r="H60" s="31"/>
      <c r="I60" s="109" t="s">
        <v>28</v>
      </c>
      <c r="J60" s="28" t="str">
        <f>E23</f>
        <v>Ing.arch.Igor Feník</v>
      </c>
      <c r="K60" s="31"/>
      <c r="L60" s="34"/>
    </row>
    <row r="61" spans="2:12" s="1" customFormat="1" ht="13.7" customHeight="1">
      <c r="B61" s="30"/>
      <c r="C61" s="25" t="s">
        <v>26</v>
      </c>
      <c r="D61" s="31"/>
      <c r="E61" s="31"/>
      <c r="F61" s="23" t="str">
        <f>IF(E20="","",E20)</f>
        <v>Vyplň údaj</v>
      </c>
      <c r="G61" s="31"/>
      <c r="H61" s="31"/>
      <c r="I61" s="109" t="s">
        <v>32</v>
      </c>
      <c r="J61" s="28" t="str">
        <f>E26</f>
        <v>Ing.Janečka</v>
      </c>
      <c r="K61" s="31"/>
      <c r="L61" s="34"/>
    </row>
    <row r="62" spans="2:12" s="1" customFormat="1" ht="10.35" customHeight="1">
      <c r="B62" s="30"/>
      <c r="C62" s="31"/>
      <c r="D62" s="31"/>
      <c r="E62" s="31"/>
      <c r="F62" s="31"/>
      <c r="G62" s="31"/>
      <c r="H62" s="31"/>
      <c r="I62" s="108"/>
      <c r="J62" s="31"/>
      <c r="K62" s="31"/>
      <c r="L62" s="34"/>
    </row>
    <row r="63" spans="2:12" s="1" customFormat="1" ht="29.25" customHeight="1">
      <c r="B63" s="30"/>
      <c r="C63" s="136" t="s">
        <v>128</v>
      </c>
      <c r="D63" s="137"/>
      <c r="E63" s="137"/>
      <c r="F63" s="137"/>
      <c r="G63" s="137"/>
      <c r="H63" s="137"/>
      <c r="I63" s="138"/>
      <c r="J63" s="139" t="s">
        <v>129</v>
      </c>
      <c r="K63" s="137"/>
      <c r="L63" s="34"/>
    </row>
    <row r="64" spans="2:12" s="1" customFormat="1" ht="10.35" customHeight="1">
      <c r="B64" s="30"/>
      <c r="C64" s="31"/>
      <c r="D64" s="31"/>
      <c r="E64" s="31"/>
      <c r="F64" s="31"/>
      <c r="G64" s="31"/>
      <c r="H64" s="31"/>
      <c r="I64" s="108"/>
      <c r="J64" s="31"/>
      <c r="K64" s="31"/>
      <c r="L64" s="34"/>
    </row>
    <row r="65" spans="2:47" s="1" customFormat="1" ht="22.9" customHeight="1">
      <c r="B65" s="30"/>
      <c r="C65" s="140" t="s">
        <v>130</v>
      </c>
      <c r="D65" s="31"/>
      <c r="E65" s="31"/>
      <c r="F65" s="31"/>
      <c r="G65" s="31"/>
      <c r="H65" s="31"/>
      <c r="I65" s="108"/>
      <c r="J65" s="69">
        <f>J116</f>
        <v>0</v>
      </c>
      <c r="K65" s="31"/>
      <c r="L65" s="34"/>
      <c r="AU65" s="13" t="s">
        <v>131</v>
      </c>
    </row>
    <row r="66" spans="2:47" s="8" customFormat="1" ht="24.95" customHeight="1">
      <c r="B66" s="141"/>
      <c r="C66" s="142"/>
      <c r="D66" s="143" t="s">
        <v>132</v>
      </c>
      <c r="E66" s="144"/>
      <c r="F66" s="144"/>
      <c r="G66" s="144"/>
      <c r="H66" s="144"/>
      <c r="I66" s="145"/>
      <c r="J66" s="146">
        <f>J117</f>
        <v>0</v>
      </c>
      <c r="K66" s="142"/>
      <c r="L66" s="147"/>
    </row>
    <row r="67" spans="2:47" s="9" customFormat="1" ht="19.899999999999999" customHeight="1">
      <c r="B67" s="148"/>
      <c r="C67" s="90"/>
      <c r="D67" s="149" t="s">
        <v>133</v>
      </c>
      <c r="E67" s="150"/>
      <c r="F67" s="150"/>
      <c r="G67" s="150"/>
      <c r="H67" s="150"/>
      <c r="I67" s="151"/>
      <c r="J67" s="152">
        <f>J118</f>
        <v>0</v>
      </c>
      <c r="K67" s="90"/>
      <c r="L67" s="153"/>
    </row>
    <row r="68" spans="2:47" s="9" customFormat="1" ht="19.899999999999999" customHeight="1">
      <c r="B68" s="148"/>
      <c r="C68" s="90"/>
      <c r="D68" s="149" t="s">
        <v>134</v>
      </c>
      <c r="E68" s="150"/>
      <c r="F68" s="150"/>
      <c r="G68" s="150"/>
      <c r="H68" s="150"/>
      <c r="I68" s="151"/>
      <c r="J68" s="152">
        <f>J123</f>
        <v>0</v>
      </c>
      <c r="K68" s="90"/>
      <c r="L68" s="153"/>
    </row>
    <row r="69" spans="2:47" s="9" customFormat="1" ht="19.899999999999999" customHeight="1">
      <c r="B69" s="148"/>
      <c r="C69" s="90"/>
      <c r="D69" s="149" t="s">
        <v>135</v>
      </c>
      <c r="E69" s="150"/>
      <c r="F69" s="150"/>
      <c r="G69" s="150"/>
      <c r="H69" s="150"/>
      <c r="I69" s="151"/>
      <c r="J69" s="152">
        <f>J138</f>
        <v>0</v>
      </c>
      <c r="K69" s="90"/>
      <c r="L69" s="153"/>
    </row>
    <row r="70" spans="2:47" s="9" customFormat="1" ht="19.899999999999999" customHeight="1">
      <c r="B70" s="148"/>
      <c r="C70" s="90"/>
      <c r="D70" s="149" t="s">
        <v>136</v>
      </c>
      <c r="E70" s="150"/>
      <c r="F70" s="150"/>
      <c r="G70" s="150"/>
      <c r="H70" s="150"/>
      <c r="I70" s="151"/>
      <c r="J70" s="152">
        <f>J168</f>
        <v>0</v>
      </c>
      <c r="K70" s="90"/>
      <c r="L70" s="153"/>
    </row>
    <row r="71" spans="2:47" s="8" customFormat="1" ht="24.95" customHeight="1">
      <c r="B71" s="141"/>
      <c r="C71" s="142"/>
      <c r="D71" s="143" t="s">
        <v>137</v>
      </c>
      <c r="E71" s="144"/>
      <c r="F71" s="144"/>
      <c r="G71" s="144"/>
      <c r="H71" s="144"/>
      <c r="I71" s="145"/>
      <c r="J71" s="146">
        <f>J170</f>
        <v>0</v>
      </c>
      <c r="K71" s="142"/>
      <c r="L71" s="147"/>
    </row>
    <row r="72" spans="2:47" s="9" customFormat="1" ht="19.899999999999999" customHeight="1">
      <c r="B72" s="148"/>
      <c r="C72" s="90"/>
      <c r="D72" s="149" t="s">
        <v>138</v>
      </c>
      <c r="E72" s="150"/>
      <c r="F72" s="150"/>
      <c r="G72" s="150"/>
      <c r="H72" s="150"/>
      <c r="I72" s="151"/>
      <c r="J72" s="152">
        <f>J171</f>
        <v>0</v>
      </c>
      <c r="K72" s="90"/>
      <c r="L72" s="153"/>
    </row>
    <row r="73" spans="2:47" s="9" customFormat="1" ht="19.899999999999999" customHeight="1">
      <c r="B73" s="148"/>
      <c r="C73" s="90"/>
      <c r="D73" s="149" t="s">
        <v>139</v>
      </c>
      <c r="E73" s="150"/>
      <c r="F73" s="150"/>
      <c r="G73" s="150"/>
      <c r="H73" s="150"/>
      <c r="I73" s="151"/>
      <c r="J73" s="152">
        <f>J179</f>
        <v>0</v>
      </c>
      <c r="K73" s="90"/>
      <c r="L73" s="153"/>
    </row>
    <row r="74" spans="2:47" s="9" customFormat="1" ht="19.899999999999999" customHeight="1">
      <c r="B74" s="148"/>
      <c r="C74" s="90"/>
      <c r="D74" s="149" t="s">
        <v>140</v>
      </c>
      <c r="E74" s="150"/>
      <c r="F74" s="150"/>
      <c r="G74" s="150"/>
      <c r="H74" s="150"/>
      <c r="I74" s="151"/>
      <c r="J74" s="152">
        <f>J190</f>
        <v>0</v>
      </c>
      <c r="K74" s="90"/>
      <c r="L74" s="153"/>
    </row>
    <row r="75" spans="2:47" s="9" customFormat="1" ht="19.899999999999999" customHeight="1">
      <c r="B75" s="148"/>
      <c r="C75" s="90"/>
      <c r="D75" s="149" t="s">
        <v>141</v>
      </c>
      <c r="E75" s="150"/>
      <c r="F75" s="150"/>
      <c r="G75" s="150"/>
      <c r="H75" s="150"/>
      <c r="I75" s="151"/>
      <c r="J75" s="152">
        <f>J195</f>
        <v>0</v>
      </c>
      <c r="K75" s="90"/>
      <c r="L75" s="153"/>
    </row>
    <row r="76" spans="2:47" s="9" customFormat="1" ht="19.899999999999999" customHeight="1">
      <c r="B76" s="148"/>
      <c r="C76" s="90"/>
      <c r="D76" s="149" t="s">
        <v>142</v>
      </c>
      <c r="E76" s="150"/>
      <c r="F76" s="150"/>
      <c r="G76" s="150"/>
      <c r="H76" s="150"/>
      <c r="I76" s="151"/>
      <c r="J76" s="152">
        <f>J199</f>
        <v>0</v>
      </c>
      <c r="K76" s="90"/>
      <c r="L76" s="153"/>
    </row>
    <row r="77" spans="2:47" s="9" customFormat="1" ht="19.899999999999999" customHeight="1">
      <c r="B77" s="148"/>
      <c r="C77" s="90"/>
      <c r="D77" s="149" t="s">
        <v>143</v>
      </c>
      <c r="E77" s="150"/>
      <c r="F77" s="150"/>
      <c r="G77" s="150"/>
      <c r="H77" s="150"/>
      <c r="I77" s="151"/>
      <c r="J77" s="152">
        <f>J226</f>
        <v>0</v>
      </c>
      <c r="K77" s="90"/>
      <c r="L77" s="153"/>
    </row>
    <row r="78" spans="2:47" s="9" customFormat="1" ht="19.899999999999999" customHeight="1">
      <c r="B78" s="148"/>
      <c r="C78" s="90"/>
      <c r="D78" s="149" t="s">
        <v>144</v>
      </c>
      <c r="E78" s="150"/>
      <c r="F78" s="150"/>
      <c r="G78" s="150"/>
      <c r="H78" s="150"/>
      <c r="I78" s="151"/>
      <c r="J78" s="152">
        <f>J248</f>
        <v>0</v>
      </c>
      <c r="K78" s="90"/>
      <c r="L78" s="153"/>
    </row>
    <row r="79" spans="2:47" s="9" customFormat="1" ht="19.899999999999999" customHeight="1">
      <c r="B79" s="148"/>
      <c r="C79" s="90"/>
      <c r="D79" s="149" t="s">
        <v>145</v>
      </c>
      <c r="E79" s="150"/>
      <c r="F79" s="150"/>
      <c r="G79" s="150"/>
      <c r="H79" s="150"/>
      <c r="I79" s="151"/>
      <c r="J79" s="152">
        <f>J252</f>
        <v>0</v>
      </c>
      <c r="K79" s="90"/>
      <c r="L79" s="153"/>
    </row>
    <row r="80" spans="2:47" s="9" customFormat="1" ht="19.899999999999999" customHeight="1">
      <c r="B80" s="148"/>
      <c r="C80" s="90"/>
      <c r="D80" s="149" t="s">
        <v>146</v>
      </c>
      <c r="E80" s="150"/>
      <c r="F80" s="150"/>
      <c r="G80" s="150"/>
      <c r="H80" s="150"/>
      <c r="I80" s="151"/>
      <c r="J80" s="152">
        <f>J256</f>
        <v>0</v>
      </c>
      <c r="K80" s="90"/>
      <c r="L80" s="153"/>
    </row>
    <row r="81" spans="2:65" s="9" customFormat="1" ht="19.899999999999999" customHeight="1">
      <c r="B81" s="148"/>
      <c r="C81" s="90"/>
      <c r="D81" s="149" t="s">
        <v>147</v>
      </c>
      <c r="E81" s="150"/>
      <c r="F81" s="150"/>
      <c r="G81" s="150"/>
      <c r="H81" s="150"/>
      <c r="I81" s="151"/>
      <c r="J81" s="152">
        <f>J260</f>
        <v>0</v>
      </c>
      <c r="K81" s="90"/>
      <c r="L81" s="153"/>
    </row>
    <row r="82" spans="2:65" s="9" customFormat="1" ht="19.899999999999999" customHeight="1">
      <c r="B82" s="148"/>
      <c r="C82" s="90"/>
      <c r="D82" s="149" t="s">
        <v>148</v>
      </c>
      <c r="E82" s="150"/>
      <c r="F82" s="150"/>
      <c r="G82" s="150"/>
      <c r="H82" s="150"/>
      <c r="I82" s="151"/>
      <c r="J82" s="152">
        <f>J272</f>
        <v>0</v>
      </c>
      <c r="K82" s="90"/>
      <c r="L82" s="153"/>
    </row>
    <row r="83" spans="2:65" s="9" customFormat="1" ht="19.899999999999999" customHeight="1">
      <c r="B83" s="148"/>
      <c r="C83" s="90"/>
      <c r="D83" s="149" t="s">
        <v>149</v>
      </c>
      <c r="E83" s="150"/>
      <c r="F83" s="150"/>
      <c r="G83" s="150"/>
      <c r="H83" s="150"/>
      <c r="I83" s="151"/>
      <c r="J83" s="152">
        <f>J277</f>
        <v>0</v>
      </c>
      <c r="K83" s="90"/>
      <c r="L83" s="153"/>
    </row>
    <row r="84" spans="2:65" s="9" customFormat="1" ht="19.899999999999999" customHeight="1">
      <c r="B84" s="148"/>
      <c r="C84" s="90"/>
      <c r="D84" s="149" t="s">
        <v>150</v>
      </c>
      <c r="E84" s="150"/>
      <c r="F84" s="150"/>
      <c r="G84" s="150"/>
      <c r="H84" s="150"/>
      <c r="I84" s="151"/>
      <c r="J84" s="152">
        <f>J282</f>
        <v>0</v>
      </c>
      <c r="K84" s="90"/>
      <c r="L84" s="153"/>
    </row>
    <row r="85" spans="2:65" s="1" customFormat="1" ht="21.75" customHeight="1">
      <c r="B85" s="30"/>
      <c r="C85" s="31"/>
      <c r="D85" s="31"/>
      <c r="E85" s="31"/>
      <c r="F85" s="31"/>
      <c r="G85" s="31"/>
      <c r="H85" s="31"/>
      <c r="I85" s="108"/>
      <c r="J85" s="31"/>
      <c r="K85" s="31"/>
      <c r="L85" s="34"/>
    </row>
    <row r="86" spans="2:65" s="1" customFormat="1" ht="6.95" customHeight="1">
      <c r="B86" s="30"/>
      <c r="C86" s="31"/>
      <c r="D86" s="31"/>
      <c r="E86" s="31"/>
      <c r="F86" s="31"/>
      <c r="G86" s="31"/>
      <c r="H86" s="31"/>
      <c r="I86" s="108"/>
      <c r="J86" s="31"/>
      <c r="K86" s="31"/>
      <c r="L86" s="34"/>
    </row>
    <row r="87" spans="2:65" s="1" customFormat="1" ht="29.25" customHeight="1">
      <c r="B87" s="30"/>
      <c r="C87" s="140" t="s">
        <v>151</v>
      </c>
      <c r="D87" s="31"/>
      <c r="E87" s="31"/>
      <c r="F87" s="31"/>
      <c r="G87" s="31"/>
      <c r="H87" s="31"/>
      <c r="I87" s="108"/>
      <c r="J87" s="154">
        <f>ROUND(J88 + J89 + J90 + J91 + J92 + J93,2)</f>
        <v>0</v>
      </c>
      <c r="K87" s="31"/>
      <c r="L87" s="34"/>
      <c r="N87" s="155" t="s">
        <v>39</v>
      </c>
    </row>
    <row r="88" spans="2:65" s="1" customFormat="1" ht="18" customHeight="1">
      <c r="B88" s="30"/>
      <c r="C88" s="31"/>
      <c r="D88" s="265" t="s">
        <v>152</v>
      </c>
      <c r="E88" s="266"/>
      <c r="F88" s="266"/>
      <c r="G88" s="31"/>
      <c r="H88" s="31"/>
      <c r="I88" s="108"/>
      <c r="J88" s="157">
        <v>0</v>
      </c>
      <c r="K88" s="31"/>
      <c r="L88" s="158"/>
      <c r="M88" s="108"/>
      <c r="N88" s="159" t="s">
        <v>41</v>
      </c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  <c r="AT88" s="108"/>
      <c r="AU88" s="108"/>
      <c r="AV88" s="108"/>
      <c r="AW88" s="108"/>
      <c r="AX88" s="108"/>
      <c r="AY88" s="160" t="s">
        <v>153</v>
      </c>
      <c r="AZ88" s="108"/>
      <c r="BA88" s="108"/>
      <c r="BB88" s="108"/>
      <c r="BC88" s="108"/>
      <c r="BD88" s="108"/>
      <c r="BE88" s="161">
        <f t="shared" ref="BE88:BE93" si="0">IF(N88="základná",J88,0)</f>
        <v>0</v>
      </c>
      <c r="BF88" s="161">
        <f t="shared" ref="BF88:BF93" si="1">IF(N88="znížená",J88,0)</f>
        <v>0</v>
      </c>
      <c r="BG88" s="161">
        <f t="shared" ref="BG88:BG93" si="2">IF(N88="zákl. prenesená",J88,0)</f>
        <v>0</v>
      </c>
      <c r="BH88" s="161">
        <f t="shared" ref="BH88:BH93" si="3">IF(N88="zníž. prenesená",J88,0)</f>
        <v>0</v>
      </c>
      <c r="BI88" s="161">
        <f t="shared" ref="BI88:BI93" si="4">IF(N88="nulová",J88,0)</f>
        <v>0</v>
      </c>
      <c r="BJ88" s="160" t="s">
        <v>82</v>
      </c>
      <c r="BK88" s="108"/>
      <c r="BL88" s="108"/>
      <c r="BM88" s="108"/>
    </row>
    <row r="89" spans="2:65" s="1" customFormat="1" ht="18" customHeight="1">
      <c r="B89" s="30"/>
      <c r="C89" s="31"/>
      <c r="D89" s="265" t="s">
        <v>154</v>
      </c>
      <c r="E89" s="266"/>
      <c r="F89" s="266"/>
      <c r="G89" s="31"/>
      <c r="H89" s="31"/>
      <c r="I89" s="108"/>
      <c r="J89" s="157">
        <v>0</v>
      </c>
      <c r="K89" s="31"/>
      <c r="L89" s="158"/>
      <c r="M89" s="108"/>
      <c r="N89" s="159" t="s">
        <v>41</v>
      </c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108"/>
      <c r="AO89" s="108"/>
      <c r="AP89" s="108"/>
      <c r="AQ89" s="108"/>
      <c r="AR89" s="108"/>
      <c r="AS89" s="108"/>
      <c r="AT89" s="108"/>
      <c r="AU89" s="108"/>
      <c r="AV89" s="108"/>
      <c r="AW89" s="108"/>
      <c r="AX89" s="108"/>
      <c r="AY89" s="160" t="s">
        <v>153</v>
      </c>
      <c r="AZ89" s="108"/>
      <c r="BA89" s="108"/>
      <c r="BB89" s="108"/>
      <c r="BC89" s="108"/>
      <c r="BD89" s="108"/>
      <c r="BE89" s="161">
        <f t="shared" si="0"/>
        <v>0</v>
      </c>
      <c r="BF89" s="161">
        <f t="shared" si="1"/>
        <v>0</v>
      </c>
      <c r="BG89" s="161">
        <f t="shared" si="2"/>
        <v>0</v>
      </c>
      <c r="BH89" s="161">
        <f t="shared" si="3"/>
        <v>0</v>
      </c>
      <c r="BI89" s="161">
        <f t="shared" si="4"/>
        <v>0</v>
      </c>
      <c r="BJ89" s="160" t="s">
        <v>82</v>
      </c>
      <c r="BK89" s="108"/>
      <c r="BL89" s="108"/>
      <c r="BM89" s="108"/>
    </row>
    <row r="90" spans="2:65" s="1" customFormat="1" ht="18" customHeight="1">
      <c r="B90" s="30"/>
      <c r="C90" s="31"/>
      <c r="D90" s="265" t="s">
        <v>155</v>
      </c>
      <c r="E90" s="266"/>
      <c r="F90" s="266"/>
      <c r="G90" s="31"/>
      <c r="H90" s="31"/>
      <c r="I90" s="108"/>
      <c r="J90" s="157">
        <v>0</v>
      </c>
      <c r="K90" s="31"/>
      <c r="L90" s="158"/>
      <c r="M90" s="108"/>
      <c r="N90" s="159" t="s">
        <v>41</v>
      </c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08"/>
      <c r="AO90" s="108"/>
      <c r="AP90" s="108"/>
      <c r="AQ90" s="108"/>
      <c r="AR90" s="108"/>
      <c r="AS90" s="108"/>
      <c r="AT90" s="108"/>
      <c r="AU90" s="108"/>
      <c r="AV90" s="108"/>
      <c r="AW90" s="108"/>
      <c r="AX90" s="108"/>
      <c r="AY90" s="160" t="s">
        <v>153</v>
      </c>
      <c r="AZ90" s="108"/>
      <c r="BA90" s="108"/>
      <c r="BB90" s="108"/>
      <c r="BC90" s="108"/>
      <c r="BD90" s="108"/>
      <c r="BE90" s="161">
        <f t="shared" si="0"/>
        <v>0</v>
      </c>
      <c r="BF90" s="161">
        <f t="shared" si="1"/>
        <v>0</v>
      </c>
      <c r="BG90" s="161">
        <f t="shared" si="2"/>
        <v>0</v>
      </c>
      <c r="BH90" s="161">
        <f t="shared" si="3"/>
        <v>0</v>
      </c>
      <c r="BI90" s="161">
        <f t="shared" si="4"/>
        <v>0</v>
      </c>
      <c r="BJ90" s="160" t="s">
        <v>82</v>
      </c>
      <c r="BK90" s="108"/>
      <c r="BL90" s="108"/>
      <c r="BM90" s="108"/>
    </row>
    <row r="91" spans="2:65" s="1" customFormat="1" ht="18" customHeight="1">
      <c r="B91" s="30"/>
      <c r="C91" s="31"/>
      <c r="D91" s="265" t="s">
        <v>156</v>
      </c>
      <c r="E91" s="266"/>
      <c r="F91" s="266"/>
      <c r="G91" s="31"/>
      <c r="H91" s="31"/>
      <c r="I91" s="108"/>
      <c r="J91" s="157">
        <v>0</v>
      </c>
      <c r="K91" s="31"/>
      <c r="L91" s="158"/>
      <c r="M91" s="108"/>
      <c r="N91" s="159" t="s">
        <v>41</v>
      </c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  <c r="AJ91" s="108"/>
      <c r="AK91" s="108"/>
      <c r="AL91" s="108"/>
      <c r="AM91" s="108"/>
      <c r="AN91" s="108"/>
      <c r="AO91" s="108"/>
      <c r="AP91" s="108"/>
      <c r="AQ91" s="108"/>
      <c r="AR91" s="108"/>
      <c r="AS91" s="108"/>
      <c r="AT91" s="108"/>
      <c r="AU91" s="108"/>
      <c r="AV91" s="108"/>
      <c r="AW91" s="108"/>
      <c r="AX91" s="108"/>
      <c r="AY91" s="160" t="s">
        <v>153</v>
      </c>
      <c r="AZ91" s="108"/>
      <c r="BA91" s="108"/>
      <c r="BB91" s="108"/>
      <c r="BC91" s="108"/>
      <c r="BD91" s="108"/>
      <c r="BE91" s="161">
        <f t="shared" si="0"/>
        <v>0</v>
      </c>
      <c r="BF91" s="161">
        <f t="shared" si="1"/>
        <v>0</v>
      </c>
      <c r="BG91" s="161">
        <f t="shared" si="2"/>
        <v>0</v>
      </c>
      <c r="BH91" s="161">
        <f t="shared" si="3"/>
        <v>0</v>
      </c>
      <c r="BI91" s="161">
        <f t="shared" si="4"/>
        <v>0</v>
      </c>
      <c r="BJ91" s="160" t="s">
        <v>82</v>
      </c>
      <c r="BK91" s="108"/>
      <c r="BL91" s="108"/>
      <c r="BM91" s="108"/>
    </row>
    <row r="92" spans="2:65" s="1" customFormat="1" ht="18" customHeight="1">
      <c r="B92" s="30"/>
      <c r="C92" s="31"/>
      <c r="D92" s="265" t="s">
        <v>157</v>
      </c>
      <c r="E92" s="266"/>
      <c r="F92" s="266"/>
      <c r="G92" s="31"/>
      <c r="H92" s="31"/>
      <c r="I92" s="108"/>
      <c r="J92" s="157">
        <v>0</v>
      </c>
      <c r="K92" s="31"/>
      <c r="L92" s="158"/>
      <c r="M92" s="108"/>
      <c r="N92" s="159" t="s">
        <v>41</v>
      </c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08"/>
      <c r="AO92" s="108"/>
      <c r="AP92" s="108"/>
      <c r="AQ92" s="108"/>
      <c r="AR92" s="108"/>
      <c r="AS92" s="108"/>
      <c r="AT92" s="108"/>
      <c r="AU92" s="108"/>
      <c r="AV92" s="108"/>
      <c r="AW92" s="108"/>
      <c r="AX92" s="108"/>
      <c r="AY92" s="160" t="s">
        <v>153</v>
      </c>
      <c r="AZ92" s="108"/>
      <c r="BA92" s="108"/>
      <c r="BB92" s="108"/>
      <c r="BC92" s="108"/>
      <c r="BD92" s="108"/>
      <c r="BE92" s="161">
        <f t="shared" si="0"/>
        <v>0</v>
      </c>
      <c r="BF92" s="161">
        <f t="shared" si="1"/>
        <v>0</v>
      </c>
      <c r="BG92" s="161">
        <f t="shared" si="2"/>
        <v>0</v>
      </c>
      <c r="BH92" s="161">
        <f t="shared" si="3"/>
        <v>0</v>
      </c>
      <c r="BI92" s="161">
        <f t="shared" si="4"/>
        <v>0</v>
      </c>
      <c r="BJ92" s="160" t="s">
        <v>82</v>
      </c>
      <c r="BK92" s="108"/>
      <c r="BL92" s="108"/>
      <c r="BM92" s="108"/>
    </row>
    <row r="93" spans="2:65" s="1" customFormat="1" ht="18" customHeight="1">
      <c r="B93" s="30"/>
      <c r="C93" s="31"/>
      <c r="D93" s="156" t="s">
        <v>158</v>
      </c>
      <c r="E93" s="31"/>
      <c r="F93" s="31"/>
      <c r="G93" s="31"/>
      <c r="H93" s="31"/>
      <c r="I93" s="108"/>
      <c r="J93" s="157">
        <f>ROUND(J32*T93,2)</f>
        <v>0</v>
      </c>
      <c r="K93" s="31"/>
      <c r="L93" s="158"/>
      <c r="M93" s="108"/>
      <c r="N93" s="159" t="s">
        <v>41</v>
      </c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08"/>
      <c r="AO93" s="108"/>
      <c r="AP93" s="108"/>
      <c r="AQ93" s="108"/>
      <c r="AR93" s="108"/>
      <c r="AS93" s="108"/>
      <c r="AT93" s="108"/>
      <c r="AU93" s="108"/>
      <c r="AV93" s="108"/>
      <c r="AW93" s="108"/>
      <c r="AX93" s="108"/>
      <c r="AY93" s="160" t="s">
        <v>159</v>
      </c>
      <c r="AZ93" s="108"/>
      <c r="BA93" s="108"/>
      <c r="BB93" s="108"/>
      <c r="BC93" s="108"/>
      <c r="BD93" s="108"/>
      <c r="BE93" s="161">
        <f t="shared" si="0"/>
        <v>0</v>
      </c>
      <c r="BF93" s="161">
        <f t="shared" si="1"/>
        <v>0</v>
      </c>
      <c r="BG93" s="161">
        <f t="shared" si="2"/>
        <v>0</v>
      </c>
      <c r="BH93" s="161">
        <f t="shared" si="3"/>
        <v>0</v>
      </c>
      <c r="BI93" s="161">
        <f t="shared" si="4"/>
        <v>0</v>
      </c>
      <c r="BJ93" s="160" t="s">
        <v>82</v>
      </c>
      <c r="BK93" s="108"/>
      <c r="BL93" s="108"/>
      <c r="BM93" s="108"/>
    </row>
    <row r="94" spans="2:65" s="1" customFormat="1" ht="11.25">
      <c r="B94" s="30"/>
      <c r="C94" s="31"/>
      <c r="D94" s="31"/>
      <c r="E94" s="31"/>
      <c r="F94" s="31"/>
      <c r="G94" s="31"/>
      <c r="H94" s="31"/>
      <c r="I94" s="108"/>
      <c r="J94" s="31"/>
      <c r="K94" s="31"/>
      <c r="L94" s="34"/>
    </row>
    <row r="95" spans="2:65" s="1" customFormat="1" ht="29.25" customHeight="1">
      <c r="B95" s="30"/>
      <c r="C95" s="162" t="s">
        <v>160</v>
      </c>
      <c r="D95" s="137"/>
      <c r="E95" s="137"/>
      <c r="F95" s="137"/>
      <c r="G95" s="137"/>
      <c r="H95" s="137"/>
      <c r="I95" s="138"/>
      <c r="J95" s="163">
        <f>ROUND(J65+J87,2)</f>
        <v>0</v>
      </c>
      <c r="K95" s="137"/>
      <c r="L95" s="34"/>
    </row>
    <row r="96" spans="2:65" s="1" customFormat="1" ht="6.95" customHeight="1">
      <c r="B96" s="42"/>
      <c r="C96" s="43"/>
      <c r="D96" s="43"/>
      <c r="E96" s="43"/>
      <c r="F96" s="43"/>
      <c r="G96" s="43"/>
      <c r="H96" s="43"/>
      <c r="I96" s="132"/>
      <c r="J96" s="43"/>
      <c r="K96" s="43"/>
      <c r="L96" s="34"/>
    </row>
    <row r="100" spans="2:12" s="1" customFormat="1" ht="6.95" customHeight="1">
      <c r="B100" s="44"/>
      <c r="C100" s="45"/>
      <c r="D100" s="45"/>
      <c r="E100" s="45"/>
      <c r="F100" s="45"/>
      <c r="G100" s="45"/>
      <c r="H100" s="45"/>
      <c r="I100" s="135"/>
      <c r="J100" s="45"/>
      <c r="K100" s="45"/>
      <c r="L100" s="34"/>
    </row>
    <row r="101" spans="2:12" s="1" customFormat="1" ht="24.95" customHeight="1">
      <c r="B101" s="30"/>
      <c r="C101" s="19" t="s">
        <v>161</v>
      </c>
      <c r="D101" s="31"/>
      <c r="E101" s="31"/>
      <c r="F101" s="31"/>
      <c r="G101" s="31"/>
      <c r="H101" s="31"/>
      <c r="I101" s="108"/>
      <c r="J101" s="31"/>
      <c r="K101" s="31"/>
      <c r="L101" s="34"/>
    </row>
    <row r="102" spans="2:12" s="1" customFormat="1" ht="6.95" customHeight="1">
      <c r="B102" s="30"/>
      <c r="C102" s="31"/>
      <c r="D102" s="31"/>
      <c r="E102" s="31"/>
      <c r="F102" s="31"/>
      <c r="G102" s="31"/>
      <c r="H102" s="31"/>
      <c r="I102" s="108"/>
      <c r="J102" s="31"/>
      <c r="K102" s="31"/>
      <c r="L102" s="34"/>
    </row>
    <row r="103" spans="2:12" s="1" customFormat="1" ht="12" customHeight="1">
      <c r="B103" s="30"/>
      <c r="C103" s="25" t="s">
        <v>14</v>
      </c>
      <c r="D103" s="31"/>
      <c r="E103" s="31"/>
      <c r="F103" s="31"/>
      <c r="G103" s="31"/>
      <c r="H103" s="31"/>
      <c r="I103" s="108"/>
      <c r="J103" s="31"/>
      <c r="K103" s="31"/>
      <c r="L103" s="34"/>
    </row>
    <row r="104" spans="2:12" s="1" customFormat="1" ht="16.5" customHeight="1">
      <c r="B104" s="30"/>
      <c r="C104" s="31"/>
      <c r="D104" s="31"/>
      <c r="E104" s="263" t="str">
        <f>E7</f>
        <v>Materská škola Na Hôrke 30, Nitra</v>
      </c>
      <c r="F104" s="264"/>
      <c r="G104" s="264"/>
      <c r="H104" s="264"/>
      <c r="I104" s="108"/>
      <c r="J104" s="31"/>
      <c r="K104" s="31"/>
      <c r="L104" s="34"/>
    </row>
    <row r="105" spans="2:12" ht="12" customHeight="1">
      <c r="B105" s="17"/>
      <c r="C105" s="25" t="s">
        <v>121</v>
      </c>
      <c r="D105" s="18"/>
      <c r="E105" s="18"/>
      <c r="F105" s="18"/>
      <c r="G105" s="18"/>
      <c r="H105" s="18"/>
      <c r="J105" s="18"/>
      <c r="K105" s="18"/>
      <c r="L105" s="16"/>
    </row>
    <row r="106" spans="2:12" s="1" customFormat="1" ht="16.5" customHeight="1">
      <c r="B106" s="30"/>
      <c r="C106" s="31"/>
      <c r="D106" s="31"/>
      <c r="E106" s="263" t="s">
        <v>122</v>
      </c>
      <c r="F106" s="237"/>
      <c r="G106" s="237"/>
      <c r="H106" s="237"/>
      <c r="I106" s="108"/>
      <c r="J106" s="31"/>
      <c r="K106" s="31"/>
      <c r="L106" s="34"/>
    </row>
    <row r="107" spans="2:12" s="1" customFormat="1" ht="12" customHeight="1">
      <c r="B107" s="30"/>
      <c r="C107" s="25" t="s">
        <v>123</v>
      </c>
      <c r="D107" s="31"/>
      <c r="E107" s="31"/>
      <c r="F107" s="31"/>
      <c r="G107" s="31"/>
      <c r="H107" s="31"/>
      <c r="I107" s="108"/>
      <c r="J107" s="31"/>
      <c r="K107" s="31"/>
      <c r="L107" s="34"/>
    </row>
    <row r="108" spans="2:12" s="1" customFormat="1" ht="16.5" customHeight="1">
      <c r="B108" s="30"/>
      <c r="C108" s="31"/>
      <c r="D108" s="31"/>
      <c r="E108" s="238" t="str">
        <f>E11</f>
        <v xml:space="preserve">101 - SP 101 Stavebné úpravy pre vytvorenie 2 tried a prislúchajúceho zázemia MŠ </v>
      </c>
      <c r="F108" s="237"/>
      <c r="G108" s="237"/>
      <c r="H108" s="237"/>
      <c r="I108" s="108"/>
      <c r="J108" s="31"/>
      <c r="K108" s="31"/>
      <c r="L108" s="34"/>
    </row>
    <row r="109" spans="2:12" s="1" customFormat="1" ht="6.95" customHeight="1">
      <c r="B109" s="30"/>
      <c r="C109" s="31"/>
      <c r="D109" s="31"/>
      <c r="E109" s="31"/>
      <c r="F109" s="31"/>
      <c r="G109" s="31"/>
      <c r="H109" s="31"/>
      <c r="I109" s="108"/>
      <c r="J109" s="31"/>
      <c r="K109" s="31"/>
      <c r="L109" s="34"/>
    </row>
    <row r="110" spans="2:12" s="1" customFormat="1" ht="12" customHeight="1">
      <c r="B110" s="30"/>
      <c r="C110" s="25" t="s">
        <v>18</v>
      </c>
      <c r="D110" s="31"/>
      <c r="E110" s="31"/>
      <c r="F110" s="23" t="str">
        <f>F14</f>
        <v xml:space="preserve"> Na Hôrke 30, Nitra</v>
      </c>
      <c r="G110" s="31"/>
      <c r="H110" s="31"/>
      <c r="I110" s="109" t="s">
        <v>20</v>
      </c>
      <c r="J110" s="51" t="str">
        <f>IF(J14="","",J14)</f>
        <v>24. 2. 2017</v>
      </c>
      <c r="K110" s="31"/>
      <c r="L110" s="34"/>
    </row>
    <row r="111" spans="2:12" s="1" customFormat="1" ht="6.95" customHeight="1">
      <c r="B111" s="30"/>
      <c r="C111" s="31"/>
      <c r="D111" s="31"/>
      <c r="E111" s="31"/>
      <c r="F111" s="31"/>
      <c r="G111" s="31"/>
      <c r="H111" s="31"/>
      <c r="I111" s="108"/>
      <c r="J111" s="31"/>
      <c r="K111" s="31"/>
      <c r="L111" s="34"/>
    </row>
    <row r="112" spans="2:12" s="1" customFormat="1" ht="13.7" customHeight="1">
      <c r="B112" s="30"/>
      <c r="C112" s="25" t="s">
        <v>22</v>
      </c>
      <c r="D112" s="31"/>
      <c r="E112" s="31"/>
      <c r="F112" s="23" t="str">
        <f>E17</f>
        <v>Mesto NITRA,  Štefánikova 60,  950 06 Nitra</v>
      </c>
      <c r="G112" s="31"/>
      <c r="H112" s="31"/>
      <c r="I112" s="109" t="s">
        <v>28</v>
      </c>
      <c r="J112" s="28" t="str">
        <f>E23</f>
        <v>Ing.arch.Igor Feník</v>
      </c>
      <c r="K112" s="31"/>
      <c r="L112" s="34"/>
    </row>
    <row r="113" spans="2:65" s="1" customFormat="1" ht="13.7" customHeight="1">
      <c r="B113" s="30"/>
      <c r="C113" s="25" t="s">
        <v>26</v>
      </c>
      <c r="D113" s="31"/>
      <c r="E113" s="31"/>
      <c r="F113" s="23" t="str">
        <f>IF(E20="","",E20)</f>
        <v>Vyplň údaj</v>
      </c>
      <c r="G113" s="31"/>
      <c r="H113" s="31"/>
      <c r="I113" s="109" t="s">
        <v>32</v>
      </c>
      <c r="J113" s="28" t="str">
        <f>E26</f>
        <v>Ing.Janečka</v>
      </c>
      <c r="K113" s="31"/>
      <c r="L113" s="34"/>
    </row>
    <row r="114" spans="2:65" s="1" customFormat="1" ht="10.35" customHeight="1">
      <c r="B114" s="30"/>
      <c r="C114" s="31"/>
      <c r="D114" s="31"/>
      <c r="E114" s="31"/>
      <c r="F114" s="31"/>
      <c r="G114" s="31"/>
      <c r="H114" s="31"/>
      <c r="I114" s="108"/>
      <c r="J114" s="31"/>
      <c r="K114" s="31"/>
      <c r="L114" s="34"/>
    </row>
    <row r="115" spans="2:65" s="10" customFormat="1" ht="29.25" customHeight="1">
      <c r="B115" s="164"/>
      <c r="C115" s="165" t="s">
        <v>162</v>
      </c>
      <c r="D115" s="166" t="s">
        <v>54</v>
      </c>
      <c r="E115" s="166" t="s">
        <v>50</v>
      </c>
      <c r="F115" s="166" t="s">
        <v>51</v>
      </c>
      <c r="G115" s="166" t="s">
        <v>163</v>
      </c>
      <c r="H115" s="166" t="s">
        <v>164</v>
      </c>
      <c r="I115" s="167" t="s">
        <v>165</v>
      </c>
      <c r="J115" s="168" t="s">
        <v>129</v>
      </c>
      <c r="K115" s="169" t="s">
        <v>166</v>
      </c>
      <c r="L115" s="170"/>
      <c r="M115" s="60" t="s">
        <v>1</v>
      </c>
      <c r="N115" s="61" t="s">
        <v>39</v>
      </c>
      <c r="O115" s="61" t="s">
        <v>167</v>
      </c>
      <c r="P115" s="61" t="s">
        <v>168</v>
      </c>
      <c r="Q115" s="61" t="s">
        <v>169</v>
      </c>
      <c r="R115" s="61" t="s">
        <v>170</v>
      </c>
      <c r="S115" s="61" t="s">
        <v>171</v>
      </c>
      <c r="T115" s="62" t="s">
        <v>172</v>
      </c>
    </row>
    <row r="116" spans="2:65" s="1" customFormat="1" ht="22.9" customHeight="1">
      <c r="B116" s="30"/>
      <c r="C116" s="67" t="s">
        <v>125</v>
      </c>
      <c r="D116" s="31"/>
      <c r="E116" s="31"/>
      <c r="F116" s="31"/>
      <c r="G116" s="31"/>
      <c r="H116" s="31"/>
      <c r="I116" s="108"/>
      <c r="J116" s="171">
        <f>BK116</f>
        <v>0</v>
      </c>
      <c r="K116" s="31"/>
      <c r="L116" s="34"/>
      <c r="M116" s="63"/>
      <c r="N116" s="64"/>
      <c r="O116" s="64"/>
      <c r="P116" s="172">
        <f>P117+P170</f>
        <v>0</v>
      </c>
      <c r="Q116" s="64"/>
      <c r="R116" s="172">
        <f>R117+R170</f>
        <v>35.408813539999997</v>
      </c>
      <c r="S116" s="64"/>
      <c r="T116" s="173">
        <f>T117+T170</f>
        <v>28.698854880000006</v>
      </c>
      <c r="AT116" s="13" t="s">
        <v>68</v>
      </c>
      <c r="AU116" s="13" t="s">
        <v>131</v>
      </c>
      <c r="BK116" s="174">
        <f>BK117+BK170</f>
        <v>0</v>
      </c>
    </row>
    <row r="117" spans="2:65" s="11" customFormat="1" ht="25.9" customHeight="1">
      <c r="B117" s="175"/>
      <c r="C117" s="176"/>
      <c r="D117" s="177" t="s">
        <v>68</v>
      </c>
      <c r="E117" s="178" t="s">
        <v>173</v>
      </c>
      <c r="F117" s="178" t="s">
        <v>174</v>
      </c>
      <c r="G117" s="176"/>
      <c r="H117" s="176"/>
      <c r="I117" s="179"/>
      <c r="J117" s="180">
        <f>BK117</f>
        <v>0</v>
      </c>
      <c r="K117" s="176"/>
      <c r="L117" s="181"/>
      <c r="M117" s="182"/>
      <c r="N117" s="183"/>
      <c r="O117" s="183"/>
      <c r="P117" s="184">
        <f>P118+P123+P138+P168</f>
        <v>0</v>
      </c>
      <c r="Q117" s="183"/>
      <c r="R117" s="184">
        <f>R118+R123+R138+R168</f>
        <v>28.30094407</v>
      </c>
      <c r="S117" s="183"/>
      <c r="T117" s="185">
        <f>T118+T123+T138+T168</f>
        <v>26.789662960000005</v>
      </c>
      <c r="AR117" s="186" t="s">
        <v>76</v>
      </c>
      <c r="AT117" s="187" t="s">
        <v>68</v>
      </c>
      <c r="AU117" s="187" t="s">
        <v>69</v>
      </c>
      <c r="AY117" s="186" t="s">
        <v>175</v>
      </c>
      <c r="BK117" s="188">
        <f>BK118+BK123+BK138+BK168</f>
        <v>0</v>
      </c>
    </row>
    <row r="118" spans="2:65" s="11" customFormat="1" ht="22.9" customHeight="1">
      <c r="B118" s="175"/>
      <c r="C118" s="176"/>
      <c r="D118" s="177" t="s">
        <v>68</v>
      </c>
      <c r="E118" s="189" t="s">
        <v>176</v>
      </c>
      <c r="F118" s="189" t="s">
        <v>177</v>
      </c>
      <c r="G118" s="176"/>
      <c r="H118" s="176"/>
      <c r="I118" s="179"/>
      <c r="J118" s="190">
        <f>BK118</f>
        <v>0</v>
      </c>
      <c r="K118" s="176"/>
      <c r="L118" s="181"/>
      <c r="M118" s="182"/>
      <c r="N118" s="183"/>
      <c r="O118" s="183"/>
      <c r="P118" s="184">
        <f>SUM(P119:P122)</f>
        <v>0</v>
      </c>
      <c r="Q118" s="183"/>
      <c r="R118" s="184">
        <f>SUM(R119:R122)</f>
        <v>9.3168351300000012</v>
      </c>
      <c r="S118" s="183"/>
      <c r="T118" s="185">
        <f>SUM(T119:T122)</f>
        <v>0</v>
      </c>
      <c r="AR118" s="186" t="s">
        <v>76</v>
      </c>
      <c r="AT118" s="187" t="s">
        <v>68</v>
      </c>
      <c r="AU118" s="187" t="s">
        <v>76</v>
      </c>
      <c r="AY118" s="186" t="s">
        <v>175</v>
      </c>
      <c r="BK118" s="188">
        <f>SUM(BK119:BK122)</f>
        <v>0</v>
      </c>
    </row>
    <row r="119" spans="2:65" s="1" customFormat="1" ht="16.5" customHeight="1">
      <c r="B119" s="30"/>
      <c r="C119" s="191" t="s">
        <v>76</v>
      </c>
      <c r="D119" s="191" t="s">
        <v>178</v>
      </c>
      <c r="E119" s="192" t="s">
        <v>179</v>
      </c>
      <c r="F119" s="193" t="s">
        <v>180</v>
      </c>
      <c r="G119" s="194" t="s">
        <v>181</v>
      </c>
      <c r="H119" s="195">
        <v>3</v>
      </c>
      <c r="I119" s="196"/>
      <c r="J119" s="195">
        <f>ROUND(I119*H119,3)</f>
        <v>0</v>
      </c>
      <c r="K119" s="193" t="s">
        <v>1</v>
      </c>
      <c r="L119" s="34"/>
      <c r="M119" s="197" t="s">
        <v>1</v>
      </c>
      <c r="N119" s="198" t="s">
        <v>41</v>
      </c>
      <c r="O119" s="56"/>
      <c r="P119" s="199">
        <f>O119*H119</f>
        <v>0</v>
      </c>
      <c r="Q119" s="199">
        <v>4.8840000000000001E-2</v>
      </c>
      <c r="R119" s="199">
        <f>Q119*H119</f>
        <v>0.14652000000000001</v>
      </c>
      <c r="S119" s="199">
        <v>0</v>
      </c>
      <c r="T119" s="200">
        <f>S119*H119</f>
        <v>0</v>
      </c>
      <c r="AR119" s="13" t="s">
        <v>182</v>
      </c>
      <c r="AT119" s="13" t="s">
        <v>178</v>
      </c>
      <c r="AU119" s="13" t="s">
        <v>82</v>
      </c>
      <c r="AY119" s="13" t="s">
        <v>175</v>
      </c>
      <c r="BE119" s="201">
        <f>IF(N119="základná",J119,0)</f>
        <v>0</v>
      </c>
      <c r="BF119" s="201">
        <f>IF(N119="znížená",J119,0)</f>
        <v>0</v>
      </c>
      <c r="BG119" s="201">
        <f>IF(N119="zákl. prenesená",J119,0)</f>
        <v>0</v>
      </c>
      <c r="BH119" s="201">
        <f>IF(N119="zníž. prenesená",J119,0)</f>
        <v>0</v>
      </c>
      <c r="BI119" s="201">
        <f>IF(N119="nulová",J119,0)</f>
        <v>0</v>
      </c>
      <c r="BJ119" s="13" t="s">
        <v>82</v>
      </c>
      <c r="BK119" s="202">
        <f>ROUND(I119*H119,3)</f>
        <v>0</v>
      </c>
      <c r="BL119" s="13" t="s">
        <v>182</v>
      </c>
      <c r="BM119" s="13" t="s">
        <v>183</v>
      </c>
    </row>
    <row r="120" spans="2:65" s="1" customFormat="1" ht="16.5" customHeight="1">
      <c r="B120" s="30"/>
      <c r="C120" s="191" t="s">
        <v>82</v>
      </c>
      <c r="D120" s="191" t="s">
        <v>178</v>
      </c>
      <c r="E120" s="192" t="s">
        <v>184</v>
      </c>
      <c r="F120" s="193" t="s">
        <v>185</v>
      </c>
      <c r="G120" s="194" t="s">
        <v>186</v>
      </c>
      <c r="H120" s="195">
        <v>58.622999999999998</v>
      </c>
      <c r="I120" s="196"/>
      <c r="J120" s="195">
        <f>ROUND(I120*H120,3)</f>
        <v>0</v>
      </c>
      <c r="K120" s="193" t="s">
        <v>1</v>
      </c>
      <c r="L120" s="34"/>
      <c r="M120" s="197" t="s">
        <v>1</v>
      </c>
      <c r="N120" s="198" t="s">
        <v>41</v>
      </c>
      <c r="O120" s="56"/>
      <c r="P120" s="199">
        <f>O120*H120</f>
        <v>0</v>
      </c>
      <c r="Q120" s="199">
        <v>1.2E-4</v>
      </c>
      <c r="R120" s="199">
        <f>Q120*H120</f>
        <v>7.0347600000000001E-3</v>
      </c>
      <c r="S120" s="199">
        <v>0</v>
      </c>
      <c r="T120" s="200">
        <f>S120*H120</f>
        <v>0</v>
      </c>
      <c r="AR120" s="13" t="s">
        <v>182</v>
      </c>
      <c r="AT120" s="13" t="s">
        <v>178</v>
      </c>
      <c r="AU120" s="13" t="s">
        <v>82</v>
      </c>
      <c r="AY120" s="13" t="s">
        <v>175</v>
      </c>
      <c r="BE120" s="201">
        <f>IF(N120="základná",J120,0)</f>
        <v>0</v>
      </c>
      <c r="BF120" s="201">
        <f>IF(N120="znížená",J120,0)</f>
        <v>0</v>
      </c>
      <c r="BG120" s="201">
        <f>IF(N120="zákl. prenesená",J120,0)</f>
        <v>0</v>
      </c>
      <c r="BH120" s="201">
        <f>IF(N120="zníž. prenesená",J120,0)</f>
        <v>0</v>
      </c>
      <c r="BI120" s="201">
        <f>IF(N120="nulová",J120,0)</f>
        <v>0</v>
      </c>
      <c r="BJ120" s="13" t="s">
        <v>82</v>
      </c>
      <c r="BK120" s="202">
        <f>ROUND(I120*H120,3)</f>
        <v>0</v>
      </c>
      <c r="BL120" s="13" t="s">
        <v>182</v>
      </c>
      <c r="BM120" s="13" t="s">
        <v>187</v>
      </c>
    </row>
    <row r="121" spans="2:65" s="1" customFormat="1" ht="16.5" customHeight="1">
      <c r="B121" s="30"/>
      <c r="C121" s="191" t="s">
        <v>176</v>
      </c>
      <c r="D121" s="191" t="s">
        <v>178</v>
      </c>
      <c r="E121" s="192" t="s">
        <v>188</v>
      </c>
      <c r="F121" s="193" t="s">
        <v>189</v>
      </c>
      <c r="G121" s="194" t="s">
        <v>186</v>
      </c>
      <c r="H121" s="195">
        <v>58.622999999999998</v>
      </c>
      <c r="I121" s="196"/>
      <c r="J121" s="195">
        <f>ROUND(I121*H121,3)</f>
        <v>0</v>
      </c>
      <c r="K121" s="193" t="s">
        <v>1</v>
      </c>
      <c r="L121" s="34"/>
      <c r="M121" s="197" t="s">
        <v>1</v>
      </c>
      <c r="N121" s="198" t="s">
        <v>41</v>
      </c>
      <c r="O121" s="56"/>
      <c r="P121" s="199">
        <f>O121*H121</f>
        <v>0</v>
      </c>
      <c r="Q121" s="199">
        <v>1.1E-4</v>
      </c>
      <c r="R121" s="199">
        <f>Q121*H121</f>
        <v>6.4485300000000001E-3</v>
      </c>
      <c r="S121" s="199">
        <v>0</v>
      </c>
      <c r="T121" s="200">
        <f>S121*H121</f>
        <v>0</v>
      </c>
      <c r="AR121" s="13" t="s">
        <v>182</v>
      </c>
      <c r="AT121" s="13" t="s">
        <v>178</v>
      </c>
      <c r="AU121" s="13" t="s">
        <v>82</v>
      </c>
      <c r="AY121" s="13" t="s">
        <v>175</v>
      </c>
      <c r="BE121" s="201">
        <f>IF(N121="základná",J121,0)</f>
        <v>0</v>
      </c>
      <c r="BF121" s="201">
        <f>IF(N121="znížená",J121,0)</f>
        <v>0</v>
      </c>
      <c r="BG121" s="201">
        <f>IF(N121="zákl. prenesená",J121,0)</f>
        <v>0</v>
      </c>
      <c r="BH121" s="201">
        <f>IF(N121="zníž. prenesená",J121,0)</f>
        <v>0</v>
      </c>
      <c r="BI121" s="201">
        <f>IF(N121="nulová",J121,0)</f>
        <v>0</v>
      </c>
      <c r="BJ121" s="13" t="s">
        <v>82</v>
      </c>
      <c r="BK121" s="202">
        <f>ROUND(I121*H121,3)</f>
        <v>0</v>
      </c>
      <c r="BL121" s="13" t="s">
        <v>182</v>
      </c>
      <c r="BM121" s="13" t="s">
        <v>190</v>
      </c>
    </row>
    <row r="122" spans="2:65" s="1" customFormat="1" ht="16.5" customHeight="1">
      <c r="B122" s="30"/>
      <c r="C122" s="191" t="s">
        <v>182</v>
      </c>
      <c r="D122" s="191" t="s">
        <v>178</v>
      </c>
      <c r="E122" s="192" t="s">
        <v>191</v>
      </c>
      <c r="F122" s="193" t="s">
        <v>192</v>
      </c>
      <c r="G122" s="194" t="s">
        <v>193</v>
      </c>
      <c r="H122" s="195">
        <v>82.316000000000003</v>
      </c>
      <c r="I122" s="196"/>
      <c r="J122" s="195">
        <f>ROUND(I122*H122,3)</f>
        <v>0</v>
      </c>
      <c r="K122" s="193" t="s">
        <v>1</v>
      </c>
      <c r="L122" s="34"/>
      <c r="M122" s="197" t="s">
        <v>1</v>
      </c>
      <c r="N122" s="198" t="s">
        <v>41</v>
      </c>
      <c r="O122" s="56"/>
      <c r="P122" s="199">
        <f>O122*H122</f>
        <v>0</v>
      </c>
      <c r="Q122" s="199">
        <v>0.11124000000000001</v>
      </c>
      <c r="R122" s="199">
        <f>Q122*H122</f>
        <v>9.1568318400000006</v>
      </c>
      <c r="S122" s="199">
        <v>0</v>
      </c>
      <c r="T122" s="200">
        <f>S122*H122</f>
        <v>0</v>
      </c>
      <c r="AR122" s="13" t="s">
        <v>182</v>
      </c>
      <c r="AT122" s="13" t="s">
        <v>178</v>
      </c>
      <c r="AU122" s="13" t="s">
        <v>82</v>
      </c>
      <c r="AY122" s="13" t="s">
        <v>175</v>
      </c>
      <c r="BE122" s="201">
        <f>IF(N122="základná",J122,0)</f>
        <v>0</v>
      </c>
      <c r="BF122" s="201">
        <f>IF(N122="znížená",J122,0)</f>
        <v>0</v>
      </c>
      <c r="BG122" s="201">
        <f>IF(N122="zákl. prenesená",J122,0)</f>
        <v>0</v>
      </c>
      <c r="BH122" s="201">
        <f>IF(N122="zníž. prenesená",J122,0)</f>
        <v>0</v>
      </c>
      <c r="BI122" s="201">
        <f>IF(N122="nulová",J122,0)</f>
        <v>0</v>
      </c>
      <c r="BJ122" s="13" t="s">
        <v>82</v>
      </c>
      <c r="BK122" s="202">
        <f>ROUND(I122*H122,3)</f>
        <v>0</v>
      </c>
      <c r="BL122" s="13" t="s">
        <v>182</v>
      </c>
      <c r="BM122" s="13" t="s">
        <v>194</v>
      </c>
    </row>
    <row r="123" spans="2:65" s="11" customFormat="1" ht="22.9" customHeight="1">
      <c r="B123" s="175"/>
      <c r="C123" s="176"/>
      <c r="D123" s="177" t="s">
        <v>68</v>
      </c>
      <c r="E123" s="189" t="s">
        <v>195</v>
      </c>
      <c r="F123" s="189" t="s">
        <v>196</v>
      </c>
      <c r="G123" s="176"/>
      <c r="H123" s="176"/>
      <c r="I123" s="179"/>
      <c r="J123" s="190">
        <f>BK123</f>
        <v>0</v>
      </c>
      <c r="K123" s="176"/>
      <c r="L123" s="181"/>
      <c r="M123" s="182"/>
      <c r="N123" s="183"/>
      <c r="O123" s="183"/>
      <c r="P123" s="184">
        <f>SUM(P124:P137)</f>
        <v>0</v>
      </c>
      <c r="Q123" s="183"/>
      <c r="R123" s="184">
        <f>SUM(R124:R137)</f>
        <v>18.174341639999998</v>
      </c>
      <c r="S123" s="183"/>
      <c r="T123" s="185">
        <f>SUM(T124:T137)</f>
        <v>0</v>
      </c>
      <c r="AR123" s="186" t="s">
        <v>76</v>
      </c>
      <c r="AT123" s="187" t="s">
        <v>68</v>
      </c>
      <c r="AU123" s="187" t="s">
        <v>76</v>
      </c>
      <c r="AY123" s="186" t="s">
        <v>175</v>
      </c>
      <c r="BK123" s="188">
        <f>SUM(BK124:BK137)</f>
        <v>0</v>
      </c>
    </row>
    <row r="124" spans="2:65" s="1" customFormat="1" ht="16.5" customHeight="1">
      <c r="B124" s="30"/>
      <c r="C124" s="191" t="s">
        <v>197</v>
      </c>
      <c r="D124" s="191" t="s">
        <v>178</v>
      </c>
      <c r="E124" s="192" t="s">
        <v>198</v>
      </c>
      <c r="F124" s="193" t="s">
        <v>199</v>
      </c>
      <c r="G124" s="194" t="s">
        <v>193</v>
      </c>
      <c r="H124" s="195">
        <v>409.49</v>
      </c>
      <c r="I124" s="196"/>
      <c r="J124" s="195">
        <f t="shared" ref="J124:J137" si="5">ROUND(I124*H124,3)</f>
        <v>0</v>
      </c>
      <c r="K124" s="193" t="s">
        <v>1</v>
      </c>
      <c r="L124" s="34"/>
      <c r="M124" s="197" t="s">
        <v>1</v>
      </c>
      <c r="N124" s="198" t="s">
        <v>41</v>
      </c>
      <c r="O124" s="56"/>
      <c r="P124" s="199">
        <f t="shared" ref="P124:P137" si="6">O124*H124</f>
        <v>0</v>
      </c>
      <c r="Q124" s="199">
        <v>4.9500000000000004E-3</v>
      </c>
      <c r="R124" s="199">
        <f t="shared" ref="R124:R137" si="7">Q124*H124</f>
        <v>2.0269755000000003</v>
      </c>
      <c r="S124" s="199">
        <v>0</v>
      </c>
      <c r="T124" s="200">
        <f t="shared" ref="T124:T137" si="8">S124*H124</f>
        <v>0</v>
      </c>
      <c r="AR124" s="13" t="s">
        <v>182</v>
      </c>
      <c r="AT124" s="13" t="s">
        <v>178</v>
      </c>
      <c r="AU124" s="13" t="s">
        <v>82</v>
      </c>
      <c r="AY124" s="13" t="s">
        <v>175</v>
      </c>
      <c r="BE124" s="201">
        <f t="shared" ref="BE124:BE137" si="9">IF(N124="základná",J124,0)</f>
        <v>0</v>
      </c>
      <c r="BF124" s="201">
        <f t="shared" ref="BF124:BF137" si="10">IF(N124="znížená",J124,0)</f>
        <v>0</v>
      </c>
      <c r="BG124" s="201">
        <f t="shared" ref="BG124:BG137" si="11">IF(N124="zákl. prenesená",J124,0)</f>
        <v>0</v>
      </c>
      <c r="BH124" s="201">
        <f t="shared" ref="BH124:BH137" si="12">IF(N124="zníž. prenesená",J124,0)</f>
        <v>0</v>
      </c>
      <c r="BI124" s="201">
        <f t="shared" ref="BI124:BI137" si="13">IF(N124="nulová",J124,0)</f>
        <v>0</v>
      </c>
      <c r="BJ124" s="13" t="s">
        <v>82</v>
      </c>
      <c r="BK124" s="202">
        <f t="shared" ref="BK124:BK137" si="14">ROUND(I124*H124,3)</f>
        <v>0</v>
      </c>
      <c r="BL124" s="13" t="s">
        <v>182</v>
      </c>
      <c r="BM124" s="13" t="s">
        <v>200</v>
      </c>
    </row>
    <row r="125" spans="2:65" s="1" customFormat="1" ht="16.5" customHeight="1">
      <c r="B125" s="30"/>
      <c r="C125" s="191" t="s">
        <v>195</v>
      </c>
      <c r="D125" s="191" t="s">
        <v>178</v>
      </c>
      <c r="E125" s="192" t="s">
        <v>201</v>
      </c>
      <c r="F125" s="193" t="s">
        <v>202</v>
      </c>
      <c r="G125" s="194" t="s">
        <v>193</v>
      </c>
      <c r="H125" s="195">
        <v>409.49</v>
      </c>
      <c r="I125" s="196"/>
      <c r="J125" s="195">
        <f t="shared" si="5"/>
        <v>0</v>
      </c>
      <c r="K125" s="193" t="s">
        <v>1</v>
      </c>
      <c r="L125" s="34"/>
      <c r="M125" s="197" t="s">
        <v>1</v>
      </c>
      <c r="N125" s="198" t="s">
        <v>41</v>
      </c>
      <c r="O125" s="56"/>
      <c r="P125" s="199">
        <f t="shared" si="6"/>
        <v>0</v>
      </c>
      <c r="Q125" s="199">
        <v>4.1599999999999996E-3</v>
      </c>
      <c r="R125" s="199">
        <f t="shared" si="7"/>
        <v>1.7034783999999998</v>
      </c>
      <c r="S125" s="199">
        <v>0</v>
      </c>
      <c r="T125" s="200">
        <f t="shared" si="8"/>
        <v>0</v>
      </c>
      <c r="AR125" s="13" t="s">
        <v>182</v>
      </c>
      <c r="AT125" s="13" t="s">
        <v>178</v>
      </c>
      <c r="AU125" s="13" t="s">
        <v>82</v>
      </c>
      <c r="AY125" s="13" t="s">
        <v>175</v>
      </c>
      <c r="BE125" s="201">
        <f t="shared" si="9"/>
        <v>0</v>
      </c>
      <c r="BF125" s="201">
        <f t="shared" si="10"/>
        <v>0</v>
      </c>
      <c r="BG125" s="201">
        <f t="shared" si="11"/>
        <v>0</v>
      </c>
      <c r="BH125" s="201">
        <f t="shared" si="12"/>
        <v>0</v>
      </c>
      <c r="BI125" s="201">
        <f t="shared" si="13"/>
        <v>0</v>
      </c>
      <c r="BJ125" s="13" t="s">
        <v>82</v>
      </c>
      <c r="BK125" s="202">
        <f t="shared" si="14"/>
        <v>0</v>
      </c>
      <c r="BL125" s="13" t="s">
        <v>182</v>
      </c>
      <c r="BM125" s="13" t="s">
        <v>203</v>
      </c>
    </row>
    <row r="126" spans="2:65" s="1" customFormat="1" ht="16.5" customHeight="1">
      <c r="B126" s="30"/>
      <c r="C126" s="191" t="s">
        <v>204</v>
      </c>
      <c r="D126" s="191" t="s">
        <v>178</v>
      </c>
      <c r="E126" s="192" t="s">
        <v>205</v>
      </c>
      <c r="F126" s="193" t="s">
        <v>206</v>
      </c>
      <c r="G126" s="194" t="s">
        <v>193</v>
      </c>
      <c r="H126" s="195">
        <v>188.38</v>
      </c>
      <c r="I126" s="196"/>
      <c r="J126" s="195">
        <f t="shared" si="5"/>
        <v>0</v>
      </c>
      <c r="K126" s="193" t="s">
        <v>1</v>
      </c>
      <c r="L126" s="34"/>
      <c r="M126" s="197" t="s">
        <v>1</v>
      </c>
      <c r="N126" s="198" t="s">
        <v>41</v>
      </c>
      <c r="O126" s="56"/>
      <c r="P126" s="199">
        <f t="shared" si="6"/>
        <v>0</v>
      </c>
      <c r="Q126" s="199">
        <v>3.98E-3</v>
      </c>
      <c r="R126" s="199">
        <f t="shared" si="7"/>
        <v>0.74975239999999999</v>
      </c>
      <c r="S126" s="199">
        <v>0</v>
      </c>
      <c r="T126" s="200">
        <f t="shared" si="8"/>
        <v>0</v>
      </c>
      <c r="AR126" s="13" t="s">
        <v>182</v>
      </c>
      <c r="AT126" s="13" t="s">
        <v>178</v>
      </c>
      <c r="AU126" s="13" t="s">
        <v>82</v>
      </c>
      <c r="AY126" s="13" t="s">
        <v>175</v>
      </c>
      <c r="BE126" s="201">
        <f t="shared" si="9"/>
        <v>0</v>
      </c>
      <c r="BF126" s="201">
        <f t="shared" si="10"/>
        <v>0</v>
      </c>
      <c r="BG126" s="201">
        <f t="shared" si="11"/>
        <v>0</v>
      </c>
      <c r="BH126" s="201">
        <f t="shared" si="12"/>
        <v>0</v>
      </c>
      <c r="BI126" s="201">
        <f t="shared" si="13"/>
        <v>0</v>
      </c>
      <c r="BJ126" s="13" t="s">
        <v>82</v>
      </c>
      <c r="BK126" s="202">
        <f t="shared" si="14"/>
        <v>0</v>
      </c>
      <c r="BL126" s="13" t="s">
        <v>182</v>
      </c>
      <c r="BM126" s="13" t="s">
        <v>207</v>
      </c>
    </row>
    <row r="127" spans="2:65" s="1" customFormat="1" ht="16.5" customHeight="1">
      <c r="B127" s="30"/>
      <c r="C127" s="191" t="s">
        <v>208</v>
      </c>
      <c r="D127" s="191" t="s">
        <v>178</v>
      </c>
      <c r="E127" s="192" t="s">
        <v>209</v>
      </c>
      <c r="F127" s="193" t="s">
        <v>210</v>
      </c>
      <c r="G127" s="194" t="s">
        <v>193</v>
      </c>
      <c r="H127" s="195">
        <v>133.304</v>
      </c>
      <c r="I127" s="196"/>
      <c r="J127" s="195">
        <f t="shared" si="5"/>
        <v>0</v>
      </c>
      <c r="K127" s="193" t="s">
        <v>1</v>
      </c>
      <c r="L127" s="34"/>
      <c r="M127" s="197" t="s">
        <v>1</v>
      </c>
      <c r="N127" s="198" t="s">
        <v>41</v>
      </c>
      <c r="O127" s="56"/>
      <c r="P127" s="199">
        <f t="shared" si="6"/>
        <v>0</v>
      </c>
      <c r="Q127" s="199">
        <v>6.9999999999999994E-5</v>
      </c>
      <c r="R127" s="199">
        <f t="shared" si="7"/>
        <v>9.3312799999999991E-3</v>
      </c>
      <c r="S127" s="199">
        <v>0</v>
      </c>
      <c r="T127" s="200">
        <f t="shared" si="8"/>
        <v>0</v>
      </c>
      <c r="AR127" s="13" t="s">
        <v>182</v>
      </c>
      <c r="AT127" s="13" t="s">
        <v>178</v>
      </c>
      <c r="AU127" s="13" t="s">
        <v>82</v>
      </c>
      <c r="AY127" s="13" t="s">
        <v>175</v>
      </c>
      <c r="BE127" s="201">
        <f t="shared" si="9"/>
        <v>0</v>
      </c>
      <c r="BF127" s="201">
        <f t="shared" si="10"/>
        <v>0</v>
      </c>
      <c r="BG127" s="201">
        <f t="shared" si="11"/>
        <v>0</v>
      </c>
      <c r="BH127" s="201">
        <f t="shared" si="12"/>
        <v>0</v>
      </c>
      <c r="BI127" s="201">
        <f t="shared" si="13"/>
        <v>0</v>
      </c>
      <c r="BJ127" s="13" t="s">
        <v>82</v>
      </c>
      <c r="BK127" s="202">
        <f t="shared" si="14"/>
        <v>0</v>
      </c>
      <c r="BL127" s="13" t="s">
        <v>182</v>
      </c>
      <c r="BM127" s="13" t="s">
        <v>211</v>
      </c>
    </row>
    <row r="128" spans="2:65" s="1" customFormat="1" ht="22.5" customHeight="1">
      <c r="B128" s="30"/>
      <c r="C128" s="191" t="s">
        <v>212</v>
      </c>
      <c r="D128" s="191" t="s">
        <v>178</v>
      </c>
      <c r="E128" s="192" t="s">
        <v>213</v>
      </c>
      <c r="F128" s="193" t="s">
        <v>214</v>
      </c>
      <c r="G128" s="194" t="s">
        <v>193</v>
      </c>
      <c r="H128" s="195">
        <v>133.304</v>
      </c>
      <c r="I128" s="196"/>
      <c r="J128" s="195">
        <f t="shared" si="5"/>
        <v>0</v>
      </c>
      <c r="K128" s="193" t="s">
        <v>1</v>
      </c>
      <c r="L128" s="34"/>
      <c r="M128" s="197" t="s">
        <v>1</v>
      </c>
      <c r="N128" s="198" t="s">
        <v>41</v>
      </c>
      <c r="O128" s="56"/>
      <c r="P128" s="199">
        <f t="shared" si="6"/>
        <v>0</v>
      </c>
      <c r="Q128" s="199">
        <v>1.6799999999999999E-2</v>
      </c>
      <c r="R128" s="199">
        <f t="shared" si="7"/>
        <v>2.2395071999999998</v>
      </c>
      <c r="S128" s="199">
        <v>0</v>
      </c>
      <c r="T128" s="200">
        <f t="shared" si="8"/>
        <v>0</v>
      </c>
      <c r="AR128" s="13" t="s">
        <v>182</v>
      </c>
      <c r="AT128" s="13" t="s">
        <v>178</v>
      </c>
      <c r="AU128" s="13" t="s">
        <v>82</v>
      </c>
      <c r="AY128" s="13" t="s">
        <v>175</v>
      </c>
      <c r="BE128" s="201">
        <f t="shared" si="9"/>
        <v>0</v>
      </c>
      <c r="BF128" s="201">
        <f t="shared" si="10"/>
        <v>0</v>
      </c>
      <c r="BG128" s="201">
        <f t="shared" si="11"/>
        <v>0</v>
      </c>
      <c r="BH128" s="201">
        <f t="shared" si="12"/>
        <v>0</v>
      </c>
      <c r="BI128" s="201">
        <f t="shared" si="13"/>
        <v>0</v>
      </c>
      <c r="BJ128" s="13" t="s">
        <v>82</v>
      </c>
      <c r="BK128" s="202">
        <f t="shared" si="14"/>
        <v>0</v>
      </c>
      <c r="BL128" s="13" t="s">
        <v>182</v>
      </c>
      <c r="BM128" s="13" t="s">
        <v>215</v>
      </c>
    </row>
    <row r="129" spans="2:65" s="1" customFormat="1" ht="16.5" customHeight="1">
      <c r="B129" s="30"/>
      <c r="C129" s="191" t="s">
        <v>216</v>
      </c>
      <c r="D129" s="191" t="s">
        <v>178</v>
      </c>
      <c r="E129" s="192" t="s">
        <v>217</v>
      </c>
      <c r="F129" s="193" t="s">
        <v>218</v>
      </c>
      <c r="G129" s="194" t="s">
        <v>193</v>
      </c>
      <c r="H129" s="195">
        <v>1033.799</v>
      </c>
      <c r="I129" s="196"/>
      <c r="J129" s="195">
        <f t="shared" si="5"/>
        <v>0</v>
      </c>
      <c r="K129" s="193" t="s">
        <v>1</v>
      </c>
      <c r="L129" s="34"/>
      <c r="M129" s="197" t="s">
        <v>1</v>
      </c>
      <c r="N129" s="198" t="s">
        <v>41</v>
      </c>
      <c r="O129" s="56"/>
      <c r="P129" s="199">
        <f t="shared" si="6"/>
        <v>0</v>
      </c>
      <c r="Q129" s="199">
        <v>4.1599999999999996E-3</v>
      </c>
      <c r="R129" s="199">
        <f t="shared" si="7"/>
        <v>4.30060384</v>
      </c>
      <c r="S129" s="199">
        <v>0</v>
      </c>
      <c r="T129" s="200">
        <f t="shared" si="8"/>
        <v>0</v>
      </c>
      <c r="AR129" s="13" t="s">
        <v>182</v>
      </c>
      <c r="AT129" s="13" t="s">
        <v>178</v>
      </c>
      <c r="AU129" s="13" t="s">
        <v>82</v>
      </c>
      <c r="AY129" s="13" t="s">
        <v>175</v>
      </c>
      <c r="BE129" s="201">
        <f t="shared" si="9"/>
        <v>0</v>
      </c>
      <c r="BF129" s="201">
        <f t="shared" si="10"/>
        <v>0</v>
      </c>
      <c r="BG129" s="201">
        <f t="shared" si="11"/>
        <v>0</v>
      </c>
      <c r="BH129" s="201">
        <f t="shared" si="12"/>
        <v>0</v>
      </c>
      <c r="BI129" s="201">
        <f t="shared" si="13"/>
        <v>0</v>
      </c>
      <c r="BJ129" s="13" t="s">
        <v>82</v>
      </c>
      <c r="BK129" s="202">
        <f t="shared" si="14"/>
        <v>0</v>
      </c>
      <c r="BL129" s="13" t="s">
        <v>182</v>
      </c>
      <c r="BM129" s="13" t="s">
        <v>219</v>
      </c>
    </row>
    <row r="130" spans="2:65" s="1" customFormat="1" ht="16.5" customHeight="1">
      <c r="B130" s="30"/>
      <c r="C130" s="191" t="s">
        <v>220</v>
      </c>
      <c r="D130" s="191" t="s">
        <v>178</v>
      </c>
      <c r="E130" s="192" t="s">
        <v>221</v>
      </c>
      <c r="F130" s="193" t="s">
        <v>222</v>
      </c>
      <c r="G130" s="194" t="s">
        <v>193</v>
      </c>
      <c r="H130" s="195">
        <v>886.92100000000005</v>
      </c>
      <c r="I130" s="196"/>
      <c r="J130" s="195">
        <f t="shared" si="5"/>
        <v>0</v>
      </c>
      <c r="K130" s="193" t="s">
        <v>1</v>
      </c>
      <c r="L130" s="34"/>
      <c r="M130" s="197" t="s">
        <v>1</v>
      </c>
      <c r="N130" s="198" t="s">
        <v>41</v>
      </c>
      <c r="O130" s="56"/>
      <c r="P130" s="199">
        <f t="shared" si="6"/>
        <v>0</v>
      </c>
      <c r="Q130" s="199">
        <v>4.7200000000000002E-3</v>
      </c>
      <c r="R130" s="199">
        <f t="shared" si="7"/>
        <v>4.1862671200000001</v>
      </c>
      <c r="S130" s="199">
        <v>0</v>
      </c>
      <c r="T130" s="200">
        <f t="shared" si="8"/>
        <v>0</v>
      </c>
      <c r="AR130" s="13" t="s">
        <v>182</v>
      </c>
      <c r="AT130" s="13" t="s">
        <v>178</v>
      </c>
      <c r="AU130" s="13" t="s">
        <v>82</v>
      </c>
      <c r="AY130" s="13" t="s">
        <v>175</v>
      </c>
      <c r="BE130" s="201">
        <f t="shared" si="9"/>
        <v>0</v>
      </c>
      <c r="BF130" s="201">
        <f t="shared" si="10"/>
        <v>0</v>
      </c>
      <c r="BG130" s="201">
        <f t="shared" si="11"/>
        <v>0</v>
      </c>
      <c r="BH130" s="201">
        <f t="shared" si="12"/>
        <v>0</v>
      </c>
      <c r="BI130" s="201">
        <f t="shared" si="13"/>
        <v>0</v>
      </c>
      <c r="BJ130" s="13" t="s">
        <v>82</v>
      </c>
      <c r="BK130" s="202">
        <f t="shared" si="14"/>
        <v>0</v>
      </c>
      <c r="BL130" s="13" t="s">
        <v>182</v>
      </c>
      <c r="BM130" s="13" t="s">
        <v>223</v>
      </c>
    </row>
    <row r="131" spans="2:65" s="1" customFormat="1" ht="16.5" customHeight="1">
      <c r="B131" s="30"/>
      <c r="C131" s="191" t="s">
        <v>224</v>
      </c>
      <c r="D131" s="191" t="s">
        <v>178</v>
      </c>
      <c r="E131" s="192" t="s">
        <v>225</v>
      </c>
      <c r="F131" s="193" t="s">
        <v>226</v>
      </c>
      <c r="G131" s="194" t="s">
        <v>193</v>
      </c>
      <c r="H131" s="195">
        <v>8.202</v>
      </c>
      <c r="I131" s="196"/>
      <c r="J131" s="195">
        <f t="shared" si="5"/>
        <v>0</v>
      </c>
      <c r="K131" s="193" t="s">
        <v>1</v>
      </c>
      <c r="L131" s="34"/>
      <c r="M131" s="197" t="s">
        <v>1</v>
      </c>
      <c r="N131" s="198" t="s">
        <v>41</v>
      </c>
      <c r="O131" s="56"/>
      <c r="P131" s="199">
        <f t="shared" si="6"/>
        <v>0</v>
      </c>
      <c r="Q131" s="199">
        <v>4.1599999999999996E-3</v>
      </c>
      <c r="R131" s="199">
        <f t="shared" si="7"/>
        <v>3.4120319999999996E-2</v>
      </c>
      <c r="S131" s="199">
        <v>0</v>
      </c>
      <c r="T131" s="200">
        <f t="shared" si="8"/>
        <v>0</v>
      </c>
      <c r="AR131" s="13" t="s">
        <v>182</v>
      </c>
      <c r="AT131" s="13" t="s">
        <v>178</v>
      </c>
      <c r="AU131" s="13" t="s">
        <v>82</v>
      </c>
      <c r="AY131" s="13" t="s">
        <v>175</v>
      </c>
      <c r="BE131" s="201">
        <f t="shared" si="9"/>
        <v>0</v>
      </c>
      <c r="BF131" s="201">
        <f t="shared" si="10"/>
        <v>0</v>
      </c>
      <c r="BG131" s="201">
        <f t="shared" si="11"/>
        <v>0</v>
      </c>
      <c r="BH131" s="201">
        <f t="shared" si="12"/>
        <v>0</v>
      </c>
      <c r="BI131" s="201">
        <f t="shared" si="13"/>
        <v>0</v>
      </c>
      <c r="BJ131" s="13" t="s">
        <v>82</v>
      </c>
      <c r="BK131" s="202">
        <f t="shared" si="14"/>
        <v>0</v>
      </c>
      <c r="BL131" s="13" t="s">
        <v>182</v>
      </c>
      <c r="BM131" s="13" t="s">
        <v>227</v>
      </c>
    </row>
    <row r="132" spans="2:65" s="1" customFormat="1" ht="16.5" customHeight="1">
      <c r="B132" s="30"/>
      <c r="C132" s="191" t="s">
        <v>228</v>
      </c>
      <c r="D132" s="191" t="s">
        <v>178</v>
      </c>
      <c r="E132" s="192" t="s">
        <v>229</v>
      </c>
      <c r="F132" s="193" t="s">
        <v>230</v>
      </c>
      <c r="G132" s="194" t="s">
        <v>193</v>
      </c>
      <c r="H132" s="195">
        <v>31.026</v>
      </c>
      <c r="I132" s="196"/>
      <c r="J132" s="195">
        <f t="shared" si="5"/>
        <v>0</v>
      </c>
      <c r="K132" s="193" t="s">
        <v>1</v>
      </c>
      <c r="L132" s="34"/>
      <c r="M132" s="197" t="s">
        <v>1</v>
      </c>
      <c r="N132" s="198" t="s">
        <v>41</v>
      </c>
      <c r="O132" s="56"/>
      <c r="P132" s="199">
        <f t="shared" si="6"/>
        <v>0</v>
      </c>
      <c r="Q132" s="199">
        <v>9.4999999999999998E-3</v>
      </c>
      <c r="R132" s="199">
        <f t="shared" si="7"/>
        <v>0.29474699999999998</v>
      </c>
      <c r="S132" s="199">
        <v>0</v>
      </c>
      <c r="T132" s="200">
        <f t="shared" si="8"/>
        <v>0</v>
      </c>
      <c r="AR132" s="13" t="s">
        <v>182</v>
      </c>
      <c r="AT132" s="13" t="s">
        <v>178</v>
      </c>
      <c r="AU132" s="13" t="s">
        <v>82</v>
      </c>
      <c r="AY132" s="13" t="s">
        <v>175</v>
      </c>
      <c r="BE132" s="201">
        <f t="shared" si="9"/>
        <v>0</v>
      </c>
      <c r="BF132" s="201">
        <f t="shared" si="10"/>
        <v>0</v>
      </c>
      <c r="BG132" s="201">
        <f t="shared" si="11"/>
        <v>0</v>
      </c>
      <c r="BH132" s="201">
        <f t="shared" si="12"/>
        <v>0</v>
      </c>
      <c r="BI132" s="201">
        <f t="shared" si="13"/>
        <v>0</v>
      </c>
      <c r="BJ132" s="13" t="s">
        <v>82</v>
      </c>
      <c r="BK132" s="202">
        <f t="shared" si="14"/>
        <v>0</v>
      </c>
      <c r="BL132" s="13" t="s">
        <v>182</v>
      </c>
      <c r="BM132" s="13" t="s">
        <v>231</v>
      </c>
    </row>
    <row r="133" spans="2:65" s="1" customFormat="1" ht="16.5" customHeight="1">
      <c r="B133" s="30"/>
      <c r="C133" s="191" t="s">
        <v>232</v>
      </c>
      <c r="D133" s="191" t="s">
        <v>178</v>
      </c>
      <c r="E133" s="192" t="s">
        <v>233</v>
      </c>
      <c r="F133" s="193" t="s">
        <v>234</v>
      </c>
      <c r="G133" s="194" t="s">
        <v>235</v>
      </c>
      <c r="H133" s="195">
        <v>0.184</v>
      </c>
      <c r="I133" s="196"/>
      <c r="J133" s="195">
        <f t="shared" si="5"/>
        <v>0</v>
      </c>
      <c r="K133" s="193" t="s">
        <v>1</v>
      </c>
      <c r="L133" s="34"/>
      <c r="M133" s="197" t="s">
        <v>1</v>
      </c>
      <c r="N133" s="198" t="s">
        <v>41</v>
      </c>
      <c r="O133" s="56"/>
      <c r="P133" s="199">
        <f t="shared" si="6"/>
        <v>0</v>
      </c>
      <c r="Q133" s="199">
        <v>2.19407</v>
      </c>
      <c r="R133" s="199">
        <f t="shared" si="7"/>
        <v>0.40370887999999999</v>
      </c>
      <c r="S133" s="199">
        <v>0</v>
      </c>
      <c r="T133" s="200">
        <f t="shared" si="8"/>
        <v>0</v>
      </c>
      <c r="AR133" s="13" t="s">
        <v>182</v>
      </c>
      <c r="AT133" s="13" t="s">
        <v>178</v>
      </c>
      <c r="AU133" s="13" t="s">
        <v>82</v>
      </c>
      <c r="AY133" s="13" t="s">
        <v>175</v>
      </c>
      <c r="BE133" s="201">
        <f t="shared" si="9"/>
        <v>0</v>
      </c>
      <c r="BF133" s="201">
        <f t="shared" si="10"/>
        <v>0</v>
      </c>
      <c r="BG133" s="201">
        <f t="shared" si="11"/>
        <v>0</v>
      </c>
      <c r="BH133" s="201">
        <f t="shared" si="12"/>
        <v>0</v>
      </c>
      <c r="BI133" s="201">
        <f t="shared" si="13"/>
        <v>0</v>
      </c>
      <c r="BJ133" s="13" t="s">
        <v>82</v>
      </c>
      <c r="BK133" s="202">
        <f t="shared" si="14"/>
        <v>0</v>
      </c>
      <c r="BL133" s="13" t="s">
        <v>182</v>
      </c>
      <c r="BM133" s="13" t="s">
        <v>236</v>
      </c>
    </row>
    <row r="134" spans="2:65" s="1" customFormat="1" ht="16.5" customHeight="1">
      <c r="B134" s="30"/>
      <c r="C134" s="191" t="s">
        <v>237</v>
      </c>
      <c r="D134" s="191" t="s">
        <v>178</v>
      </c>
      <c r="E134" s="192" t="s">
        <v>238</v>
      </c>
      <c r="F134" s="193" t="s">
        <v>239</v>
      </c>
      <c r="G134" s="194" t="s">
        <v>235</v>
      </c>
      <c r="H134" s="195">
        <v>0.184</v>
      </c>
      <c r="I134" s="196"/>
      <c r="J134" s="195">
        <f t="shared" si="5"/>
        <v>0</v>
      </c>
      <c r="K134" s="193" t="s">
        <v>1</v>
      </c>
      <c r="L134" s="34"/>
      <c r="M134" s="197" t="s">
        <v>1</v>
      </c>
      <c r="N134" s="198" t="s">
        <v>41</v>
      </c>
      <c r="O134" s="56"/>
      <c r="P134" s="199">
        <f t="shared" si="6"/>
        <v>0</v>
      </c>
      <c r="Q134" s="199">
        <v>0</v>
      </c>
      <c r="R134" s="199">
        <f t="shared" si="7"/>
        <v>0</v>
      </c>
      <c r="S134" s="199">
        <v>0</v>
      </c>
      <c r="T134" s="200">
        <f t="shared" si="8"/>
        <v>0</v>
      </c>
      <c r="AR134" s="13" t="s">
        <v>182</v>
      </c>
      <c r="AT134" s="13" t="s">
        <v>178</v>
      </c>
      <c r="AU134" s="13" t="s">
        <v>82</v>
      </c>
      <c r="AY134" s="13" t="s">
        <v>175</v>
      </c>
      <c r="BE134" s="201">
        <f t="shared" si="9"/>
        <v>0</v>
      </c>
      <c r="BF134" s="201">
        <f t="shared" si="10"/>
        <v>0</v>
      </c>
      <c r="BG134" s="201">
        <f t="shared" si="11"/>
        <v>0</v>
      </c>
      <c r="BH134" s="201">
        <f t="shared" si="12"/>
        <v>0</v>
      </c>
      <c r="BI134" s="201">
        <f t="shared" si="13"/>
        <v>0</v>
      </c>
      <c r="BJ134" s="13" t="s">
        <v>82</v>
      </c>
      <c r="BK134" s="202">
        <f t="shared" si="14"/>
        <v>0</v>
      </c>
      <c r="BL134" s="13" t="s">
        <v>182</v>
      </c>
      <c r="BM134" s="13" t="s">
        <v>240</v>
      </c>
    </row>
    <row r="135" spans="2:65" s="1" customFormat="1" ht="16.5" customHeight="1">
      <c r="B135" s="30"/>
      <c r="C135" s="191" t="s">
        <v>241</v>
      </c>
      <c r="D135" s="191" t="s">
        <v>178</v>
      </c>
      <c r="E135" s="192" t="s">
        <v>242</v>
      </c>
      <c r="F135" s="193" t="s">
        <v>243</v>
      </c>
      <c r="G135" s="194" t="s">
        <v>193</v>
      </c>
      <c r="H135" s="195">
        <v>395.7</v>
      </c>
      <c r="I135" s="196"/>
      <c r="J135" s="195">
        <f t="shared" si="5"/>
        <v>0</v>
      </c>
      <c r="K135" s="193" t="s">
        <v>1</v>
      </c>
      <c r="L135" s="34"/>
      <c r="M135" s="197" t="s">
        <v>1</v>
      </c>
      <c r="N135" s="198" t="s">
        <v>41</v>
      </c>
      <c r="O135" s="56"/>
      <c r="P135" s="199">
        <f t="shared" si="6"/>
        <v>0</v>
      </c>
      <c r="Q135" s="199">
        <v>0</v>
      </c>
      <c r="R135" s="199">
        <f t="shared" si="7"/>
        <v>0</v>
      </c>
      <c r="S135" s="199">
        <v>0</v>
      </c>
      <c r="T135" s="200">
        <f t="shared" si="8"/>
        <v>0</v>
      </c>
      <c r="AR135" s="13" t="s">
        <v>182</v>
      </c>
      <c r="AT135" s="13" t="s">
        <v>178</v>
      </c>
      <c r="AU135" s="13" t="s">
        <v>82</v>
      </c>
      <c r="AY135" s="13" t="s">
        <v>175</v>
      </c>
      <c r="BE135" s="201">
        <f t="shared" si="9"/>
        <v>0</v>
      </c>
      <c r="BF135" s="201">
        <f t="shared" si="10"/>
        <v>0</v>
      </c>
      <c r="BG135" s="201">
        <f t="shared" si="11"/>
        <v>0</v>
      </c>
      <c r="BH135" s="201">
        <f t="shared" si="12"/>
        <v>0</v>
      </c>
      <c r="BI135" s="201">
        <f t="shared" si="13"/>
        <v>0</v>
      </c>
      <c r="BJ135" s="13" t="s">
        <v>82</v>
      </c>
      <c r="BK135" s="202">
        <f t="shared" si="14"/>
        <v>0</v>
      </c>
      <c r="BL135" s="13" t="s">
        <v>182</v>
      </c>
      <c r="BM135" s="13" t="s">
        <v>244</v>
      </c>
    </row>
    <row r="136" spans="2:65" s="1" customFormat="1" ht="16.5" customHeight="1">
      <c r="B136" s="30"/>
      <c r="C136" s="203" t="s">
        <v>245</v>
      </c>
      <c r="D136" s="203" t="s">
        <v>246</v>
      </c>
      <c r="E136" s="204" t="s">
        <v>247</v>
      </c>
      <c r="F136" s="205" t="s">
        <v>248</v>
      </c>
      <c r="G136" s="206" t="s">
        <v>249</v>
      </c>
      <c r="H136" s="207">
        <v>61.136000000000003</v>
      </c>
      <c r="I136" s="208"/>
      <c r="J136" s="207">
        <f t="shared" si="5"/>
        <v>0</v>
      </c>
      <c r="K136" s="205" t="s">
        <v>1</v>
      </c>
      <c r="L136" s="209"/>
      <c r="M136" s="210" t="s">
        <v>1</v>
      </c>
      <c r="N136" s="211" t="s">
        <v>41</v>
      </c>
      <c r="O136" s="56"/>
      <c r="P136" s="199">
        <f t="shared" si="6"/>
        <v>0</v>
      </c>
      <c r="Q136" s="199">
        <v>1E-3</v>
      </c>
      <c r="R136" s="199">
        <f t="shared" si="7"/>
        <v>6.1136000000000003E-2</v>
      </c>
      <c r="S136" s="199">
        <v>0</v>
      </c>
      <c r="T136" s="200">
        <f t="shared" si="8"/>
        <v>0</v>
      </c>
      <c r="AR136" s="13" t="s">
        <v>208</v>
      </c>
      <c r="AT136" s="13" t="s">
        <v>246</v>
      </c>
      <c r="AU136" s="13" t="s">
        <v>82</v>
      </c>
      <c r="AY136" s="13" t="s">
        <v>175</v>
      </c>
      <c r="BE136" s="201">
        <f t="shared" si="9"/>
        <v>0</v>
      </c>
      <c r="BF136" s="201">
        <f t="shared" si="10"/>
        <v>0</v>
      </c>
      <c r="BG136" s="201">
        <f t="shared" si="11"/>
        <v>0</v>
      </c>
      <c r="BH136" s="201">
        <f t="shared" si="12"/>
        <v>0</v>
      </c>
      <c r="BI136" s="201">
        <f t="shared" si="13"/>
        <v>0</v>
      </c>
      <c r="BJ136" s="13" t="s">
        <v>82</v>
      </c>
      <c r="BK136" s="202">
        <f t="shared" si="14"/>
        <v>0</v>
      </c>
      <c r="BL136" s="13" t="s">
        <v>182</v>
      </c>
      <c r="BM136" s="13" t="s">
        <v>250</v>
      </c>
    </row>
    <row r="137" spans="2:65" s="1" customFormat="1" ht="16.5" customHeight="1">
      <c r="B137" s="30"/>
      <c r="C137" s="191" t="s">
        <v>251</v>
      </c>
      <c r="D137" s="191" t="s">
        <v>178</v>
      </c>
      <c r="E137" s="192" t="s">
        <v>252</v>
      </c>
      <c r="F137" s="193" t="s">
        <v>253</v>
      </c>
      <c r="G137" s="194" t="s">
        <v>193</v>
      </c>
      <c r="H137" s="195">
        <v>392.87</v>
      </c>
      <c r="I137" s="196"/>
      <c r="J137" s="195">
        <f t="shared" si="5"/>
        <v>0</v>
      </c>
      <c r="K137" s="193" t="s">
        <v>1</v>
      </c>
      <c r="L137" s="34"/>
      <c r="M137" s="197" t="s">
        <v>1</v>
      </c>
      <c r="N137" s="198" t="s">
        <v>41</v>
      </c>
      <c r="O137" s="56"/>
      <c r="P137" s="199">
        <f t="shared" si="6"/>
        <v>0</v>
      </c>
      <c r="Q137" s="199">
        <v>5.5100000000000001E-3</v>
      </c>
      <c r="R137" s="199">
        <f t="shared" si="7"/>
        <v>2.1647137000000001</v>
      </c>
      <c r="S137" s="199">
        <v>0</v>
      </c>
      <c r="T137" s="200">
        <f t="shared" si="8"/>
        <v>0</v>
      </c>
      <c r="AR137" s="13" t="s">
        <v>182</v>
      </c>
      <c r="AT137" s="13" t="s">
        <v>178</v>
      </c>
      <c r="AU137" s="13" t="s">
        <v>82</v>
      </c>
      <c r="AY137" s="13" t="s">
        <v>175</v>
      </c>
      <c r="BE137" s="201">
        <f t="shared" si="9"/>
        <v>0</v>
      </c>
      <c r="BF137" s="201">
        <f t="shared" si="10"/>
        <v>0</v>
      </c>
      <c r="BG137" s="201">
        <f t="shared" si="11"/>
        <v>0</v>
      </c>
      <c r="BH137" s="201">
        <f t="shared" si="12"/>
        <v>0</v>
      </c>
      <c r="BI137" s="201">
        <f t="shared" si="13"/>
        <v>0</v>
      </c>
      <c r="BJ137" s="13" t="s">
        <v>82</v>
      </c>
      <c r="BK137" s="202">
        <f t="shared" si="14"/>
        <v>0</v>
      </c>
      <c r="BL137" s="13" t="s">
        <v>182</v>
      </c>
      <c r="BM137" s="13" t="s">
        <v>254</v>
      </c>
    </row>
    <row r="138" spans="2:65" s="11" customFormat="1" ht="22.9" customHeight="1">
      <c r="B138" s="175"/>
      <c r="C138" s="176"/>
      <c r="D138" s="177" t="s">
        <v>68</v>
      </c>
      <c r="E138" s="189" t="s">
        <v>212</v>
      </c>
      <c r="F138" s="189" t="s">
        <v>255</v>
      </c>
      <c r="G138" s="176"/>
      <c r="H138" s="176"/>
      <c r="I138" s="179"/>
      <c r="J138" s="190">
        <f>BK138</f>
        <v>0</v>
      </c>
      <c r="K138" s="176"/>
      <c r="L138" s="181"/>
      <c r="M138" s="182"/>
      <c r="N138" s="183"/>
      <c r="O138" s="183"/>
      <c r="P138" s="184">
        <f>SUM(P139:P167)</f>
        <v>0</v>
      </c>
      <c r="Q138" s="183"/>
      <c r="R138" s="184">
        <f>SUM(R139:R167)</f>
        <v>0.80976729999999997</v>
      </c>
      <c r="S138" s="183"/>
      <c r="T138" s="185">
        <f>SUM(T139:T167)</f>
        <v>26.789662960000005</v>
      </c>
      <c r="AR138" s="186" t="s">
        <v>76</v>
      </c>
      <c r="AT138" s="187" t="s">
        <v>68</v>
      </c>
      <c r="AU138" s="187" t="s">
        <v>76</v>
      </c>
      <c r="AY138" s="186" t="s">
        <v>175</v>
      </c>
      <c r="BK138" s="188">
        <f>SUM(BK139:BK167)</f>
        <v>0</v>
      </c>
    </row>
    <row r="139" spans="2:65" s="1" customFormat="1" ht="16.5" customHeight="1">
      <c r="B139" s="30"/>
      <c r="C139" s="191" t="s">
        <v>256</v>
      </c>
      <c r="D139" s="191" t="s">
        <v>178</v>
      </c>
      <c r="E139" s="192" t="s">
        <v>257</v>
      </c>
      <c r="F139" s="193" t="s">
        <v>258</v>
      </c>
      <c r="G139" s="194" t="s">
        <v>193</v>
      </c>
      <c r="H139" s="195">
        <v>409.49</v>
      </c>
      <c r="I139" s="196"/>
      <c r="J139" s="195">
        <f t="shared" ref="J139:J167" si="15">ROUND(I139*H139,3)</f>
        <v>0</v>
      </c>
      <c r="K139" s="193" t="s">
        <v>1</v>
      </c>
      <c r="L139" s="34"/>
      <c r="M139" s="197" t="s">
        <v>1</v>
      </c>
      <c r="N139" s="198" t="s">
        <v>41</v>
      </c>
      <c r="O139" s="56"/>
      <c r="P139" s="199">
        <f t="shared" ref="P139:P167" si="16">O139*H139</f>
        <v>0</v>
      </c>
      <c r="Q139" s="199">
        <v>1.92E-3</v>
      </c>
      <c r="R139" s="199">
        <f t="shared" ref="R139:R167" si="17">Q139*H139</f>
        <v>0.78622080000000005</v>
      </c>
      <c r="S139" s="199">
        <v>0</v>
      </c>
      <c r="T139" s="200">
        <f t="shared" ref="T139:T167" si="18">S139*H139</f>
        <v>0</v>
      </c>
      <c r="AR139" s="13" t="s">
        <v>241</v>
      </c>
      <c r="AT139" s="13" t="s">
        <v>178</v>
      </c>
      <c r="AU139" s="13" t="s">
        <v>82</v>
      </c>
      <c r="AY139" s="13" t="s">
        <v>175</v>
      </c>
      <c r="BE139" s="201">
        <f t="shared" ref="BE139:BE167" si="19">IF(N139="základná",J139,0)</f>
        <v>0</v>
      </c>
      <c r="BF139" s="201">
        <f t="shared" ref="BF139:BF167" si="20">IF(N139="znížená",J139,0)</f>
        <v>0</v>
      </c>
      <c r="BG139" s="201">
        <f t="shared" ref="BG139:BG167" si="21">IF(N139="zákl. prenesená",J139,0)</f>
        <v>0</v>
      </c>
      <c r="BH139" s="201">
        <f t="shared" ref="BH139:BH167" si="22">IF(N139="zníž. prenesená",J139,0)</f>
        <v>0</v>
      </c>
      <c r="BI139" s="201">
        <f t="shared" ref="BI139:BI167" si="23">IF(N139="nulová",J139,0)</f>
        <v>0</v>
      </c>
      <c r="BJ139" s="13" t="s">
        <v>82</v>
      </c>
      <c r="BK139" s="202">
        <f t="shared" ref="BK139:BK167" si="24">ROUND(I139*H139,3)</f>
        <v>0</v>
      </c>
      <c r="BL139" s="13" t="s">
        <v>241</v>
      </c>
      <c r="BM139" s="13" t="s">
        <v>259</v>
      </c>
    </row>
    <row r="140" spans="2:65" s="1" customFormat="1" ht="16.5" customHeight="1">
      <c r="B140" s="30"/>
      <c r="C140" s="191" t="s">
        <v>7</v>
      </c>
      <c r="D140" s="191" t="s">
        <v>178</v>
      </c>
      <c r="E140" s="192" t="s">
        <v>260</v>
      </c>
      <c r="F140" s="193" t="s">
        <v>261</v>
      </c>
      <c r="G140" s="194" t="s">
        <v>193</v>
      </c>
      <c r="H140" s="195">
        <v>409.49</v>
      </c>
      <c r="I140" s="196"/>
      <c r="J140" s="195">
        <f t="shared" si="15"/>
        <v>0</v>
      </c>
      <c r="K140" s="193" t="s">
        <v>1</v>
      </c>
      <c r="L140" s="34"/>
      <c r="M140" s="197" t="s">
        <v>1</v>
      </c>
      <c r="N140" s="198" t="s">
        <v>41</v>
      </c>
      <c r="O140" s="56"/>
      <c r="P140" s="199">
        <f t="shared" si="16"/>
        <v>0</v>
      </c>
      <c r="Q140" s="199">
        <v>5.0000000000000002E-5</v>
      </c>
      <c r="R140" s="199">
        <f t="shared" si="17"/>
        <v>2.0474500000000003E-2</v>
      </c>
      <c r="S140" s="199">
        <v>0</v>
      </c>
      <c r="T140" s="200">
        <f t="shared" si="18"/>
        <v>0</v>
      </c>
      <c r="AR140" s="13" t="s">
        <v>182</v>
      </c>
      <c r="AT140" s="13" t="s">
        <v>178</v>
      </c>
      <c r="AU140" s="13" t="s">
        <v>82</v>
      </c>
      <c r="AY140" s="13" t="s">
        <v>175</v>
      </c>
      <c r="BE140" s="201">
        <f t="shared" si="19"/>
        <v>0</v>
      </c>
      <c r="BF140" s="201">
        <f t="shared" si="20"/>
        <v>0</v>
      </c>
      <c r="BG140" s="201">
        <f t="shared" si="21"/>
        <v>0</v>
      </c>
      <c r="BH140" s="201">
        <f t="shared" si="22"/>
        <v>0</v>
      </c>
      <c r="BI140" s="201">
        <f t="shared" si="23"/>
        <v>0</v>
      </c>
      <c r="BJ140" s="13" t="s">
        <v>82</v>
      </c>
      <c r="BK140" s="202">
        <f t="shared" si="24"/>
        <v>0</v>
      </c>
      <c r="BL140" s="13" t="s">
        <v>182</v>
      </c>
      <c r="BM140" s="13" t="s">
        <v>262</v>
      </c>
    </row>
    <row r="141" spans="2:65" s="1" customFormat="1" ht="16.5" customHeight="1">
      <c r="B141" s="30"/>
      <c r="C141" s="191" t="s">
        <v>263</v>
      </c>
      <c r="D141" s="191" t="s">
        <v>178</v>
      </c>
      <c r="E141" s="192" t="s">
        <v>264</v>
      </c>
      <c r="F141" s="193" t="s">
        <v>265</v>
      </c>
      <c r="G141" s="194" t="s">
        <v>193</v>
      </c>
      <c r="H141" s="195">
        <v>16.73</v>
      </c>
      <c r="I141" s="196"/>
      <c r="J141" s="195">
        <f t="shared" si="15"/>
        <v>0</v>
      </c>
      <c r="K141" s="193" t="s">
        <v>1</v>
      </c>
      <c r="L141" s="34"/>
      <c r="M141" s="197" t="s">
        <v>1</v>
      </c>
      <c r="N141" s="198" t="s">
        <v>41</v>
      </c>
      <c r="O141" s="56"/>
      <c r="P141" s="199">
        <f t="shared" si="16"/>
        <v>0</v>
      </c>
      <c r="Q141" s="199">
        <v>0</v>
      </c>
      <c r="R141" s="199">
        <f t="shared" si="17"/>
        <v>0</v>
      </c>
      <c r="S141" s="199">
        <v>0.19600000000000001</v>
      </c>
      <c r="T141" s="200">
        <f t="shared" si="18"/>
        <v>3.27908</v>
      </c>
      <c r="AR141" s="13" t="s">
        <v>182</v>
      </c>
      <c r="AT141" s="13" t="s">
        <v>178</v>
      </c>
      <c r="AU141" s="13" t="s">
        <v>82</v>
      </c>
      <c r="AY141" s="13" t="s">
        <v>175</v>
      </c>
      <c r="BE141" s="201">
        <f t="shared" si="19"/>
        <v>0</v>
      </c>
      <c r="BF141" s="201">
        <f t="shared" si="20"/>
        <v>0</v>
      </c>
      <c r="BG141" s="201">
        <f t="shared" si="21"/>
        <v>0</v>
      </c>
      <c r="BH141" s="201">
        <f t="shared" si="22"/>
        <v>0</v>
      </c>
      <c r="BI141" s="201">
        <f t="shared" si="23"/>
        <v>0</v>
      </c>
      <c r="BJ141" s="13" t="s">
        <v>82</v>
      </c>
      <c r="BK141" s="202">
        <f t="shared" si="24"/>
        <v>0</v>
      </c>
      <c r="BL141" s="13" t="s">
        <v>182</v>
      </c>
      <c r="BM141" s="13" t="s">
        <v>266</v>
      </c>
    </row>
    <row r="142" spans="2:65" s="1" customFormat="1" ht="16.5" customHeight="1">
      <c r="B142" s="30"/>
      <c r="C142" s="191" t="s">
        <v>267</v>
      </c>
      <c r="D142" s="191" t="s">
        <v>178</v>
      </c>
      <c r="E142" s="192" t="s">
        <v>268</v>
      </c>
      <c r="F142" s="193" t="s">
        <v>269</v>
      </c>
      <c r="G142" s="194" t="s">
        <v>235</v>
      </c>
      <c r="H142" s="195">
        <v>1.2250000000000001</v>
      </c>
      <c r="I142" s="196"/>
      <c r="J142" s="195">
        <f t="shared" si="15"/>
        <v>0</v>
      </c>
      <c r="K142" s="193" t="s">
        <v>1</v>
      </c>
      <c r="L142" s="34"/>
      <c r="M142" s="197" t="s">
        <v>1</v>
      </c>
      <c r="N142" s="198" t="s">
        <v>41</v>
      </c>
      <c r="O142" s="56"/>
      <c r="P142" s="199">
        <f t="shared" si="16"/>
        <v>0</v>
      </c>
      <c r="Q142" s="199">
        <v>0</v>
      </c>
      <c r="R142" s="199">
        <f t="shared" si="17"/>
        <v>0</v>
      </c>
      <c r="S142" s="199">
        <v>2.2000000000000002</v>
      </c>
      <c r="T142" s="200">
        <f t="shared" si="18"/>
        <v>2.6950000000000003</v>
      </c>
      <c r="AR142" s="13" t="s">
        <v>182</v>
      </c>
      <c r="AT142" s="13" t="s">
        <v>178</v>
      </c>
      <c r="AU142" s="13" t="s">
        <v>82</v>
      </c>
      <c r="AY142" s="13" t="s">
        <v>175</v>
      </c>
      <c r="BE142" s="201">
        <f t="shared" si="19"/>
        <v>0</v>
      </c>
      <c r="BF142" s="201">
        <f t="shared" si="20"/>
        <v>0</v>
      </c>
      <c r="BG142" s="201">
        <f t="shared" si="21"/>
        <v>0</v>
      </c>
      <c r="BH142" s="201">
        <f t="shared" si="22"/>
        <v>0</v>
      </c>
      <c r="BI142" s="201">
        <f t="shared" si="23"/>
        <v>0</v>
      </c>
      <c r="BJ142" s="13" t="s">
        <v>82</v>
      </c>
      <c r="BK142" s="202">
        <f t="shared" si="24"/>
        <v>0</v>
      </c>
      <c r="BL142" s="13" t="s">
        <v>182</v>
      </c>
      <c r="BM142" s="13" t="s">
        <v>270</v>
      </c>
    </row>
    <row r="143" spans="2:65" s="1" customFormat="1" ht="16.5" customHeight="1">
      <c r="B143" s="30"/>
      <c r="C143" s="191" t="s">
        <v>271</v>
      </c>
      <c r="D143" s="191" t="s">
        <v>178</v>
      </c>
      <c r="E143" s="192" t="s">
        <v>272</v>
      </c>
      <c r="F143" s="193" t="s">
        <v>273</v>
      </c>
      <c r="G143" s="194" t="s">
        <v>193</v>
      </c>
      <c r="H143" s="195">
        <v>40.823999999999998</v>
      </c>
      <c r="I143" s="196"/>
      <c r="J143" s="195">
        <f t="shared" si="15"/>
        <v>0</v>
      </c>
      <c r="K143" s="193" t="s">
        <v>1</v>
      </c>
      <c r="L143" s="34"/>
      <c r="M143" s="197" t="s">
        <v>1</v>
      </c>
      <c r="N143" s="198" t="s">
        <v>41</v>
      </c>
      <c r="O143" s="56"/>
      <c r="P143" s="199">
        <f t="shared" si="16"/>
        <v>0</v>
      </c>
      <c r="Q143" s="199">
        <v>0</v>
      </c>
      <c r="R143" s="199">
        <f t="shared" si="17"/>
        <v>0</v>
      </c>
      <c r="S143" s="199">
        <v>0.02</v>
      </c>
      <c r="T143" s="200">
        <f t="shared" si="18"/>
        <v>0.81647999999999998</v>
      </c>
      <c r="AR143" s="13" t="s">
        <v>182</v>
      </c>
      <c r="AT143" s="13" t="s">
        <v>178</v>
      </c>
      <c r="AU143" s="13" t="s">
        <v>82</v>
      </c>
      <c r="AY143" s="13" t="s">
        <v>175</v>
      </c>
      <c r="BE143" s="201">
        <f t="shared" si="19"/>
        <v>0</v>
      </c>
      <c r="BF143" s="201">
        <f t="shared" si="20"/>
        <v>0</v>
      </c>
      <c r="BG143" s="201">
        <f t="shared" si="21"/>
        <v>0</v>
      </c>
      <c r="BH143" s="201">
        <f t="shared" si="22"/>
        <v>0</v>
      </c>
      <c r="BI143" s="201">
        <f t="shared" si="23"/>
        <v>0</v>
      </c>
      <c r="BJ143" s="13" t="s">
        <v>82</v>
      </c>
      <c r="BK143" s="202">
        <f t="shared" si="24"/>
        <v>0</v>
      </c>
      <c r="BL143" s="13" t="s">
        <v>182</v>
      </c>
      <c r="BM143" s="13" t="s">
        <v>274</v>
      </c>
    </row>
    <row r="144" spans="2:65" s="1" customFormat="1" ht="16.5" customHeight="1">
      <c r="B144" s="30"/>
      <c r="C144" s="191" t="s">
        <v>275</v>
      </c>
      <c r="D144" s="191" t="s">
        <v>178</v>
      </c>
      <c r="E144" s="192" t="s">
        <v>276</v>
      </c>
      <c r="F144" s="193" t="s">
        <v>277</v>
      </c>
      <c r="G144" s="194" t="s">
        <v>193</v>
      </c>
      <c r="H144" s="195">
        <v>1.216</v>
      </c>
      <c r="I144" s="196"/>
      <c r="J144" s="195">
        <f t="shared" si="15"/>
        <v>0</v>
      </c>
      <c r="K144" s="193" t="s">
        <v>1</v>
      </c>
      <c r="L144" s="34"/>
      <c r="M144" s="197" t="s">
        <v>1</v>
      </c>
      <c r="N144" s="198" t="s">
        <v>41</v>
      </c>
      <c r="O144" s="56"/>
      <c r="P144" s="199">
        <f t="shared" si="16"/>
        <v>0</v>
      </c>
      <c r="Q144" s="199">
        <v>0</v>
      </c>
      <c r="R144" s="199">
        <f t="shared" si="17"/>
        <v>0</v>
      </c>
      <c r="S144" s="199">
        <v>5.7000000000000002E-2</v>
      </c>
      <c r="T144" s="200">
        <f t="shared" si="18"/>
        <v>6.9311999999999999E-2</v>
      </c>
      <c r="AR144" s="13" t="s">
        <v>182</v>
      </c>
      <c r="AT144" s="13" t="s">
        <v>178</v>
      </c>
      <c r="AU144" s="13" t="s">
        <v>82</v>
      </c>
      <c r="AY144" s="13" t="s">
        <v>175</v>
      </c>
      <c r="BE144" s="201">
        <f t="shared" si="19"/>
        <v>0</v>
      </c>
      <c r="BF144" s="201">
        <f t="shared" si="20"/>
        <v>0</v>
      </c>
      <c r="BG144" s="201">
        <f t="shared" si="21"/>
        <v>0</v>
      </c>
      <c r="BH144" s="201">
        <f t="shared" si="22"/>
        <v>0</v>
      </c>
      <c r="BI144" s="201">
        <f t="shared" si="23"/>
        <v>0</v>
      </c>
      <c r="BJ144" s="13" t="s">
        <v>82</v>
      </c>
      <c r="BK144" s="202">
        <f t="shared" si="24"/>
        <v>0</v>
      </c>
      <c r="BL144" s="13" t="s">
        <v>182</v>
      </c>
      <c r="BM144" s="13" t="s">
        <v>278</v>
      </c>
    </row>
    <row r="145" spans="2:65" s="1" customFormat="1" ht="16.5" customHeight="1">
      <c r="B145" s="30"/>
      <c r="C145" s="191" t="s">
        <v>279</v>
      </c>
      <c r="D145" s="191" t="s">
        <v>178</v>
      </c>
      <c r="E145" s="192" t="s">
        <v>280</v>
      </c>
      <c r="F145" s="193" t="s">
        <v>281</v>
      </c>
      <c r="G145" s="194" t="s">
        <v>193</v>
      </c>
      <c r="H145" s="195">
        <v>12.288</v>
      </c>
      <c r="I145" s="196"/>
      <c r="J145" s="195">
        <f t="shared" si="15"/>
        <v>0</v>
      </c>
      <c r="K145" s="193" t="s">
        <v>1</v>
      </c>
      <c r="L145" s="34"/>
      <c r="M145" s="197" t="s">
        <v>1</v>
      </c>
      <c r="N145" s="198" t="s">
        <v>41</v>
      </c>
      <c r="O145" s="56"/>
      <c r="P145" s="199">
        <f t="shared" si="16"/>
        <v>0</v>
      </c>
      <c r="Q145" s="199">
        <v>0</v>
      </c>
      <c r="R145" s="199">
        <f t="shared" si="17"/>
        <v>0</v>
      </c>
      <c r="S145" s="199">
        <v>6.6000000000000003E-2</v>
      </c>
      <c r="T145" s="200">
        <f t="shared" si="18"/>
        <v>0.81100800000000006</v>
      </c>
      <c r="AR145" s="13" t="s">
        <v>182</v>
      </c>
      <c r="AT145" s="13" t="s">
        <v>178</v>
      </c>
      <c r="AU145" s="13" t="s">
        <v>82</v>
      </c>
      <c r="AY145" s="13" t="s">
        <v>175</v>
      </c>
      <c r="BE145" s="201">
        <f t="shared" si="19"/>
        <v>0</v>
      </c>
      <c r="BF145" s="201">
        <f t="shared" si="20"/>
        <v>0</v>
      </c>
      <c r="BG145" s="201">
        <f t="shared" si="21"/>
        <v>0</v>
      </c>
      <c r="BH145" s="201">
        <f t="shared" si="22"/>
        <v>0</v>
      </c>
      <c r="BI145" s="201">
        <f t="shared" si="23"/>
        <v>0</v>
      </c>
      <c r="BJ145" s="13" t="s">
        <v>82</v>
      </c>
      <c r="BK145" s="202">
        <f t="shared" si="24"/>
        <v>0</v>
      </c>
      <c r="BL145" s="13" t="s">
        <v>182</v>
      </c>
      <c r="BM145" s="13" t="s">
        <v>282</v>
      </c>
    </row>
    <row r="146" spans="2:65" s="1" customFormat="1" ht="16.5" customHeight="1">
      <c r="B146" s="30"/>
      <c r="C146" s="191" t="s">
        <v>283</v>
      </c>
      <c r="D146" s="191" t="s">
        <v>178</v>
      </c>
      <c r="E146" s="192" t="s">
        <v>284</v>
      </c>
      <c r="F146" s="193" t="s">
        <v>285</v>
      </c>
      <c r="G146" s="194" t="s">
        <v>181</v>
      </c>
      <c r="H146" s="195">
        <v>17</v>
      </c>
      <c r="I146" s="196"/>
      <c r="J146" s="195">
        <f t="shared" si="15"/>
        <v>0</v>
      </c>
      <c r="K146" s="193" t="s">
        <v>1</v>
      </c>
      <c r="L146" s="34"/>
      <c r="M146" s="197" t="s">
        <v>1</v>
      </c>
      <c r="N146" s="198" t="s">
        <v>41</v>
      </c>
      <c r="O146" s="56"/>
      <c r="P146" s="199">
        <f t="shared" si="16"/>
        <v>0</v>
      </c>
      <c r="Q146" s="199">
        <v>0</v>
      </c>
      <c r="R146" s="199">
        <f t="shared" si="17"/>
        <v>0</v>
      </c>
      <c r="S146" s="199">
        <v>2.4E-2</v>
      </c>
      <c r="T146" s="200">
        <f t="shared" si="18"/>
        <v>0.40800000000000003</v>
      </c>
      <c r="AR146" s="13" t="s">
        <v>182</v>
      </c>
      <c r="AT146" s="13" t="s">
        <v>178</v>
      </c>
      <c r="AU146" s="13" t="s">
        <v>82</v>
      </c>
      <c r="AY146" s="13" t="s">
        <v>175</v>
      </c>
      <c r="BE146" s="201">
        <f t="shared" si="19"/>
        <v>0</v>
      </c>
      <c r="BF146" s="201">
        <f t="shared" si="20"/>
        <v>0</v>
      </c>
      <c r="BG146" s="201">
        <f t="shared" si="21"/>
        <v>0</v>
      </c>
      <c r="BH146" s="201">
        <f t="shared" si="22"/>
        <v>0</v>
      </c>
      <c r="BI146" s="201">
        <f t="shared" si="23"/>
        <v>0</v>
      </c>
      <c r="BJ146" s="13" t="s">
        <v>82</v>
      </c>
      <c r="BK146" s="202">
        <f t="shared" si="24"/>
        <v>0</v>
      </c>
      <c r="BL146" s="13" t="s">
        <v>182</v>
      </c>
      <c r="BM146" s="13" t="s">
        <v>286</v>
      </c>
    </row>
    <row r="147" spans="2:65" s="1" customFormat="1" ht="16.5" customHeight="1">
      <c r="B147" s="30"/>
      <c r="C147" s="191" t="s">
        <v>287</v>
      </c>
      <c r="D147" s="191" t="s">
        <v>178</v>
      </c>
      <c r="E147" s="192" t="s">
        <v>288</v>
      </c>
      <c r="F147" s="193" t="s">
        <v>289</v>
      </c>
      <c r="G147" s="194" t="s">
        <v>193</v>
      </c>
      <c r="H147" s="195">
        <v>19.109000000000002</v>
      </c>
      <c r="I147" s="196"/>
      <c r="J147" s="195">
        <f t="shared" si="15"/>
        <v>0</v>
      </c>
      <c r="K147" s="193" t="s">
        <v>1</v>
      </c>
      <c r="L147" s="34"/>
      <c r="M147" s="197" t="s">
        <v>1</v>
      </c>
      <c r="N147" s="198" t="s">
        <v>41</v>
      </c>
      <c r="O147" s="56"/>
      <c r="P147" s="199">
        <f t="shared" si="16"/>
        <v>0</v>
      </c>
      <c r="Q147" s="199">
        <v>0</v>
      </c>
      <c r="R147" s="199">
        <f t="shared" si="17"/>
        <v>0</v>
      </c>
      <c r="S147" s="199">
        <v>7.5999999999999998E-2</v>
      </c>
      <c r="T147" s="200">
        <f t="shared" si="18"/>
        <v>1.4522840000000001</v>
      </c>
      <c r="AR147" s="13" t="s">
        <v>182</v>
      </c>
      <c r="AT147" s="13" t="s">
        <v>178</v>
      </c>
      <c r="AU147" s="13" t="s">
        <v>82</v>
      </c>
      <c r="AY147" s="13" t="s">
        <v>175</v>
      </c>
      <c r="BE147" s="201">
        <f t="shared" si="19"/>
        <v>0</v>
      </c>
      <c r="BF147" s="201">
        <f t="shared" si="20"/>
        <v>0</v>
      </c>
      <c r="BG147" s="201">
        <f t="shared" si="21"/>
        <v>0</v>
      </c>
      <c r="BH147" s="201">
        <f t="shared" si="22"/>
        <v>0</v>
      </c>
      <c r="BI147" s="201">
        <f t="shared" si="23"/>
        <v>0</v>
      </c>
      <c r="BJ147" s="13" t="s">
        <v>82</v>
      </c>
      <c r="BK147" s="202">
        <f t="shared" si="24"/>
        <v>0</v>
      </c>
      <c r="BL147" s="13" t="s">
        <v>182</v>
      </c>
      <c r="BM147" s="13" t="s">
        <v>290</v>
      </c>
    </row>
    <row r="148" spans="2:65" s="1" customFormat="1" ht="16.5" customHeight="1">
      <c r="B148" s="30"/>
      <c r="C148" s="191" t="s">
        <v>291</v>
      </c>
      <c r="D148" s="191" t="s">
        <v>178</v>
      </c>
      <c r="E148" s="192" t="s">
        <v>292</v>
      </c>
      <c r="F148" s="193" t="s">
        <v>293</v>
      </c>
      <c r="G148" s="194" t="s">
        <v>193</v>
      </c>
      <c r="H148" s="195">
        <v>7.1609999999999996</v>
      </c>
      <c r="I148" s="196"/>
      <c r="J148" s="195">
        <f t="shared" si="15"/>
        <v>0</v>
      </c>
      <c r="K148" s="193" t="s">
        <v>1</v>
      </c>
      <c r="L148" s="34"/>
      <c r="M148" s="197" t="s">
        <v>1</v>
      </c>
      <c r="N148" s="198" t="s">
        <v>41</v>
      </c>
      <c r="O148" s="56"/>
      <c r="P148" s="199">
        <f t="shared" si="16"/>
        <v>0</v>
      </c>
      <c r="Q148" s="199">
        <v>0</v>
      </c>
      <c r="R148" s="199">
        <f t="shared" si="17"/>
        <v>0</v>
      </c>
      <c r="S148" s="199">
        <v>0</v>
      </c>
      <c r="T148" s="200">
        <f t="shared" si="18"/>
        <v>0</v>
      </c>
      <c r="AR148" s="13" t="s">
        <v>182</v>
      </c>
      <c r="AT148" s="13" t="s">
        <v>178</v>
      </c>
      <c r="AU148" s="13" t="s">
        <v>82</v>
      </c>
      <c r="AY148" s="13" t="s">
        <v>175</v>
      </c>
      <c r="BE148" s="201">
        <f t="shared" si="19"/>
        <v>0</v>
      </c>
      <c r="BF148" s="201">
        <f t="shared" si="20"/>
        <v>0</v>
      </c>
      <c r="BG148" s="201">
        <f t="shared" si="21"/>
        <v>0</v>
      </c>
      <c r="BH148" s="201">
        <f t="shared" si="22"/>
        <v>0</v>
      </c>
      <c r="BI148" s="201">
        <f t="shared" si="23"/>
        <v>0</v>
      </c>
      <c r="BJ148" s="13" t="s">
        <v>82</v>
      </c>
      <c r="BK148" s="202">
        <f t="shared" si="24"/>
        <v>0</v>
      </c>
      <c r="BL148" s="13" t="s">
        <v>182</v>
      </c>
      <c r="BM148" s="13" t="s">
        <v>294</v>
      </c>
    </row>
    <row r="149" spans="2:65" s="1" customFormat="1" ht="16.5" customHeight="1">
      <c r="B149" s="30"/>
      <c r="C149" s="191" t="s">
        <v>295</v>
      </c>
      <c r="D149" s="191" t="s">
        <v>178</v>
      </c>
      <c r="E149" s="192" t="s">
        <v>296</v>
      </c>
      <c r="F149" s="193" t="s">
        <v>297</v>
      </c>
      <c r="G149" s="194" t="s">
        <v>186</v>
      </c>
      <c r="H149" s="195">
        <v>9</v>
      </c>
      <c r="I149" s="196"/>
      <c r="J149" s="195">
        <f t="shared" si="15"/>
        <v>0</v>
      </c>
      <c r="K149" s="193" t="s">
        <v>1</v>
      </c>
      <c r="L149" s="34"/>
      <c r="M149" s="197" t="s">
        <v>1</v>
      </c>
      <c r="N149" s="198" t="s">
        <v>41</v>
      </c>
      <c r="O149" s="56"/>
      <c r="P149" s="199">
        <f t="shared" si="16"/>
        <v>0</v>
      </c>
      <c r="Q149" s="199">
        <v>0</v>
      </c>
      <c r="R149" s="199">
        <f t="shared" si="17"/>
        <v>0</v>
      </c>
      <c r="S149" s="199">
        <v>7.0000000000000001E-3</v>
      </c>
      <c r="T149" s="200">
        <f t="shared" si="18"/>
        <v>6.3E-2</v>
      </c>
      <c r="AR149" s="13" t="s">
        <v>182</v>
      </c>
      <c r="AT149" s="13" t="s">
        <v>178</v>
      </c>
      <c r="AU149" s="13" t="s">
        <v>82</v>
      </c>
      <c r="AY149" s="13" t="s">
        <v>175</v>
      </c>
      <c r="BE149" s="201">
        <f t="shared" si="19"/>
        <v>0</v>
      </c>
      <c r="BF149" s="201">
        <f t="shared" si="20"/>
        <v>0</v>
      </c>
      <c r="BG149" s="201">
        <f t="shared" si="21"/>
        <v>0</v>
      </c>
      <c r="BH149" s="201">
        <f t="shared" si="22"/>
        <v>0</v>
      </c>
      <c r="BI149" s="201">
        <f t="shared" si="23"/>
        <v>0</v>
      </c>
      <c r="BJ149" s="13" t="s">
        <v>82</v>
      </c>
      <c r="BK149" s="202">
        <f t="shared" si="24"/>
        <v>0</v>
      </c>
      <c r="BL149" s="13" t="s">
        <v>182</v>
      </c>
      <c r="BM149" s="13" t="s">
        <v>298</v>
      </c>
    </row>
    <row r="150" spans="2:65" s="1" customFormat="1" ht="16.5" customHeight="1">
      <c r="B150" s="30"/>
      <c r="C150" s="191" t="s">
        <v>299</v>
      </c>
      <c r="D150" s="191" t="s">
        <v>178</v>
      </c>
      <c r="E150" s="192" t="s">
        <v>300</v>
      </c>
      <c r="F150" s="193" t="s">
        <v>301</v>
      </c>
      <c r="G150" s="194" t="s">
        <v>193</v>
      </c>
      <c r="H150" s="195">
        <v>1.0980000000000001</v>
      </c>
      <c r="I150" s="196"/>
      <c r="J150" s="195">
        <f t="shared" si="15"/>
        <v>0</v>
      </c>
      <c r="K150" s="193" t="s">
        <v>1</v>
      </c>
      <c r="L150" s="34"/>
      <c r="M150" s="197" t="s">
        <v>1</v>
      </c>
      <c r="N150" s="198" t="s">
        <v>41</v>
      </c>
      <c r="O150" s="56"/>
      <c r="P150" s="199">
        <f t="shared" si="16"/>
        <v>0</v>
      </c>
      <c r="Q150" s="199">
        <v>0</v>
      </c>
      <c r="R150" s="199">
        <f t="shared" si="17"/>
        <v>0</v>
      </c>
      <c r="S150" s="199">
        <v>0.27</v>
      </c>
      <c r="T150" s="200">
        <f t="shared" si="18"/>
        <v>0.29646000000000006</v>
      </c>
      <c r="AR150" s="13" t="s">
        <v>182</v>
      </c>
      <c r="AT150" s="13" t="s">
        <v>178</v>
      </c>
      <c r="AU150" s="13" t="s">
        <v>82</v>
      </c>
      <c r="AY150" s="13" t="s">
        <v>175</v>
      </c>
      <c r="BE150" s="201">
        <f t="shared" si="19"/>
        <v>0</v>
      </c>
      <c r="BF150" s="201">
        <f t="shared" si="20"/>
        <v>0</v>
      </c>
      <c r="BG150" s="201">
        <f t="shared" si="21"/>
        <v>0</v>
      </c>
      <c r="BH150" s="201">
        <f t="shared" si="22"/>
        <v>0</v>
      </c>
      <c r="BI150" s="201">
        <f t="shared" si="23"/>
        <v>0</v>
      </c>
      <c r="BJ150" s="13" t="s">
        <v>82</v>
      </c>
      <c r="BK150" s="202">
        <f t="shared" si="24"/>
        <v>0</v>
      </c>
      <c r="BL150" s="13" t="s">
        <v>182</v>
      </c>
      <c r="BM150" s="13" t="s">
        <v>302</v>
      </c>
    </row>
    <row r="151" spans="2:65" s="1" customFormat="1" ht="16.5" customHeight="1">
      <c r="B151" s="30"/>
      <c r="C151" s="191" t="s">
        <v>303</v>
      </c>
      <c r="D151" s="191" t="s">
        <v>178</v>
      </c>
      <c r="E151" s="192" t="s">
        <v>304</v>
      </c>
      <c r="F151" s="193" t="s">
        <v>305</v>
      </c>
      <c r="G151" s="194" t="s">
        <v>235</v>
      </c>
      <c r="H151" s="195">
        <v>0.64300000000000002</v>
      </c>
      <c r="I151" s="196"/>
      <c r="J151" s="195">
        <f t="shared" si="15"/>
        <v>0</v>
      </c>
      <c r="K151" s="193" t="s">
        <v>1</v>
      </c>
      <c r="L151" s="34"/>
      <c r="M151" s="197" t="s">
        <v>1</v>
      </c>
      <c r="N151" s="198" t="s">
        <v>41</v>
      </c>
      <c r="O151" s="56"/>
      <c r="P151" s="199">
        <f t="shared" si="16"/>
        <v>0</v>
      </c>
      <c r="Q151" s="199">
        <v>0</v>
      </c>
      <c r="R151" s="199">
        <f t="shared" si="17"/>
        <v>0</v>
      </c>
      <c r="S151" s="199">
        <v>1.875</v>
      </c>
      <c r="T151" s="200">
        <f t="shared" si="18"/>
        <v>1.2056249999999999</v>
      </c>
      <c r="AR151" s="13" t="s">
        <v>182</v>
      </c>
      <c r="AT151" s="13" t="s">
        <v>178</v>
      </c>
      <c r="AU151" s="13" t="s">
        <v>82</v>
      </c>
      <c r="AY151" s="13" t="s">
        <v>175</v>
      </c>
      <c r="BE151" s="201">
        <f t="shared" si="19"/>
        <v>0</v>
      </c>
      <c r="BF151" s="201">
        <f t="shared" si="20"/>
        <v>0</v>
      </c>
      <c r="BG151" s="201">
        <f t="shared" si="21"/>
        <v>0</v>
      </c>
      <c r="BH151" s="201">
        <f t="shared" si="22"/>
        <v>0</v>
      </c>
      <c r="BI151" s="201">
        <f t="shared" si="23"/>
        <v>0</v>
      </c>
      <c r="BJ151" s="13" t="s">
        <v>82</v>
      </c>
      <c r="BK151" s="202">
        <f t="shared" si="24"/>
        <v>0</v>
      </c>
      <c r="BL151" s="13" t="s">
        <v>182</v>
      </c>
      <c r="BM151" s="13" t="s">
        <v>306</v>
      </c>
    </row>
    <row r="152" spans="2:65" s="1" customFormat="1" ht="16.5" customHeight="1">
      <c r="B152" s="30"/>
      <c r="C152" s="191" t="s">
        <v>307</v>
      </c>
      <c r="D152" s="191" t="s">
        <v>178</v>
      </c>
      <c r="E152" s="192" t="s">
        <v>308</v>
      </c>
      <c r="F152" s="193" t="s">
        <v>309</v>
      </c>
      <c r="G152" s="194" t="s">
        <v>310</v>
      </c>
      <c r="H152" s="195">
        <v>360</v>
      </c>
      <c r="I152" s="196"/>
      <c r="J152" s="195">
        <f t="shared" si="15"/>
        <v>0</v>
      </c>
      <c r="K152" s="193" t="s">
        <v>1</v>
      </c>
      <c r="L152" s="34"/>
      <c r="M152" s="197" t="s">
        <v>1</v>
      </c>
      <c r="N152" s="198" t="s">
        <v>41</v>
      </c>
      <c r="O152" s="56"/>
      <c r="P152" s="199">
        <f t="shared" si="16"/>
        <v>0</v>
      </c>
      <c r="Q152" s="199">
        <v>0</v>
      </c>
      <c r="R152" s="199">
        <f t="shared" si="17"/>
        <v>0</v>
      </c>
      <c r="S152" s="199">
        <v>1.0000000000000001E-5</v>
      </c>
      <c r="T152" s="200">
        <f t="shared" si="18"/>
        <v>3.6000000000000003E-3</v>
      </c>
      <c r="AR152" s="13" t="s">
        <v>182</v>
      </c>
      <c r="AT152" s="13" t="s">
        <v>178</v>
      </c>
      <c r="AU152" s="13" t="s">
        <v>82</v>
      </c>
      <c r="AY152" s="13" t="s">
        <v>175</v>
      </c>
      <c r="BE152" s="201">
        <f t="shared" si="19"/>
        <v>0</v>
      </c>
      <c r="BF152" s="201">
        <f t="shared" si="20"/>
        <v>0</v>
      </c>
      <c r="BG152" s="201">
        <f t="shared" si="21"/>
        <v>0</v>
      </c>
      <c r="BH152" s="201">
        <f t="shared" si="22"/>
        <v>0</v>
      </c>
      <c r="BI152" s="201">
        <f t="shared" si="23"/>
        <v>0</v>
      </c>
      <c r="BJ152" s="13" t="s">
        <v>82</v>
      </c>
      <c r="BK152" s="202">
        <f t="shared" si="24"/>
        <v>0</v>
      </c>
      <c r="BL152" s="13" t="s">
        <v>182</v>
      </c>
      <c r="BM152" s="13" t="s">
        <v>311</v>
      </c>
    </row>
    <row r="153" spans="2:65" s="1" customFormat="1" ht="16.5" customHeight="1">
      <c r="B153" s="30"/>
      <c r="C153" s="191" t="s">
        <v>312</v>
      </c>
      <c r="D153" s="191" t="s">
        <v>178</v>
      </c>
      <c r="E153" s="192" t="s">
        <v>313</v>
      </c>
      <c r="F153" s="193" t="s">
        <v>314</v>
      </c>
      <c r="G153" s="194" t="s">
        <v>193</v>
      </c>
      <c r="H153" s="195">
        <v>8.4</v>
      </c>
      <c r="I153" s="196"/>
      <c r="J153" s="195">
        <f t="shared" si="15"/>
        <v>0</v>
      </c>
      <c r="K153" s="193" t="s">
        <v>1</v>
      </c>
      <c r="L153" s="34"/>
      <c r="M153" s="197" t="s">
        <v>1</v>
      </c>
      <c r="N153" s="198" t="s">
        <v>41</v>
      </c>
      <c r="O153" s="56"/>
      <c r="P153" s="199">
        <f t="shared" si="16"/>
        <v>0</v>
      </c>
      <c r="Q153" s="199">
        <v>0</v>
      </c>
      <c r="R153" s="199">
        <f t="shared" si="17"/>
        <v>0</v>
      </c>
      <c r="S153" s="199">
        <v>0.36499999999999999</v>
      </c>
      <c r="T153" s="200">
        <f t="shared" si="18"/>
        <v>3.0659999999999998</v>
      </c>
      <c r="AR153" s="13" t="s">
        <v>182</v>
      </c>
      <c r="AT153" s="13" t="s">
        <v>178</v>
      </c>
      <c r="AU153" s="13" t="s">
        <v>82</v>
      </c>
      <c r="AY153" s="13" t="s">
        <v>175</v>
      </c>
      <c r="BE153" s="201">
        <f t="shared" si="19"/>
        <v>0</v>
      </c>
      <c r="BF153" s="201">
        <f t="shared" si="20"/>
        <v>0</v>
      </c>
      <c r="BG153" s="201">
        <f t="shared" si="21"/>
        <v>0</v>
      </c>
      <c r="BH153" s="201">
        <f t="shared" si="22"/>
        <v>0</v>
      </c>
      <c r="BI153" s="201">
        <f t="shared" si="23"/>
        <v>0</v>
      </c>
      <c r="BJ153" s="13" t="s">
        <v>82</v>
      </c>
      <c r="BK153" s="202">
        <f t="shared" si="24"/>
        <v>0</v>
      </c>
      <c r="BL153" s="13" t="s">
        <v>182</v>
      </c>
      <c r="BM153" s="13" t="s">
        <v>315</v>
      </c>
    </row>
    <row r="154" spans="2:65" s="1" customFormat="1" ht="16.5" customHeight="1">
      <c r="B154" s="30"/>
      <c r="C154" s="191" t="s">
        <v>316</v>
      </c>
      <c r="D154" s="191" t="s">
        <v>178</v>
      </c>
      <c r="E154" s="192" t="s">
        <v>317</v>
      </c>
      <c r="F154" s="193" t="s">
        <v>318</v>
      </c>
      <c r="G154" s="194" t="s">
        <v>186</v>
      </c>
      <c r="H154" s="195">
        <v>76.8</v>
      </c>
      <c r="I154" s="196"/>
      <c r="J154" s="195">
        <f t="shared" si="15"/>
        <v>0</v>
      </c>
      <c r="K154" s="193" t="s">
        <v>1</v>
      </c>
      <c r="L154" s="34"/>
      <c r="M154" s="197" t="s">
        <v>1</v>
      </c>
      <c r="N154" s="198" t="s">
        <v>41</v>
      </c>
      <c r="O154" s="56"/>
      <c r="P154" s="199">
        <f t="shared" si="16"/>
        <v>0</v>
      </c>
      <c r="Q154" s="199">
        <v>4.0000000000000003E-5</v>
      </c>
      <c r="R154" s="199">
        <f t="shared" si="17"/>
        <v>3.0720000000000001E-3</v>
      </c>
      <c r="S154" s="199">
        <v>0</v>
      </c>
      <c r="T154" s="200">
        <f t="shared" si="18"/>
        <v>0</v>
      </c>
      <c r="AR154" s="13" t="s">
        <v>182</v>
      </c>
      <c r="AT154" s="13" t="s">
        <v>178</v>
      </c>
      <c r="AU154" s="13" t="s">
        <v>82</v>
      </c>
      <c r="AY154" s="13" t="s">
        <v>175</v>
      </c>
      <c r="BE154" s="201">
        <f t="shared" si="19"/>
        <v>0</v>
      </c>
      <c r="BF154" s="201">
        <f t="shared" si="20"/>
        <v>0</v>
      </c>
      <c r="BG154" s="201">
        <f t="shared" si="21"/>
        <v>0</v>
      </c>
      <c r="BH154" s="201">
        <f t="shared" si="22"/>
        <v>0</v>
      </c>
      <c r="BI154" s="201">
        <f t="shared" si="23"/>
        <v>0</v>
      </c>
      <c r="BJ154" s="13" t="s">
        <v>82</v>
      </c>
      <c r="BK154" s="202">
        <f t="shared" si="24"/>
        <v>0</v>
      </c>
      <c r="BL154" s="13" t="s">
        <v>182</v>
      </c>
      <c r="BM154" s="13" t="s">
        <v>319</v>
      </c>
    </row>
    <row r="155" spans="2:65" s="1" customFormat="1" ht="16.5" customHeight="1">
      <c r="B155" s="30"/>
      <c r="C155" s="191" t="s">
        <v>320</v>
      </c>
      <c r="D155" s="191" t="s">
        <v>178</v>
      </c>
      <c r="E155" s="192" t="s">
        <v>321</v>
      </c>
      <c r="F155" s="193" t="s">
        <v>322</v>
      </c>
      <c r="G155" s="194" t="s">
        <v>186</v>
      </c>
      <c r="H155" s="195">
        <v>2.1</v>
      </c>
      <c r="I155" s="196"/>
      <c r="J155" s="195">
        <f t="shared" si="15"/>
        <v>0</v>
      </c>
      <c r="K155" s="193" t="s">
        <v>1</v>
      </c>
      <c r="L155" s="34"/>
      <c r="M155" s="197" t="s">
        <v>1</v>
      </c>
      <c r="N155" s="198" t="s">
        <v>41</v>
      </c>
      <c r="O155" s="56"/>
      <c r="P155" s="199">
        <f t="shared" si="16"/>
        <v>0</v>
      </c>
      <c r="Q155" s="199">
        <v>0</v>
      </c>
      <c r="R155" s="199">
        <f t="shared" si="17"/>
        <v>0</v>
      </c>
      <c r="S155" s="199">
        <v>1.0999999999999999E-2</v>
      </c>
      <c r="T155" s="200">
        <f t="shared" si="18"/>
        <v>2.3099999999999999E-2</v>
      </c>
      <c r="AR155" s="13" t="s">
        <v>182</v>
      </c>
      <c r="AT155" s="13" t="s">
        <v>178</v>
      </c>
      <c r="AU155" s="13" t="s">
        <v>82</v>
      </c>
      <c r="AY155" s="13" t="s">
        <v>175</v>
      </c>
      <c r="BE155" s="201">
        <f t="shared" si="19"/>
        <v>0</v>
      </c>
      <c r="BF155" s="201">
        <f t="shared" si="20"/>
        <v>0</v>
      </c>
      <c r="BG155" s="201">
        <f t="shared" si="21"/>
        <v>0</v>
      </c>
      <c r="BH155" s="201">
        <f t="shared" si="22"/>
        <v>0</v>
      </c>
      <c r="BI155" s="201">
        <f t="shared" si="23"/>
        <v>0</v>
      </c>
      <c r="BJ155" s="13" t="s">
        <v>82</v>
      </c>
      <c r="BK155" s="202">
        <f t="shared" si="24"/>
        <v>0</v>
      </c>
      <c r="BL155" s="13" t="s">
        <v>182</v>
      </c>
      <c r="BM155" s="13" t="s">
        <v>323</v>
      </c>
    </row>
    <row r="156" spans="2:65" s="1" customFormat="1" ht="16.5" customHeight="1">
      <c r="B156" s="30"/>
      <c r="C156" s="191" t="s">
        <v>324</v>
      </c>
      <c r="D156" s="191" t="s">
        <v>178</v>
      </c>
      <c r="E156" s="192" t="s">
        <v>325</v>
      </c>
      <c r="F156" s="193" t="s">
        <v>326</v>
      </c>
      <c r="G156" s="194" t="s">
        <v>186</v>
      </c>
      <c r="H156" s="195">
        <v>10.3</v>
      </c>
      <c r="I156" s="196"/>
      <c r="J156" s="195">
        <f t="shared" si="15"/>
        <v>0</v>
      </c>
      <c r="K156" s="193" t="s">
        <v>1</v>
      </c>
      <c r="L156" s="34"/>
      <c r="M156" s="197" t="s">
        <v>1</v>
      </c>
      <c r="N156" s="198" t="s">
        <v>41</v>
      </c>
      <c r="O156" s="56"/>
      <c r="P156" s="199">
        <f t="shared" si="16"/>
        <v>0</v>
      </c>
      <c r="Q156" s="199">
        <v>0</v>
      </c>
      <c r="R156" s="199">
        <f t="shared" si="17"/>
        <v>0</v>
      </c>
      <c r="S156" s="199">
        <v>3.6999999999999998E-2</v>
      </c>
      <c r="T156" s="200">
        <f t="shared" si="18"/>
        <v>0.38109999999999999</v>
      </c>
      <c r="AR156" s="13" t="s">
        <v>182</v>
      </c>
      <c r="AT156" s="13" t="s">
        <v>178</v>
      </c>
      <c r="AU156" s="13" t="s">
        <v>82</v>
      </c>
      <c r="AY156" s="13" t="s">
        <v>175</v>
      </c>
      <c r="BE156" s="201">
        <f t="shared" si="19"/>
        <v>0</v>
      </c>
      <c r="BF156" s="201">
        <f t="shared" si="20"/>
        <v>0</v>
      </c>
      <c r="BG156" s="201">
        <f t="shared" si="21"/>
        <v>0</v>
      </c>
      <c r="BH156" s="201">
        <f t="shared" si="22"/>
        <v>0</v>
      </c>
      <c r="BI156" s="201">
        <f t="shared" si="23"/>
        <v>0</v>
      </c>
      <c r="BJ156" s="13" t="s">
        <v>82</v>
      </c>
      <c r="BK156" s="202">
        <f t="shared" si="24"/>
        <v>0</v>
      </c>
      <c r="BL156" s="13" t="s">
        <v>182</v>
      </c>
      <c r="BM156" s="13" t="s">
        <v>327</v>
      </c>
    </row>
    <row r="157" spans="2:65" s="1" customFormat="1" ht="16.5" customHeight="1">
      <c r="B157" s="30"/>
      <c r="C157" s="191" t="s">
        <v>328</v>
      </c>
      <c r="D157" s="191" t="s">
        <v>178</v>
      </c>
      <c r="E157" s="192" t="s">
        <v>329</v>
      </c>
      <c r="F157" s="193" t="s">
        <v>330</v>
      </c>
      <c r="G157" s="194" t="s">
        <v>193</v>
      </c>
      <c r="H157" s="195">
        <v>372.33</v>
      </c>
      <c r="I157" s="196"/>
      <c r="J157" s="195">
        <f t="shared" si="15"/>
        <v>0</v>
      </c>
      <c r="K157" s="193" t="s">
        <v>1</v>
      </c>
      <c r="L157" s="34"/>
      <c r="M157" s="197" t="s">
        <v>1</v>
      </c>
      <c r="N157" s="198" t="s">
        <v>41</v>
      </c>
      <c r="O157" s="56"/>
      <c r="P157" s="199">
        <f t="shared" si="16"/>
        <v>0</v>
      </c>
      <c r="Q157" s="199">
        <v>0</v>
      </c>
      <c r="R157" s="199">
        <f t="shared" si="17"/>
        <v>0</v>
      </c>
      <c r="S157" s="199">
        <v>2E-3</v>
      </c>
      <c r="T157" s="200">
        <f t="shared" si="18"/>
        <v>0.74465999999999999</v>
      </c>
      <c r="AR157" s="13" t="s">
        <v>182</v>
      </c>
      <c r="AT157" s="13" t="s">
        <v>178</v>
      </c>
      <c r="AU157" s="13" t="s">
        <v>82</v>
      </c>
      <c r="AY157" s="13" t="s">
        <v>175</v>
      </c>
      <c r="BE157" s="201">
        <f t="shared" si="19"/>
        <v>0</v>
      </c>
      <c r="BF157" s="201">
        <f t="shared" si="20"/>
        <v>0</v>
      </c>
      <c r="BG157" s="201">
        <f t="shared" si="21"/>
        <v>0</v>
      </c>
      <c r="BH157" s="201">
        <f t="shared" si="22"/>
        <v>0</v>
      </c>
      <c r="BI157" s="201">
        <f t="shared" si="23"/>
        <v>0</v>
      </c>
      <c r="BJ157" s="13" t="s">
        <v>82</v>
      </c>
      <c r="BK157" s="202">
        <f t="shared" si="24"/>
        <v>0</v>
      </c>
      <c r="BL157" s="13" t="s">
        <v>182</v>
      </c>
      <c r="BM157" s="13" t="s">
        <v>331</v>
      </c>
    </row>
    <row r="158" spans="2:65" s="1" customFormat="1" ht="16.5" customHeight="1">
      <c r="B158" s="30"/>
      <c r="C158" s="191" t="s">
        <v>332</v>
      </c>
      <c r="D158" s="191" t="s">
        <v>178</v>
      </c>
      <c r="E158" s="192" t="s">
        <v>333</v>
      </c>
      <c r="F158" s="193" t="s">
        <v>334</v>
      </c>
      <c r="G158" s="194" t="s">
        <v>193</v>
      </c>
      <c r="H158" s="195">
        <v>8.202</v>
      </c>
      <c r="I158" s="196"/>
      <c r="J158" s="195">
        <f t="shared" si="15"/>
        <v>0</v>
      </c>
      <c r="K158" s="193" t="s">
        <v>1</v>
      </c>
      <c r="L158" s="34"/>
      <c r="M158" s="197" t="s">
        <v>1</v>
      </c>
      <c r="N158" s="198" t="s">
        <v>41</v>
      </c>
      <c r="O158" s="56"/>
      <c r="P158" s="199">
        <f t="shared" si="16"/>
        <v>0</v>
      </c>
      <c r="Q158" s="199">
        <v>0</v>
      </c>
      <c r="R158" s="199">
        <f t="shared" si="17"/>
        <v>0</v>
      </c>
      <c r="S158" s="199">
        <v>4.5999999999999999E-2</v>
      </c>
      <c r="T158" s="200">
        <f t="shared" si="18"/>
        <v>0.37729200000000002</v>
      </c>
      <c r="AR158" s="13" t="s">
        <v>182</v>
      </c>
      <c r="AT158" s="13" t="s">
        <v>178</v>
      </c>
      <c r="AU158" s="13" t="s">
        <v>82</v>
      </c>
      <c r="AY158" s="13" t="s">
        <v>175</v>
      </c>
      <c r="BE158" s="201">
        <f t="shared" si="19"/>
        <v>0</v>
      </c>
      <c r="BF158" s="201">
        <f t="shared" si="20"/>
        <v>0</v>
      </c>
      <c r="BG158" s="201">
        <f t="shared" si="21"/>
        <v>0</v>
      </c>
      <c r="BH158" s="201">
        <f t="shared" si="22"/>
        <v>0</v>
      </c>
      <c r="BI158" s="201">
        <f t="shared" si="23"/>
        <v>0</v>
      </c>
      <c r="BJ158" s="13" t="s">
        <v>82</v>
      </c>
      <c r="BK158" s="202">
        <f t="shared" si="24"/>
        <v>0</v>
      </c>
      <c r="BL158" s="13" t="s">
        <v>182</v>
      </c>
      <c r="BM158" s="13" t="s">
        <v>335</v>
      </c>
    </row>
    <row r="159" spans="2:65" s="1" customFormat="1" ht="16.5" customHeight="1">
      <c r="B159" s="30"/>
      <c r="C159" s="191" t="s">
        <v>336</v>
      </c>
      <c r="D159" s="191" t="s">
        <v>178</v>
      </c>
      <c r="E159" s="192" t="s">
        <v>337</v>
      </c>
      <c r="F159" s="193" t="s">
        <v>338</v>
      </c>
      <c r="G159" s="194" t="s">
        <v>193</v>
      </c>
      <c r="H159" s="195">
        <v>118.79</v>
      </c>
      <c r="I159" s="196"/>
      <c r="J159" s="195">
        <f t="shared" si="15"/>
        <v>0</v>
      </c>
      <c r="K159" s="193" t="s">
        <v>1</v>
      </c>
      <c r="L159" s="34"/>
      <c r="M159" s="197" t="s">
        <v>1</v>
      </c>
      <c r="N159" s="198" t="s">
        <v>41</v>
      </c>
      <c r="O159" s="56"/>
      <c r="P159" s="199">
        <f t="shared" si="16"/>
        <v>0</v>
      </c>
      <c r="Q159" s="199">
        <v>0</v>
      </c>
      <c r="R159" s="199">
        <f t="shared" si="17"/>
        <v>0</v>
      </c>
      <c r="S159" s="199">
        <v>6.8000000000000005E-2</v>
      </c>
      <c r="T159" s="200">
        <f t="shared" si="18"/>
        <v>8.0777200000000011</v>
      </c>
      <c r="AR159" s="13" t="s">
        <v>182</v>
      </c>
      <c r="AT159" s="13" t="s">
        <v>178</v>
      </c>
      <c r="AU159" s="13" t="s">
        <v>82</v>
      </c>
      <c r="AY159" s="13" t="s">
        <v>175</v>
      </c>
      <c r="BE159" s="201">
        <f t="shared" si="19"/>
        <v>0</v>
      </c>
      <c r="BF159" s="201">
        <f t="shared" si="20"/>
        <v>0</v>
      </c>
      <c r="BG159" s="201">
        <f t="shared" si="21"/>
        <v>0</v>
      </c>
      <c r="BH159" s="201">
        <f t="shared" si="22"/>
        <v>0</v>
      </c>
      <c r="BI159" s="201">
        <f t="shared" si="23"/>
        <v>0</v>
      </c>
      <c r="BJ159" s="13" t="s">
        <v>82</v>
      </c>
      <c r="BK159" s="202">
        <f t="shared" si="24"/>
        <v>0</v>
      </c>
      <c r="BL159" s="13" t="s">
        <v>182</v>
      </c>
      <c r="BM159" s="13" t="s">
        <v>339</v>
      </c>
    </row>
    <row r="160" spans="2:65" s="1" customFormat="1" ht="22.5" customHeight="1">
      <c r="B160" s="30"/>
      <c r="C160" s="191" t="s">
        <v>340</v>
      </c>
      <c r="D160" s="191" t="s">
        <v>178</v>
      </c>
      <c r="E160" s="192" t="s">
        <v>341</v>
      </c>
      <c r="F160" s="193" t="s">
        <v>342</v>
      </c>
      <c r="G160" s="194" t="s">
        <v>193</v>
      </c>
      <c r="H160" s="195">
        <v>2.121</v>
      </c>
      <c r="I160" s="196"/>
      <c r="J160" s="195">
        <f t="shared" si="15"/>
        <v>0</v>
      </c>
      <c r="K160" s="193" t="s">
        <v>1</v>
      </c>
      <c r="L160" s="34"/>
      <c r="M160" s="197" t="s">
        <v>1</v>
      </c>
      <c r="N160" s="198" t="s">
        <v>41</v>
      </c>
      <c r="O160" s="56"/>
      <c r="P160" s="199">
        <f t="shared" si="16"/>
        <v>0</v>
      </c>
      <c r="Q160" s="199">
        <v>0</v>
      </c>
      <c r="R160" s="199">
        <f t="shared" si="17"/>
        <v>0</v>
      </c>
      <c r="S160" s="199">
        <v>1.8759999999999999E-2</v>
      </c>
      <c r="T160" s="200">
        <f t="shared" si="18"/>
        <v>3.9789959999999999E-2</v>
      </c>
      <c r="AR160" s="13" t="s">
        <v>182</v>
      </c>
      <c r="AT160" s="13" t="s">
        <v>178</v>
      </c>
      <c r="AU160" s="13" t="s">
        <v>82</v>
      </c>
      <c r="AY160" s="13" t="s">
        <v>175</v>
      </c>
      <c r="BE160" s="201">
        <f t="shared" si="19"/>
        <v>0</v>
      </c>
      <c r="BF160" s="201">
        <f t="shared" si="20"/>
        <v>0</v>
      </c>
      <c r="BG160" s="201">
        <f t="shared" si="21"/>
        <v>0</v>
      </c>
      <c r="BH160" s="201">
        <f t="shared" si="22"/>
        <v>0</v>
      </c>
      <c r="BI160" s="201">
        <f t="shared" si="23"/>
        <v>0</v>
      </c>
      <c r="BJ160" s="13" t="s">
        <v>82</v>
      </c>
      <c r="BK160" s="202">
        <f t="shared" si="24"/>
        <v>0</v>
      </c>
      <c r="BL160" s="13" t="s">
        <v>182</v>
      </c>
      <c r="BM160" s="13" t="s">
        <v>343</v>
      </c>
    </row>
    <row r="161" spans="2:65" s="1" customFormat="1" ht="16.5" customHeight="1">
      <c r="B161" s="30"/>
      <c r="C161" s="191" t="s">
        <v>344</v>
      </c>
      <c r="D161" s="191" t="s">
        <v>178</v>
      </c>
      <c r="E161" s="192" t="s">
        <v>345</v>
      </c>
      <c r="F161" s="193" t="s">
        <v>346</v>
      </c>
      <c r="G161" s="194" t="s">
        <v>193</v>
      </c>
      <c r="H161" s="195">
        <v>40.823999999999998</v>
      </c>
      <c r="I161" s="196"/>
      <c r="J161" s="195">
        <f t="shared" si="15"/>
        <v>0</v>
      </c>
      <c r="K161" s="193" t="s">
        <v>1</v>
      </c>
      <c r="L161" s="34"/>
      <c r="M161" s="197" t="s">
        <v>1</v>
      </c>
      <c r="N161" s="198" t="s">
        <v>41</v>
      </c>
      <c r="O161" s="56"/>
      <c r="P161" s="199">
        <f t="shared" si="16"/>
        <v>0</v>
      </c>
      <c r="Q161" s="199">
        <v>0</v>
      </c>
      <c r="R161" s="199">
        <f t="shared" si="17"/>
        <v>0</v>
      </c>
      <c r="S161" s="199">
        <v>7.2999999999999995E-2</v>
      </c>
      <c r="T161" s="200">
        <f t="shared" si="18"/>
        <v>2.9801519999999995</v>
      </c>
      <c r="AR161" s="13" t="s">
        <v>182</v>
      </c>
      <c r="AT161" s="13" t="s">
        <v>178</v>
      </c>
      <c r="AU161" s="13" t="s">
        <v>82</v>
      </c>
      <c r="AY161" s="13" t="s">
        <v>175</v>
      </c>
      <c r="BE161" s="201">
        <f t="shared" si="19"/>
        <v>0</v>
      </c>
      <c r="BF161" s="201">
        <f t="shared" si="20"/>
        <v>0</v>
      </c>
      <c r="BG161" s="201">
        <f t="shared" si="21"/>
        <v>0</v>
      </c>
      <c r="BH161" s="201">
        <f t="shared" si="22"/>
        <v>0</v>
      </c>
      <c r="BI161" s="201">
        <f t="shared" si="23"/>
        <v>0</v>
      </c>
      <c r="BJ161" s="13" t="s">
        <v>82</v>
      </c>
      <c r="BK161" s="202">
        <f t="shared" si="24"/>
        <v>0</v>
      </c>
      <c r="BL161" s="13" t="s">
        <v>182</v>
      </c>
      <c r="BM161" s="13" t="s">
        <v>347</v>
      </c>
    </row>
    <row r="162" spans="2:65" s="1" customFormat="1" ht="16.5" customHeight="1">
      <c r="B162" s="30"/>
      <c r="C162" s="191" t="s">
        <v>348</v>
      </c>
      <c r="D162" s="191" t="s">
        <v>178</v>
      </c>
      <c r="E162" s="192" t="s">
        <v>349</v>
      </c>
      <c r="F162" s="193" t="s">
        <v>350</v>
      </c>
      <c r="G162" s="194" t="s">
        <v>351</v>
      </c>
      <c r="H162" s="195">
        <v>28.699000000000002</v>
      </c>
      <c r="I162" s="196"/>
      <c r="J162" s="195">
        <f t="shared" si="15"/>
        <v>0</v>
      </c>
      <c r="K162" s="193" t="s">
        <v>1</v>
      </c>
      <c r="L162" s="34"/>
      <c r="M162" s="197" t="s">
        <v>1</v>
      </c>
      <c r="N162" s="198" t="s">
        <v>41</v>
      </c>
      <c r="O162" s="56"/>
      <c r="P162" s="199">
        <f t="shared" si="16"/>
        <v>0</v>
      </c>
      <c r="Q162" s="199">
        <v>0</v>
      </c>
      <c r="R162" s="199">
        <f t="shared" si="17"/>
        <v>0</v>
      </c>
      <c r="S162" s="199">
        <v>0</v>
      </c>
      <c r="T162" s="200">
        <f t="shared" si="18"/>
        <v>0</v>
      </c>
      <c r="AR162" s="13" t="s">
        <v>182</v>
      </c>
      <c r="AT162" s="13" t="s">
        <v>178</v>
      </c>
      <c r="AU162" s="13" t="s">
        <v>82</v>
      </c>
      <c r="AY162" s="13" t="s">
        <v>175</v>
      </c>
      <c r="BE162" s="201">
        <f t="shared" si="19"/>
        <v>0</v>
      </c>
      <c r="BF162" s="201">
        <f t="shared" si="20"/>
        <v>0</v>
      </c>
      <c r="BG162" s="201">
        <f t="shared" si="21"/>
        <v>0</v>
      </c>
      <c r="BH162" s="201">
        <f t="shared" si="22"/>
        <v>0</v>
      </c>
      <c r="BI162" s="201">
        <f t="shared" si="23"/>
        <v>0</v>
      </c>
      <c r="BJ162" s="13" t="s">
        <v>82</v>
      </c>
      <c r="BK162" s="202">
        <f t="shared" si="24"/>
        <v>0</v>
      </c>
      <c r="BL162" s="13" t="s">
        <v>182</v>
      </c>
      <c r="BM162" s="13" t="s">
        <v>352</v>
      </c>
    </row>
    <row r="163" spans="2:65" s="1" customFormat="1" ht="16.5" customHeight="1">
      <c r="B163" s="30"/>
      <c r="C163" s="191" t="s">
        <v>353</v>
      </c>
      <c r="D163" s="191" t="s">
        <v>178</v>
      </c>
      <c r="E163" s="192" t="s">
        <v>354</v>
      </c>
      <c r="F163" s="193" t="s">
        <v>355</v>
      </c>
      <c r="G163" s="194" t="s">
        <v>351</v>
      </c>
      <c r="H163" s="195">
        <v>28.699000000000002</v>
      </c>
      <c r="I163" s="196"/>
      <c r="J163" s="195">
        <f t="shared" si="15"/>
        <v>0</v>
      </c>
      <c r="K163" s="193" t="s">
        <v>1</v>
      </c>
      <c r="L163" s="34"/>
      <c r="M163" s="197" t="s">
        <v>1</v>
      </c>
      <c r="N163" s="198" t="s">
        <v>41</v>
      </c>
      <c r="O163" s="56"/>
      <c r="P163" s="199">
        <f t="shared" si="16"/>
        <v>0</v>
      </c>
      <c r="Q163" s="199">
        <v>0</v>
      </c>
      <c r="R163" s="199">
        <f t="shared" si="17"/>
        <v>0</v>
      </c>
      <c r="S163" s="199">
        <v>0</v>
      </c>
      <c r="T163" s="200">
        <f t="shared" si="18"/>
        <v>0</v>
      </c>
      <c r="AR163" s="13" t="s">
        <v>182</v>
      </c>
      <c r="AT163" s="13" t="s">
        <v>178</v>
      </c>
      <c r="AU163" s="13" t="s">
        <v>82</v>
      </c>
      <c r="AY163" s="13" t="s">
        <v>175</v>
      </c>
      <c r="BE163" s="201">
        <f t="shared" si="19"/>
        <v>0</v>
      </c>
      <c r="BF163" s="201">
        <f t="shared" si="20"/>
        <v>0</v>
      </c>
      <c r="BG163" s="201">
        <f t="shared" si="21"/>
        <v>0</v>
      </c>
      <c r="BH163" s="201">
        <f t="shared" si="22"/>
        <v>0</v>
      </c>
      <c r="BI163" s="201">
        <f t="shared" si="23"/>
        <v>0</v>
      </c>
      <c r="BJ163" s="13" t="s">
        <v>82</v>
      </c>
      <c r="BK163" s="202">
        <f t="shared" si="24"/>
        <v>0</v>
      </c>
      <c r="BL163" s="13" t="s">
        <v>182</v>
      </c>
      <c r="BM163" s="13" t="s">
        <v>356</v>
      </c>
    </row>
    <row r="164" spans="2:65" s="1" customFormat="1" ht="16.5" customHeight="1">
      <c r="B164" s="30"/>
      <c r="C164" s="191" t="s">
        <v>357</v>
      </c>
      <c r="D164" s="191" t="s">
        <v>178</v>
      </c>
      <c r="E164" s="192" t="s">
        <v>358</v>
      </c>
      <c r="F164" s="193" t="s">
        <v>359</v>
      </c>
      <c r="G164" s="194" t="s">
        <v>351</v>
      </c>
      <c r="H164" s="195">
        <v>57.398000000000003</v>
      </c>
      <c r="I164" s="196"/>
      <c r="J164" s="195">
        <f t="shared" si="15"/>
        <v>0</v>
      </c>
      <c r="K164" s="193" t="s">
        <v>1</v>
      </c>
      <c r="L164" s="34"/>
      <c r="M164" s="197" t="s">
        <v>1</v>
      </c>
      <c r="N164" s="198" t="s">
        <v>41</v>
      </c>
      <c r="O164" s="56"/>
      <c r="P164" s="199">
        <f t="shared" si="16"/>
        <v>0</v>
      </c>
      <c r="Q164" s="199">
        <v>0</v>
      </c>
      <c r="R164" s="199">
        <f t="shared" si="17"/>
        <v>0</v>
      </c>
      <c r="S164" s="199">
        <v>0</v>
      </c>
      <c r="T164" s="200">
        <f t="shared" si="18"/>
        <v>0</v>
      </c>
      <c r="AR164" s="13" t="s">
        <v>182</v>
      </c>
      <c r="AT164" s="13" t="s">
        <v>178</v>
      </c>
      <c r="AU164" s="13" t="s">
        <v>82</v>
      </c>
      <c r="AY164" s="13" t="s">
        <v>175</v>
      </c>
      <c r="BE164" s="201">
        <f t="shared" si="19"/>
        <v>0</v>
      </c>
      <c r="BF164" s="201">
        <f t="shared" si="20"/>
        <v>0</v>
      </c>
      <c r="BG164" s="201">
        <f t="shared" si="21"/>
        <v>0</v>
      </c>
      <c r="BH164" s="201">
        <f t="shared" si="22"/>
        <v>0</v>
      </c>
      <c r="BI164" s="201">
        <f t="shared" si="23"/>
        <v>0</v>
      </c>
      <c r="BJ164" s="13" t="s">
        <v>82</v>
      </c>
      <c r="BK164" s="202">
        <f t="shared" si="24"/>
        <v>0</v>
      </c>
      <c r="BL164" s="13" t="s">
        <v>182</v>
      </c>
      <c r="BM164" s="13" t="s">
        <v>360</v>
      </c>
    </row>
    <row r="165" spans="2:65" s="1" customFormat="1" ht="16.5" customHeight="1">
      <c r="B165" s="30"/>
      <c r="C165" s="191" t="s">
        <v>361</v>
      </c>
      <c r="D165" s="191" t="s">
        <v>178</v>
      </c>
      <c r="E165" s="192" t="s">
        <v>362</v>
      </c>
      <c r="F165" s="193" t="s">
        <v>363</v>
      </c>
      <c r="G165" s="194" t="s">
        <v>351</v>
      </c>
      <c r="H165" s="195">
        <v>28.699000000000002</v>
      </c>
      <c r="I165" s="196"/>
      <c r="J165" s="195">
        <f t="shared" si="15"/>
        <v>0</v>
      </c>
      <c r="K165" s="193" t="s">
        <v>1</v>
      </c>
      <c r="L165" s="34"/>
      <c r="M165" s="197" t="s">
        <v>1</v>
      </c>
      <c r="N165" s="198" t="s">
        <v>41</v>
      </c>
      <c r="O165" s="56"/>
      <c r="P165" s="199">
        <f t="shared" si="16"/>
        <v>0</v>
      </c>
      <c r="Q165" s="199">
        <v>0</v>
      </c>
      <c r="R165" s="199">
        <f t="shared" si="17"/>
        <v>0</v>
      </c>
      <c r="S165" s="199">
        <v>0</v>
      </c>
      <c r="T165" s="200">
        <f t="shared" si="18"/>
        <v>0</v>
      </c>
      <c r="AR165" s="13" t="s">
        <v>182</v>
      </c>
      <c r="AT165" s="13" t="s">
        <v>178</v>
      </c>
      <c r="AU165" s="13" t="s">
        <v>82</v>
      </c>
      <c r="AY165" s="13" t="s">
        <v>175</v>
      </c>
      <c r="BE165" s="201">
        <f t="shared" si="19"/>
        <v>0</v>
      </c>
      <c r="BF165" s="201">
        <f t="shared" si="20"/>
        <v>0</v>
      </c>
      <c r="BG165" s="201">
        <f t="shared" si="21"/>
        <v>0</v>
      </c>
      <c r="BH165" s="201">
        <f t="shared" si="22"/>
        <v>0</v>
      </c>
      <c r="BI165" s="201">
        <f t="shared" si="23"/>
        <v>0</v>
      </c>
      <c r="BJ165" s="13" t="s">
        <v>82</v>
      </c>
      <c r="BK165" s="202">
        <f t="shared" si="24"/>
        <v>0</v>
      </c>
      <c r="BL165" s="13" t="s">
        <v>182</v>
      </c>
      <c r="BM165" s="13" t="s">
        <v>364</v>
      </c>
    </row>
    <row r="166" spans="2:65" s="1" customFormat="1" ht="16.5" customHeight="1">
      <c r="B166" s="30"/>
      <c r="C166" s="191" t="s">
        <v>365</v>
      </c>
      <c r="D166" s="191" t="s">
        <v>178</v>
      </c>
      <c r="E166" s="192" t="s">
        <v>366</v>
      </c>
      <c r="F166" s="193" t="s">
        <v>367</v>
      </c>
      <c r="G166" s="194" t="s">
        <v>351</v>
      </c>
      <c r="H166" s="195">
        <v>229.59200000000001</v>
      </c>
      <c r="I166" s="196"/>
      <c r="J166" s="195">
        <f t="shared" si="15"/>
        <v>0</v>
      </c>
      <c r="K166" s="193" t="s">
        <v>1</v>
      </c>
      <c r="L166" s="34"/>
      <c r="M166" s="197" t="s">
        <v>1</v>
      </c>
      <c r="N166" s="198" t="s">
        <v>41</v>
      </c>
      <c r="O166" s="56"/>
      <c r="P166" s="199">
        <f t="shared" si="16"/>
        <v>0</v>
      </c>
      <c r="Q166" s="199">
        <v>0</v>
      </c>
      <c r="R166" s="199">
        <f t="shared" si="17"/>
        <v>0</v>
      </c>
      <c r="S166" s="199">
        <v>0</v>
      </c>
      <c r="T166" s="200">
        <f t="shared" si="18"/>
        <v>0</v>
      </c>
      <c r="AR166" s="13" t="s">
        <v>182</v>
      </c>
      <c r="AT166" s="13" t="s">
        <v>178</v>
      </c>
      <c r="AU166" s="13" t="s">
        <v>82</v>
      </c>
      <c r="AY166" s="13" t="s">
        <v>175</v>
      </c>
      <c r="BE166" s="201">
        <f t="shared" si="19"/>
        <v>0</v>
      </c>
      <c r="BF166" s="201">
        <f t="shared" si="20"/>
        <v>0</v>
      </c>
      <c r="BG166" s="201">
        <f t="shared" si="21"/>
        <v>0</v>
      </c>
      <c r="BH166" s="201">
        <f t="shared" si="22"/>
        <v>0</v>
      </c>
      <c r="BI166" s="201">
        <f t="shared" si="23"/>
        <v>0</v>
      </c>
      <c r="BJ166" s="13" t="s">
        <v>82</v>
      </c>
      <c r="BK166" s="202">
        <f t="shared" si="24"/>
        <v>0</v>
      </c>
      <c r="BL166" s="13" t="s">
        <v>182</v>
      </c>
      <c r="BM166" s="13" t="s">
        <v>368</v>
      </c>
    </row>
    <row r="167" spans="2:65" s="1" customFormat="1" ht="16.5" customHeight="1">
      <c r="B167" s="30"/>
      <c r="C167" s="191" t="s">
        <v>369</v>
      </c>
      <c r="D167" s="191" t="s">
        <v>178</v>
      </c>
      <c r="E167" s="192" t="s">
        <v>370</v>
      </c>
      <c r="F167" s="193" t="s">
        <v>371</v>
      </c>
      <c r="G167" s="194" t="s">
        <v>351</v>
      </c>
      <c r="H167" s="195">
        <v>28.699000000000002</v>
      </c>
      <c r="I167" s="196"/>
      <c r="J167" s="195">
        <f t="shared" si="15"/>
        <v>0</v>
      </c>
      <c r="K167" s="193" t="s">
        <v>1</v>
      </c>
      <c r="L167" s="34"/>
      <c r="M167" s="197" t="s">
        <v>1</v>
      </c>
      <c r="N167" s="198" t="s">
        <v>41</v>
      </c>
      <c r="O167" s="56"/>
      <c r="P167" s="199">
        <f t="shared" si="16"/>
        <v>0</v>
      </c>
      <c r="Q167" s="199">
        <v>0</v>
      </c>
      <c r="R167" s="199">
        <f t="shared" si="17"/>
        <v>0</v>
      </c>
      <c r="S167" s="199">
        <v>0</v>
      </c>
      <c r="T167" s="200">
        <f t="shared" si="18"/>
        <v>0</v>
      </c>
      <c r="AR167" s="13" t="s">
        <v>182</v>
      </c>
      <c r="AT167" s="13" t="s">
        <v>178</v>
      </c>
      <c r="AU167" s="13" t="s">
        <v>82</v>
      </c>
      <c r="AY167" s="13" t="s">
        <v>175</v>
      </c>
      <c r="BE167" s="201">
        <f t="shared" si="19"/>
        <v>0</v>
      </c>
      <c r="BF167" s="201">
        <f t="shared" si="20"/>
        <v>0</v>
      </c>
      <c r="BG167" s="201">
        <f t="shared" si="21"/>
        <v>0</v>
      </c>
      <c r="BH167" s="201">
        <f t="shared" si="22"/>
        <v>0</v>
      </c>
      <c r="BI167" s="201">
        <f t="shared" si="23"/>
        <v>0</v>
      </c>
      <c r="BJ167" s="13" t="s">
        <v>82</v>
      </c>
      <c r="BK167" s="202">
        <f t="shared" si="24"/>
        <v>0</v>
      </c>
      <c r="BL167" s="13" t="s">
        <v>182</v>
      </c>
      <c r="BM167" s="13" t="s">
        <v>372</v>
      </c>
    </row>
    <row r="168" spans="2:65" s="11" customFormat="1" ht="22.9" customHeight="1">
      <c r="B168" s="175"/>
      <c r="C168" s="176"/>
      <c r="D168" s="177" t="s">
        <v>68</v>
      </c>
      <c r="E168" s="189" t="s">
        <v>373</v>
      </c>
      <c r="F168" s="189" t="s">
        <v>374</v>
      </c>
      <c r="G168" s="176"/>
      <c r="H168" s="176"/>
      <c r="I168" s="179"/>
      <c r="J168" s="190">
        <f>BK168</f>
        <v>0</v>
      </c>
      <c r="K168" s="176"/>
      <c r="L168" s="181"/>
      <c r="M168" s="182"/>
      <c r="N168" s="183"/>
      <c r="O168" s="183"/>
      <c r="P168" s="184">
        <f>P169</f>
        <v>0</v>
      </c>
      <c r="Q168" s="183"/>
      <c r="R168" s="184">
        <f>R169</f>
        <v>0</v>
      </c>
      <c r="S168" s="183"/>
      <c r="T168" s="185">
        <f>T169</f>
        <v>0</v>
      </c>
      <c r="AR168" s="186" t="s">
        <v>76</v>
      </c>
      <c r="AT168" s="187" t="s">
        <v>68</v>
      </c>
      <c r="AU168" s="187" t="s">
        <v>76</v>
      </c>
      <c r="AY168" s="186" t="s">
        <v>175</v>
      </c>
      <c r="BK168" s="188">
        <f>BK169</f>
        <v>0</v>
      </c>
    </row>
    <row r="169" spans="2:65" s="1" customFormat="1" ht="16.5" customHeight="1">
      <c r="B169" s="30"/>
      <c r="C169" s="191" t="s">
        <v>375</v>
      </c>
      <c r="D169" s="191" t="s">
        <v>178</v>
      </c>
      <c r="E169" s="192" t="s">
        <v>376</v>
      </c>
      <c r="F169" s="193" t="s">
        <v>377</v>
      </c>
      <c r="G169" s="194" t="s">
        <v>351</v>
      </c>
      <c r="H169" s="195">
        <v>28.530999999999999</v>
      </c>
      <c r="I169" s="196"/>
      <c r="J169" s="195">
        <f>ROUND(I169*H169,3)</f>
        <v>0</v>
      </c>
      <c r="K169" s="193" t="s">
        <v>1</v>
      </c>
      <c r="L169" s="34"/>
      <c r="M169" s="197" t="s">
        <v>1</v>
      </c>
      <c r="N169" s="198" t="s">
        <v>41</v>
      </c>
      <c r="O169" s="56"/>
      <c r="P169" s="199">
        <f>O169*H169</f>
        <v>0</v>
      </c>
      <c r="Q169" s="199">
        <v>0</v>
      </c>
      <c r="R169" s="199">
        <f>Q169*H169</f>
        <v>0</v>
      </c>
      <c r="S169" s="199">
        <v>0</v>
      </c>
      <c r="T169" s="200">
        <f>S169*H169</f>
        <v>0</v>
      </c>
      <c r="AR169" s="13" t="s">
        <v>182</v>
      </c>
      <c r="AT169" s="13" t="s">
        <v>178</v>
      </c>
      <c r="AU169" s="13" t="s">
        <v>82</v>
      </c>
      <c r="AY169" s="13" t="s">
        <v>175</v>
      </c>
      <c r="BE169" s="201">
        <f>IF(N169="základná",J169,0)</f>
        <v>0</v>
      </c>
      <c r="BF169" s="201">
        <f>IF(N169="znížená",J169,0)</f>
        <v>0</v>
      </c>
      <c r="BG169" s="201">
        <f>IF(N169="zákl. prenesená",J169,0)</f>
        <v>0</v>
      </c>
      <c r="BH169" s="201">
        <f>IF(N169="zníž. prenesená",J169,0)</f>
        <v>0</v>
      </c>
      <c r="BI169" s="201">
        <f>IF(N169="nulová",J169,0)</f>
        <v>0</v>
      </c>
      <c r="BJ169" s="13" t="s">
        <v>82</v>
      </c>
      <c r="BK169" s="202">
        <f>ROUND(I169*H169,3)</f>
        <v>0</v>
      </c>
      <c r="BL169" s="13" t="s">
        <v>182</v>
      </c>
      <c r="BM169" s="13" t="s">
        <v>378</v>
      </c>
    </row>
    <row r="170" spans="2:65" s="11" customFormat="1" ht="25.9" customHeight="1">
      <c r="B170" s="175"/>
      <c r="C170" s="176"/>
      <c r="D170" s="177" t="s">
        <v>68</v>
      </c>
      <c r="E170" s="178" t="s">
        <v>379</v>
      </c>
      <c r="F170" s="178" t="s">
        <v>380</v>
      </c>
      <c r="G170" s="176"/>
      <c r="H170" s="176"/>
      <c r="I170" s="179"/>
      <c r="J170" s="180">
        <f>BK170</f>
        <v>0</v>
      </c>
      <c r="K170" s="176"/>
      <c r="L170" s="181"/>
      <c r="M170" s="182"/>
      <c r="N170" s="183"/>
      <c r="O170" s="183"/>
      <c r="P170" s="184">
        <f>P171+P179+P190+P195+P199+P226+P248+P252+P256+P260+P272+P277+P282</f>
        <v>0</v>
      </c>
      <c r="Q170" s="183"/>
      <c r="R170" s="184">
        <f>R171+R179+R190+R195+R199+R226+R248+R252+R256+R260+R272+R277+R282</f>
        <v>7.1078694699999998</v>
      </c>
      <c r="S170" s="183"/>
      <c r="T170" s="185">
        <f>T171+T179+T190+T195+T199+T226+T248+T252+T256+T260+T272+T277+T282</f>
        <v>1.90919192</v>
      </c>
      <c r="AR170" s="186" t="s">
        <v>82</v>
      </c>
      <c r="AT170" s="187" t="s">
        <v>68</v>
      </c>
      <c r="AU170" s="187" t="s">
        <v>69</v>
      </c>
      <c r="AY170" s="186" t="s">
        <v>175</v>
      </c>
      <c r="BK170" s="188">
        <f>BK171+BK179+BK190+BK195+BK199+BK226+BK248+BK252+BK256+BK260+BK272+BK277+BK282</f>
        <v>0</v>
      </c>
    </row>
    <row r="171" spans="2:65" s="11" customFormat="1" ht="22.9" customHeight="1">
      <c r="B171" s="175"/>
      <c r="C171" s="176"/>
      <c r="D171" s="177" t="s">
        <v>68</v>
      </c>
      <c r="E171" s="189" t="s">
        <v>381</v>
      </c>
      <c r="F171" s="189" t="s">
        <v>382</v>
      </c>
      <c r="G171" s="176"/>
      <c r="H171" s="176"/>
      <c r="I171" s="179"/>
      <c r="J171" s="190">
        <f>BK171</f>
        <v>0</v>
      </c>
      <c r="K171" s="176"/>
      <c r="L171" s="181"/>
      <c r="M171" s="182"/>
      <c r="N171" s="183"/>
      <c r="O171" s="183"/>
      <c r="P171" s="184">
        <f>SUM(P172:P178)</f>
        <v>0</v>
      </c>
      <c r="Q171" s="183"/>
      <c r="R171" s="184">
        <f>SUM(R172:R178)</f>
        <v>8.1641750000000013E-2</v>
      </c>
      <c r="S171" s="183"/>
      <c r="T171" s="185">
        <f>SUM(T172:T178)</f>
        <v>0</v>
      </c>
      <c r="AR171" s="186" t="s">
        <v>82</v>
      </c>
      <c r="AT171" s="187" t="s">
        <v>68</v>
      </c>
      <c r="AU171" s="187" t="s">
        <v>76</v>
      </c>
      <c r="AY171" s="186" t="s">
        <v>175</v>
      </c>
      <c r="BK171" s="188">
        <f>SUM(BK172:BK178)</f>
        <v>0</v>
      </c>
    </row>
    <row r="172" spans="2:65" s="1" customFormat="1" ht="16.5" customHeight="1">
      <c r="B172" s="30"/>
      <c r="C172" s="191" t="s">
        <v>383</v>
      </c>
      <c r="D172" s="191" t="s">
        <v>178</v>
      </c>
      <c r="E172" s="192" t="s">
        <v>384</v>
      </c>
      <c r="F172" s="193" t="s">
        <v>385</v>
      </c>
      <c r="G172" s="194" t="s">
        <v>193</v>
      </c>
      <c r="H172" s="195">
        <v>59.076000000000001</v>
      </c>
      <c r="I172" s="196"/>
      <c r="J172" s="195">
        <f t="shared" ref="J172:J178" si="25">ROUND(I172*H172,3)</f>
        <v>0</v>
      </c>
      <c r="K172" s="193" t="s">
        <v>1</v>
      </c>
      <c r="L172" s="34"/>
      <c r="M172" s="197" t="s">
        <v>1</v>
      </c>
      <c r="N172" s="198" t="s">
        <v>41</v>
      </c>
      <c r="O172" s="56"/>
      <c r="P172" s="199">
        <f t="shared" ref="P172:P178" si="26">O172*H172</f>
        <v>0</v>
      </c>
      <c r="Q172" s="199">
        <v>0</v>
      </c>
      <c r="R172" s="199">
        <f t="shared" ref="R172:R178" si="27">Q172*H172</f>
        <v>0</v>
      </c>
      <c r="S172" s="199">
        <v>0</v>
      </c>
      <c r="T172" s="200">
        <f t="shared" ref="T172:T178" si="28">S172*H172</f>
        <v>0</v>
      </c>
      <c r="AR172" s="13" t="s">
        <v>241</v>
      </c>
      <c r="AT172" s="13" t="s">
        <v>178</v>
      </c>
      <c r="AU172" s="13" t="s">
        <v>82</v>
      </c>
      <c r="AY172" s="13" t="s">
        <v>175</v>
      </c>
      <c r="BE172" s="201">
        <f t="shared" ref="BE172:BE178" si="29">IF(N172="základná",J172,0)</f>
        <v>0</v>
      </c>
      <c r="BF172" s="201">
        <f t="shared" ref="BF172:BF178" si="30">IF(N172="znížená",J172,0)</f>
        <v>0</v>
      </c>
      <c r="BG172" s="201">
        <f t="shared" ref="BG172:BG178" si="31">IF(N172="zákl. prenesená",J172,0)</f>
        <v>0</v>
      </c>
      <c r="BH172" s="201">
        <f t="shared" ref="BH172:BH178" si="32">IF(N172="zníž. prenesená",J172,0)</f>
        <v>0</v>
      </c>
      <c r="BI172" s="201">
        <f t="shared" ref="BI172:BI178" si="33">IF(N172="nulová",J172,0)</f>
        <v>0</v>
      </c>
      <c r="BJ172" s="13" t="s">
        <v>82</v>
      </c>
      <c r="BK172" s="202">
        <f t="shared" ref="BK172:BK178" si="34">ROUND(I172*H172,3)</f>
        <v>0</v>
      </c>
      <c r="BL172" s="13" t="s">
        <v>241</v>
      </c>
      <c r="BM172" s="13" t="s">
        <v>386</v>
      </c>
    </row>
    <row r="173" spans="2:65" s="1" customFormat="1" ht="16.5" customHeight="1">
      <c r="B173" s="30"/>
      <c r="C173" s="203" t="s">
        <v>387</v>
      </c>
      <c r="D173" s="203" t="s">
        <v>246</v>
      </c>
      <c r="E173" s="204" t="s">
        <v>388</v>
      </c>
      <c r="F173" s="205" t="s">
        <v>389</v>
      </c>
      <c r="G173" s="206" t="s">
        <v>249</v>
      </c>
      <c r="H173" s="207">
        <v>64.983999999999995</v>
      </c>
      <c r="I173" s="208"/>
      <c r="J173" s="207">
        <f t="shared" si="25"/>
        <v>0</v>
      </c>
      <c r="K173" s="205" t="s">
        <v>1</v>
      </c>
      <c r="L173" s="209"/>
      <c r="M173" s="210" t="s">
        <v>1</v>
      </c>
      <c r="N173" s="211" t="s">
        <v>41</v>
      </c>
      <c r="O173" s="56"/>
      <c r="P173" s="199">
        <f t="shared" si="26"/>
        <v>0</v>
      </c>
      <c r="Q173" s="199">
        <v>1E-3</v>
      </c>
      <c r="R173" s="199">
        <f t="shared" si="27"/>
        <v>6.4984E-2</v>
      </c>
      <c r="S173" s="199">
        <v>0</v>
      </c>
      <c r="T173" s="200">
        <f t="shared" si="28"/>
        <v>0</v>
      </c>
      <c r="AR173" s="13" t="s">
        <v>307</v>
      </c>
      <c r="AT173" s="13" t="s">
        <v>246</v>
      </c>
      <c r="AU173" s="13" t="s">
        <v>82</v>
      </c>
      <c r="AY173" s="13" t="s">
        <v>175</v>
      </c>
      <c r="BE173" s="201">
        <f t="shared" si="29"/>
        <v>0</v>
      </c>
      <c r="BF173" s="201">
        <f t="shared" si="30"/>
        <v>0</v>
      </c>
      <c r="BG173" s="201">
        <f t="shared" si="31"/>
        <v>0</v>
      </c>
      <c r="BH173" s="201">
        <f t="shared" si="32"/>
        <v>0</v>
      </c>
      <c r="BI173" s="201">
        <f t="shared" si="33"/>
        <v>0</v>
      </c>
      <c r="BJ173" s="13" t="s">
        <v>82</v>
      </c>
      <c r="BK173" s="202">
        <f t="shared" si="34"/>
        <v>0</v>
      </c>
      <c r="BL173" s="13" t="s">
        <v>241</v>
      </c>
      <c r="BM173" s="13" t="s">
        <v>390</v>
      </c>
    </row>
    <row r="174" spans="2:65" s="1" customFormat="1" ht="16.5" customHeight="1">
      <c r="B174" s="30"/>
      <c r="C174" s="203" t="s">
        <v>391</v>
      </c>
      <c r="D174" s="203" t="s">
        <v>246</v>
      </c>
      <c r="E174" s="204" t="s">
        <v>392</v>
      </c>
      <c r="F174" s="205" t="s">
        <v>393</v>
      </c>
      <c r="G174" s="206" t="s">
        <v>186</v>
      </c>
      <c r="H174" s="207">
        <v>23.63</v>
      </c>
      <c r="I174" s="208"/>
      <c r="J174" s="207">
        <f t="shared" si="25"/>
        <v>0</v>
      </c>
      <c r="K174" s="205" t="s">
        <v>1</v>
      </c>
      <c r="L174" s="209"/>
      <c r="M174" s="210" t="s">
        <v>1</v>
      </c>
      <c r="N174" s="211" t="s">
        <v>41</v>
      </c>
      <c r="O174" s="56"/>
      <c r="P174" s="199">
        <f t="shared" si="26"/>
        <v>0</v>
      </c>
      <c r="Q174" s="199">
        <v>5.0000000000000002E-5</v>
      </c>
      <c r="R174" s="199">
        <f t="shared" si="27"/>
        <v>1.1815E-3</v>
      </c>
      <c r="S174" s="199">
        <v>0</v>
      </c>
      <c r="T174" s="200">
        <f t="shared" si="28"/>
        <v>0</v>
      </c>
      <c r="AR174" s="13" t="s">
        <v>307</v>
      </c>
      <c r="AT174" s="13" t="s">
        <v>246</v>
      </c>
      <c r="AU174" s="13" t="s">
        <v>82</v>
      </c>
      <c r="AY174" s="13" t="s">
        <v>175</v>
      </c>
      <c r="BE174" s="201">
        <f t="shared" si="29"/>
        <v>0</v>
      </c>
      <c r="BF174" s="201">
        <f t="shared" si="30"/>
        <v>0</v>
      </c>
      <c r="BG174" s="201">
        <f t="shared" si="31"/>
        <v>0</v>
      </c>
      <c r="BH174" s="201">
        <f t="shared" si="32"/>
        <v>0</v>
      </c>
      <c r="BI174" s="201">
        <f t="shared" si="33"/>
        <v>0</v>
      </c>
      <c r="BJ174" s="13" t="s">
        <v>82</v>
      </c>
      <c r="BK174" s="202">
        <f t="shared" si="34"/>
        <v>0</v>
      </c>
      <c r="BL174" s="13" t="s">
        <v>241</v>
      </c>
      <c r="BM174" s="13" t="s">
        <v>394</v>
      </c>
    </row>
    <row r="175" spans="2:65" s="1" customFormat="1" ht="16.5" customHeight="1">
      <c r="B175" s="30"/>
      <c r="C175" s="191" t="s">
        <v>395</v>
      </c>
      <c r="D175" s="191" t="s">
        <v>178</v>
      </c>
      <c r="E175" s="192" t="s">
        <v>396</v>
      </c>
      <c r="F175" s="193" t="s">
        <v>397</v>
      </c>
      <c r="G175" s="194" t="s">
        <v>193</v>
      </c>
      <c r="H175" s="195">
        <v>13.805</v>
      </c>
      <c r="I175" s="196"/>
      <c r="J175" s="195">
        <f t="shared" si="25"/>
        <v>0</v>
      </c>
      <c r="K175" s="193" t="s">
        <v>1</v>
      </c>
      <c r="L175" s="34"/>
      <c r="M175" s="197" t="s">
        <v>1</v>
      </c>
      <c r="N175" s="198" t="s">
        <v>41</v>
      </c>
      <c r="O175" s="56"/>
      <c r="P175" s="199">
        <f t="shared" si="26"/>
        <v>0</v>
      </c>
      <c r="Q175" s="199">
        <v>0</v>
      </c>
      <c r="R175" s="199">
        <f t="shared" si="27"/>
        <v>0</v>
      </c>
      <c r="S175" s="199">
        <v>0</v>
      </c>
      <c r="T175" s="200">
        <f t="shared" si="28"/>
        <v>0</v>
      </c>
      <c r="AR175" s="13" t="s">
        <v>241</v>
      </c>
      <c r="AT175" s="13" t="s">
        <v>178</v>
      </c>
      <c r="AU175" s="13" t="s">
        <v>82</v>
      </c>
      <c r="AY175" s="13" t="s">
        <v>175</v>
      </c>
      <c r="BE175" s="201">
        <f t="shared" si="29"/>
        <v>0</v>
      </c>
      <c r="BF175" s="201">
        <f t="shared" si="30"/>
        <v>0</v>
      </c>
      <c r="BG175" s="201">
        <f t="shared" si="31"/>
        <v>0</v>
      </c>
      <c r="BH175" s="201">
        <f t="shared" si="32"/>
        <v>0</v>
      </c>
      <c r="BI175" s="201">
        <f t="shared" si="33"/>
        <v>0</v>
      </c>
      <c r="BJ175" s="13" t="s">
        <v>82</v>
      </c>
      <c r="BK175" s="202">
        <f t="shared" si="34"/>
        <v>0</v>
      </c>
      <c r="BL175" s="13" t="s">
        <v>241</v>
      </c>
      <c r="BM175" s="13" t="s">
        <v>398</v>
      </c>
    </row>
    <row r="176" spans="2:65" s="1" customFormat="1" ht="16.5" customHeight="1">
      <c r="B176" s="30"/>
      <c r="C176" s="203" t="s">
        <v>399</v>
      </c>
      <c r="D176" s="203" t="s">
        <v>246</v>
      </c>
      <c r="E176" s="204" t="s">
        <v>388</v>
      </c>
      <c r="F176" s="205" t="s">
        <v>389</v>
      </c>
      <c r="G176" s="206" t="s">
        <v>249</v>
      </c>
      <c r="H176" s="207">
        <v>15.185</v>
      </c>
      <c r="I176" s="208"/>
      <c r="J176" s="207">
        <f t="shared" si="25"/>
        <v>0</v>
      </c>
      <c r="K176" s="205" t="s">
        <v>1</v>
      </c>
      <c r="L176" s="209"/>
      <c r="M176" s="210" t="s">
        <v>1</v>
      </c>
      <c r="N176" s="211" t="s">
        <v>41</v>
      </c>
      <c r="O176" s="56"/>
      <c r="P176" s="199">
        <f t="shared" si="26"/>
        <v>0</v>
      </c>
      <c r="Q176" s="199">
        <v>1E-3</v>
      </c>
      <c r="R176" s="199">
        <f t="shared" si="27"/>
        <v>1.5185000000000001E-2</v>
      </c>
      <c r="S176" s="199">
        <v>0</v>
      </c>
      <c r="T176" s="200">
        <f t="shared" si="28"/>
        <v>0</v>
      </c>
      <c r="AR176" s="13" t="s">
        <v>307</v>
      </c>
      <c r="AT176" s="13" t="s">
        <v>246</v>
      </c>
      <c r="AU176" s="13" t="s">
        <v>82</v>
      </c>
      <c r="AY176" s="13" t="s">
        <v>175</v>
      </c>
      <c r="BE176" s="201">
        <f t="shared" si="29"/>
        <v>0</v>
      </c>
      <c r="BF176" s="201">
        <f t="shared" si="30"/>
        <v>0</v>
      </c>
      <c r="BG176" s="201">
        <f t="shared" si="31"/>
        <v>0</v>
      </c>
      <c r="BH176" s="201">
        <f t="shared" si="32"/>
        <v>0</v>
      </c>
      <c r="BI176" s="201">
        <f t="shared" si="33"/>
        <v>0</v>
      </c>
      <c r="BJ176" s="13" t="s">
        <v>82</v>
      </c>
      <c r="BK176" s="202">
        <f t="shared" si="34"/>
        <v>0</v>
      </c>
      <c r="BL176" s="13" t="s">
        <v>241</v>
      </c>
      <c r="BM176" s="13" t="s">
        <v>400</v>
      </c>
    </row>
    <row r="177" spans="2:65" s="1" customFormat="1" ht="16.5" customHeight="1">
      <c r="B177" s="30"/>
      <c r="C177" s="203" t="s">
        <v>401</v>
      </c>
      <c r="D177" s="203" t="s">
        <v>246</v>
      </c>
      <c r="E177" s="204" t="s">
        <v>392</v>
      </c>
      <c r="F177" s="205" t="s">
        <v>393</v>
      </c>
      <c r="G177" s="206" t="s">
        <v>186</v>
      </c>
      <c r="H177" s="207">
        <v>5.8250000000000002</v>
      </c>
      <c r="I177" s="208"/>
      <c r="J177" s="207">
        <f t="shared" si="25"/>
        <v>0</v>
      </c>
      <c r="K177" s="205" t="s">
        <v>1</v>
      </c>
      <c r="L177" s="209"/>
      <c r="M177" s="210" t="s">
        <v>1</v>
      </c>
      <c r="N177" s="211" t="s">
        <v>41</v>
      </c>
      <c r="O177" s="56"/>
      <c r="P177" s="199">
        <f t="shared" si="26"/>
        <v>0</v>
      </c>
      <c r="Q177" s="199">
        <v>5.0000000000000002E-5</v>
      </c>
      <c r="R177" s="199">
        <f t="shared" si="27"/>
        <v>2.9125E-4</v>
      </c>
      <c r="S177" s="199">
        <v>0</v>
      </c>
      <c r="T177" s="200">
        <f t="shared" si="28"/>
        <v>0</v>
      </c>
      <c r="AR177" s="13" t="s">
        <v>307</v>
      </c>
      <c r="AT177" s="13" t="s">
        <v>246</v>
      </c>
      <c r="AU177" s="13" t="s">
        <v>82</v>
      </c>
      <c r="AY177" s="13" t="s">
        <v>175</v>
      </c>
      <c r="BE177" s="201">
        <f t="shared" si="29"/>
        <v>0</v>
      </c>
      <c r="BF177" s="201">
        <f t="shared" si="30"/>
        <v>0</v>
      </c>
      <c r="BG177" s="201">
        <f t="shared" si="31"/>
        <v>0</v>
      </c>
      <c r="BH177" s="201">
        <f t="shared" si="32"/>
        <v>0</v>
      </c>
      <c r="BI177" s="201">
        <f t="shared" si="33"/>
        <v>0</v>
      </c>
      <c r="BJ177" s="13" t="s">
        <v>82</v>
      </c>
      <c r="BK177" s="202">
        <f t="shared" si="34"/>
        <v>0</v>
      </c>
      <c r="BL177" s="13" t="s">
        <v>241</v>
      </c>
      <c r="BM177" s="13" t="s">
        <v>402</v>
      </c>
    </row>
    <row r="178" spans="2:65" s="1" customFormat="1" ht="16.5" customHeight="1">
      <c r="B178" s="30"/>
      <c r="C178" s="191" t="s">
        <v>403</v>
      </c>
      <c r="D178" s="191" t="s">
        <v>178</v>
      </c>
      <c r="E178" s="192" t="s">
        <v>404</v>
      </c>
      <c r="F178" s="193" t="s">
        <v>405</v>
      </c>
      <c r="G178" s="194" t="s">
        <v>351</v>
      </c>
      <c r="H178" s="195">
        <v>8.2000000000000003E-2</v>
      </c>
      <c r="I178" s="196"/>
      <c r="J178" s="195">
        <f t="shared" si="25"/>
        <v>0</v>
      </c>
      <c r="K178" s="193" t="s">
        <v>1</v>
      </c>
      <c r="L178" s="34"/>
      <c r="M178" s="197" t="s">
        <v>1</v>
      </c>
      <c r="N178" s="198" t="s">
        <v>41</v>
      </c>
      <c r="O178" s="56"/>
      <c r="P178" s="199">
        <f t="shared" si="26"/>
        <v>0</v>
      </c>
      <c r="Q178" s="199">
        <v>0</v>
      </c>
      <c r="R178" s="199">
        <f t="shared" si="27"/>
        <v>0</v>
      </c>
      <c r="S178" s="199">
        <v>0</v>
      </c>
      <c r="T178" s="200">
        <f t="shared" si="28"/>
        <v>0</v>
      </c>
      <c r="AR178" s="13" t="s">
        <v>241</v>
      </c>
      <c r="AT178" s="13" t="s">
        <v>178</v>
      </c>
      <c r="AU178" s="13" t="s">
        <v>82</v>
      </c>
      <c r="AY178" s="13" t="s">
        <v>175</v>
      </c>
      <c r="BE178" s="201">
        <f t="shared" si="29"/>
        <v>0</v>
      </c>
      <c r="BF178" s="201">
        <f t="shared" si="30"/>
        <v>0</v>
      </c>
      <c r="BG178" s="201">
        <f t="shared" si="31"/>
        <v>0</v>
      </c>
      <c r="BH178" s="201">
        <f t="shared" si="32"/>
        <v>0</v>
      </c>
      <c r="BI178" s="201">
        <f t="shared" si="33"/>
        <v>0</v>
      </c>
      <c r="BJ178" s="13" t="s">
        <v>82</v>
      </c>
      <c r="BK178" s="202">
        <f t="shared" si="34"/>
        <v>0</v>
      </c>
      <c r="BL178" s="13" t="s">
        <v>241</v>
      </c>
      <c r="BM178" s="13" t="s">
        <v>406</v>
      </c>
    </row>
    <row r="179" spans="2:65" s="11" customFormat="1" ht="22.9" customHeight="1">
      <c r="B179" s="175"/>
      <c r="C179" s="176"/>
      <c r="D179" s="177" t="s">
        <v>68</v>
      </c>
      <c r="E179" s="189" t="s">
        <v>407</v>
      </c>
      <c r="F179" s="189" t="s">
        <v>408</v>
      </c>
      <c r="G179" s="176"/>
      <c r="H179" s="176"/>
      <c r="I179" s="179"/>
      <c r="J179" s="190">
        <f>BK179</f>
        <v>0</v>
      </c>
      <c r="K179" s="176"/>
      <c r="L179" s="181"/>
      <c r="M179" s="182"/>
      <c r="N179" s="183"/>
      <c r="O179" s="183"/>
      <c r="P179" s="184">
        <f>SUM(P180:P189)</f>
        <v>0</v>
      </c>
      <c r="Q179" s="183"/>
      <c r="R179" s="184">
        <f>SUM(R180:R189)</f>
        <v>9.2290000000000011E-2</v>
      </c>
      <c r="S179" s="183"/>
      <c r="T179" s="185">
        <f>SUM(T180:T189)</f>
        <v>0</v>
      </c>
      <c r="AR179" s="186" t="s">
        <v>82</v>
      </c>
      <c r="AT179" s="187" t="s">
        <v>68</v>
      </c>
      <c r="AU179" s="187" t="s">
        <v>76</v>
      </c>
      <c r="AY179" s="186" t="s">
        <v>175</v>
      </c>
      <c r="BK179" s="188">
        <f>SUM(BK180:BK189)</f>
        <v>0</v>
      </c>
    </row>
    <row r="180" spans="2:65" s="1" customFormat="1" ht="16.5" customHeight="1">
      <c r="B180" s="30"/>
      <c r="C180" s="191" t="s">
        <v>409</v>
      </c>
      <c r="D180" s="191" t="s">
        <v>178</v>
      </c>
      <c r="E180" s="192" t="s">
        <v>410</v>
      </c>
      <c r="F180" s="193" t="s">
        <v>411</v>
      </c>
      <c r="G180" s="194" t="s">
        <v>181</v>
      </c>
      <c r="H180" s="195">
        <v>1</v>
      </c>
      <c r="I180" s="196"/>
      <c r="J180" s="195">
        <f t="shared" ref="J180:J189" si="35">ROUND(I180*H180,3)</f>
        <v>0</v>
      </c>
      <c r="K180" s="193" t="s">
        <v>1</v>
      </c>
      <c r="L180" s="34"/>
      <c r="M180" s="197" t="s">
        <v>1</v>
      </c>
      <c r="N180" s="198" t="s">
        <v>41</v>
      </c>
      <c r="O180" s="56"/>
      <c r="P180" s="199">
        <f t="shared" ref="P180:P189" si="36">O180*H180</f>
        <v>0</v>
      </c>
      <c r="Q180" s="199">
        <v>1.1999999999999999E-3</v>
      </c>
      <c r="R180" s="199">
        <f t="shared" ref="R180:R189" si="37">Q180*H180</f>
        <v>1.1999999999999999E-3</v>
      </c>
      <c r="S180" s="199">
        <v>0</v>
      </c>
      <c r="T180" s="200">
        <f t="shared" ref="T180:T189" si="38">S180*H180</f>
        <v>0</v>
      </c>
      <c r="AR180" s="13" t="s">
        <v>241</v>
      </c>
      <c r="AT180" s="13" t="s">
        <v>178</v>
      </c>
      <c r="AU180" s="13" t="s">
        <v>82</v>
      </c>
      <c r="AY180" s="13" t="s">
        <v>175</v>
      </c>
      <c r="BE180" s="201">
        <f t="shared" ref="BE180:BE189" si="39">IF(N180="základná",J180,0)</f>
        <v>0</v>
      </c>
      <c r="BF180" s="201">
        <f t="shared" ref="BF180:BF189" si="40">IF(N180="znížená",J180,0)</f>
        <v>0</v>
      </c>
      <c r="BG180" s="201">
        <f t="shared" ref="BG180:BG189" si="41">IF(N180="zákl. prenesená",J180,0)</f>
        <v>0</v>
      </c>
      <c r="BH180" s="201">
        <f t="shared" ref="BH180:BH189" si="42">IF(N180="zníž. prenesená",J180,0)</f>
        <v>0</v>
      </c>
      <c r="BI180" s="201">
        <f t="shared" ref="BI180:BI189" si="43">IF(N180="nulová",J180,0)</f>
        <v>0</v>
      </c>
      <c r="BJ180" s="13" t="s">
        <v>82</v>
      </c>
      <c r="BK180" s="202">
        <f t="shared" ref="BK180:BK189" si="44">ROUND(I180*H180,3)</f>
        <v>0</v>
      </c>
      <c r="BL180" s="13" t="s">
        <v>241</v>
      </c>
      <c r="BM180" s="13" t="s">
        <v>412</v>
      </c>
    </row>
    <row r="181" spans="2:65" s="1" customFormat="1" ht="16.5" customHeight="1">
      <c r="B181" s="30"/>
      <c r="C181" s="203" t="s">
        <v>413</v>
      </c>
      <c r="D181" s="203" t="s">
        <v>246</v>
      </c>
      <c r="E181" s="204" t="s">
        <v>414</v>
      </c>
      <c r="F181" s="205" t="s">
        <v>415</v>
      </c>
      <c r="G181" s="206" t="s">
        <v>181</v>
      </c>
      <c r="H181" s="207">
        <v>1</v>
      </c>
      <c r="I181" s="208"/>
      <c r="J181" s="207">
        <f t="shared" si="35"/>
        <v>0</v>
      </c>
      <c r="K181" s="205" t="s">
        <v>1</v>
      </c>
      <c r="L181" s="209"/>
      <c r="M181" s="210" t="s">
        <v>1</v>
      </c>
      <c r="N181" s="211" t="s">
        <v>41</v>
      </c>
      <c r="O181" s="56"/>
      <c r="P181" s="199">
        <f t="shared" si="36"/>
        <v>0</v>
      </c>
      <c r="Q181" s="199">
        <v>2.0999999999999999E-3</v>
      </c>
      <c r="R181" s="199">
        <f t="shared" si="37"/>
        <v>2.0999999999999999E-3</v>
      </c>
      <c r="S181" s="199">
        <v>0</v>
      </c>
      <c r="T181" s="200">
        <f t="shared" si="38"/>
        <v>0</v>
      </c>
      <c r="AR181" s="13" t="s">
        <v>307</v>
      </c>
      <c r="AT181" s="13" t="s">
        <v>246</v>
      </c>
      <c r="AU181" s="13" t="s">
        <v>82</v>
      </c>
      <c r="AY181" s="13" t="s">
        <v>175</v>
      </c>
      <c r="BE181" s="201">
        <f t="shared" si="39"/>
        <v>0</v>
      </c>
      <c r="BF181" s="201">
        <f t="shared" si="40"/>
        <v>0</v>
      </c>
      <c r="BG181" s="201">
        <f t="shared" si="41"/>
        <v>0</v>
      </c>
      <c r="BH181" s="201">
        <f t="shared" si="42"/>
        <v>0</v>
      </c>
      <c r="BI181" s="201">
        <f t="shared" si="43"/>
        <v>0</v>
      </c>
      <c r="BJ181" s="13" t="s">
        <v>82</v>
      </c>
      <c r="BK181" s="202">
        <f t="shared" si="44"/>
        <v>0</v>
      </c>
      <c r="BL181" s="13" t="s">
        <v>241</v>
      </c>
      <c r="BM181" s="13" t="s">
        <v>416</v>
      </c>
    </row>
    <row r="182" spans="2:65" s="1" customFormat="1" ht="16.5" customHeight="1">
      <c r="B182" s="30"/>
      <c r="C182" s="191" t="s">
        <v>417</v>
      </c>
      <c r="D182" s="191" t="s">
        <v>178</v>
      </c>
      <c r="E182" s="192" t="s">
        <v>418</v>
      </c>
      <c r="F182" s="193" t="s">
        <v>419</v>
      </c>
      <c r="G182" s="194" t="s">
        <v>420</v>
      </c>
      <c r="H182" s="195">
        <v>9</v>
      </c>
      <c r="I182" s="196"/>
      <c r="J182" s="195">
        <f t="shared" si="35"/>
        <v>0</v>
      </c>
      <c r="K182" s="193" t="s">
        <v>1</v>
      </c>
      <c r="L182" s="34"/>
      <c r="M182" s="197" t="s">
        <v>1</v>
      </c>
      <c r="N182" s="198" t="s">
        <v>41</v>
      </c>
      <c r="O182" s="56"/>
      <c r="P182" s="199">
        <f t="shared" si="36"/>
        <v>0</v>
      </c>
      <c r="Q182" s="199">
        <v>3.4000000000000002E-4</v>
      </c>
      <c r="R182" s="199">
        <f t="shared" si="37"/>
        <v>3.0600000000000002E-3</v>
      </c>
      <c r="S182" s="199">
        <v>0</v>
      </c>
      <c r="T182" s="200">
        <f t="shared" si="38"/>
        <v>0</v>
      </c>
      <c r="AR182" s="13" t="s">
        <v>241</v>
      </c>
      <c r="AT182" s="13" t="s">
        <v>178</v>
      </c>
      <c r="AU182" s="13" t="s">
        <v>82</v>
      </c>
      <c r="AY182" s="13" t="s">
        <v>175</v>
      </c>
      <c r="BE182" s="201">
        <f t="shared" si="39"/>
        <v>0</v>
      </c>
      <c r="BF182" s="201">
        <f t="shared" si="40"/>
        <v>0</v>
      </c>
      <c r="BG182" s="201">
        <f t="shared" si="41"/>
        <v>0</v>
      </c>
      <c r="BH182" s="201">
        <f t="shared" si="42"/>
        <v>0</v>
      </c>
      <c r="BI182" s="201">
        <f t="shared" si="43"/>
        <v>0</v>
      </c>
      <c r="BJ182" s="13" t="s">
        <v>82</v>
      </c>
      <c r="BK182" s="202">
        <f t="shared" si="44"/>
        <v>0</v>
      </c>
      <c r="BL182" s="13" t="s">
        <v>241</v>
      </c>
      <c r="BM182" s="13" t="s">
        <v>421</v>
      </c>
    </row>
    <row r="183" spans="2:65" s="1" customFormat="1" ht="16.5" customHeight="1">
      <c r="B183" s="30"/>
      <c r="C183" s="203" t="s">
        <v>422</v>
      </c>
      <c r="D183" s="203" t="s">
        <v>246</v>
      </c>
      <c r="E183" s="204" t="s">
        <v>423</v>
      </c>
      <c r="F183" s="205" t="s">
        <v>424</v>
      </c>
      <c r="G183" s="206" t="s">
        <v>181</v>
      </c>
      <c r="H183" s="207">
        <v>9</v>
      </c>
      <c r="I183" s="208"/>
      <c r="J183" s="207">
        <f t="shared" si="35"/>
        <v>0</v>
      </c>
      <c r="K183" s="205" t="s">
        <v>1</v>
      </c>
      <c r="L183" s="209"/>
      <c r="M183" s="210" t="s">
        <v>1</v>
      </c>
      <c r="N183" s="211" t="s">
        <v>41</v>
      </c>
      <c r="O183" s="56"/>
      <c r="P183" s="199">
        <f t="shared" si="36"/>
        <v>0</v>
      </c>
      <c r="Q183" s="199">
        <v>6.96E-3</v>
      </c>
      <c r="R183" s="199">
        <f t="shared" si="37"/>
        <v>6.2640000000000001E-2</v>
      </c>
      <c r="S183" s="199">
        <v>0</v>
      </c>
      <c r="T183" s="200">
        <f t="shared" si="38"/>
        <v>0</v>
      </c>
      <c r="AR183" s="13" t="s">
        <v>307</v>
      </c>
      <c r="AT183" s="13" t="s">
        <v>246</v>
      </c>
      <c r="AU183" s="13" t="s">
        <v>82</v>
      </c>
      <c r="AY183" s="13" t="s">
        <v>175</v>
      </c>
      <c r="BE183" s="201">
        <f t="shared" si="39"/>
        <v>0</v>
      </c>
      <c r="BF183" s="201">
        <f t="shared" si="40"/>
        <v>0</v>
      </c>
      <c r="BG183" s="201">
        <f t="shared" si="41"/>
        <v>0</v>
      </c>
      <c r="BH183" s="201">
        <f t="shared" si="42"/>
        <v>0</v>
      </c>
      <c r="BI183" s="201">
        <f t="shared" si="43"/>
        <v>0</v>
      </c>
      <c r="BJ183" s="13" t="s">
        <v>82</v>
      </c>
      <c r="BK183" s="202">
        <f t="shared" si="44"/>
        <v>0</v>
      </c>
      <c r="BL183" s="13" t="s">
        <v>241</v>
      </c>
      <c r="BM183" s="13" t="s">
        <v>425</v>
      </c>
    </row>
    <row r="184" spans="2:65" s="1" customFormat="1" ht="16.5" customHeight="1">
      <c r="B184" s="30"/>
      <c r="C184" s="191" t="s">
        <v>426</v>
      </c>
      <c r="D184" s="191" t="s">
        <v>178</v>
      </c>
      <c r="E184" s="192" t="s">
        <v>427</v>
      </c>
      <c r="F184" s="193" t="s">
        <v>428</v>
      </c>
      <c r="G184" s="194" t="s">
        <v>420</v>
      </c>
      <c r="H184" s="195">
        <v>2</v>
      </c>
      <c r="I184" s="196"/>
      <c r="J184" s="195">
        <f t="shared" si="35"/>
        <v>0</v>
      </c>
      <c r="K184" s="193" t="s">
        <v>1</v>
      </c>
      <c r="L184" s="34"/>
      <c r="M184" s="197" t="s">
        <v>1</v>
      </c>
      <c r="N184" s="198" t="s">
        <v>41</v>
      </c>
      <c r="O184" s="56"/>
      <c r="P184" s="199">
        <f t="shared" si="36"/>
        <v>0</v>
      </c>
      <c r="Q184" s="199">
        <v>3.4000000000000002E-4</v>
      </c>
      <c r="R184" s="199">
        <f t="shared" si="37"/>
        <v>6.8000000000000005E-4</v>
      </c>
      <c r="S184" s="199">
        <v>0</v>
      </c>
      <c r="T184" s="200">
        <f t="shared" si="38"/>
        <v>0</v>
      </c>
      <c r="AR184" s="13" t="s">
        <v>241</v>
      </c>
      <c r="AT184" s="13" t="s">
        <v>178</v>
      </c>
      <c r="AU184" s="13" t="s">
        <v>82</v>
      </c>
      <c r="AY184" s="13" t="s">
        <v>175</v>
      </c>
      <c r="BE184" s="201">
        <f t="shared" si="39"/>
        <v>0</v>
      </c>
      <c r="BF184" s="201">
        <f t="shared" si="40"/>
        <v>0</v>
      </c>
      <c r="BG184" s="201">
        <f t="shared" si="41"/>
        <v>0</v>
      </c>
      <c r="BH184" s="201">
        <f t="shared" si="42"/>
        <v>0</v>
      </c>
      <c r="BI184" s="201">
        <f t="shared" si="43"/>
        <v>0</v>
      </c>
      <c r="BJ184" s="13" t="s">
        <v>82</v>
      </c>
      <c r="BK184" s="202">
        <f t="shared" si="44"/>
        <v>0</v>
      </c>
      <c r="BL184" s="13" t="s">
        <v>241</v>
      </c>
      <c r="BM184" s="13" t="s">
        <v>429</v>
      </c>
    </row>
    <row r="185" spans="2:65" s="1" customFormat="1" ht="16.5" customHeight="1">
      <c r="B185" s="30"/>
      <c r="C185" s="203" t="s">
        <v>430</v>
      </c>
      <c r="D185" s="203" t="s">
        <v>246</v>
      </c>
      <c r="E185" s="204" t="s">
        <v>431</v>
      </c>
      <c r="F185" s="205" t="s">
        <v>432</v>
      </c>
      <c r="G185" s="206" t="s">
        <v>181</v>
      </c>
      <c r="H185" s="207">
        <v>2</v>
      </c>
      <c r="I185" s="208"/>
      <c r="J185" s="207">
        <f t="shared" si="35"/>
        <v>0</v>
      </c>
      <c r="K185" s="205" t="s">
        <v>1</v>
      </c>
      <c r="L185" s="209"/>
      <c r="M185" s="210" t="s">
        <v>1</v>
      </c>
      <c r="N185" s="211" t="s">
        <v>41</v>
      </c>
      <c r="O185" s="56"/>
      <c r="P185" s="199">
        <f t="shared" si="36"/>
        <v>0</v>
      </c>
      <c r="Q185" s="199">
        <v>0.01</v>
      </c>
      <c r="R185" s="199">
        <f t="shared" si="37"/>
        <v>0.02</v>
      </c>
      <c r="S185" s="199">
        <v>0</v>
      </c>
      <c r="T185" s="200">
        <f t="shared" si="38"/>
        <v>0</v>
      </c>
      <c r="AR185" s="13" t="s">
        <v>307</v>
      </c>
      <c r="AT185" s="13" t="s">
        <v>246</v>
      </c>
      <c r="AU185" s="13" t="s">
        <v>82</v>
      </c>
      <c r="AY185" s="13" t="s">
        <v>175</v>
      </c>
      <c r="BE185" s="201">
        <f t="shared" si="39"/>
        <v>0</v>
      </c>
      <c r="BF185" s="201">
        <f t="shared" si="40"/>
        <v>0</v>
      </c>
      <c r="BG185" s="201">
        <f t="shared" si="41"/>
        <v>0</v>
      </c>
      <c r="BH185" s="201">
        <f t="shared" si="42"/>
        <v>0</v>
      </c>
      <c r="BI185" s="201">
        <f t="shared" si="43"/>
        <v>0</v>
      </c>
      <c r="BJ185" s="13" t="s">
        <v>82</v>
      </c>
      <c r="BK185" s="202">
        <f t="shared" si="44"/>
        <v>0</v>
      </c>
      <c r="BL185" s="13" t="s">
        <v>241</v>
      </c>
      <c r="BM185" s="13" t="s">
        <v>433</v>
      </c>
    </row>
    <row r="186" spans="2:65" s="1" customFormat="1" ht="16.5" customHeight="1">
      <c r="B186" s="30"/>
      <c r="C186" s="191" t="s">
        <v>434</v>
      </c>
      <c r="D186" s="191" t="s">
        <v>178</v>
      </c>
      <c r="E186" s="192" t="s">
        <v>435</v>
      </c>
      <c r="F186" s="193" t="s">
        <v>436</v>
      </c>
      <c r="G186" s="194" t="s">
        <v>420</v>
      </c>
      <c r="H186" s="195">
        <v>3</v>
      </c>
      <c r="I186" s="196"/>
      <c r="J186" s="195">
        <f t="shared" si="35"/>
        <v>0</v>
      </c>
      <c r="K186" s="193" t="s">
        <v>1</v>
      </c>
      <c r="L186" s="34"/>
      <c r="M186" s="197" t="s">
        <v>1</v>
      </c>
      <c r="N186" s="198" t="s">
        <v>41</v>
      </c>
      <c r="O186" s="56"/>
      <c r="P186" s="199">
        <f t="shared" si="36"/>
        <v>0</v>
      </c>
      <c r="Q186" s="199">
        <v>0</v>
      </c>
      <c r="R186" s="199">
        <f t="shared" si="37"/>
        <v>0</v>
      </c>
      <c r="S186" s="199">
        <v>0</v>
      </c>
      <c r="T186" s="200">
        <f t="shared" si="38"/>
        <v>0</v>
      </c>
      <c r="AR186" s="13" t="s">
        <v>241</v>
      </c>
      <c r="AT186" s="13" t="s">
        <v>178</v>
      </c>
      <c r="AU186" s="13" t="s">
        <v>82</v>
      </c>
      <c r="AY186" s="13" t="s">
        <v>175</v>
      </c>
      <c r="BE186" s="201">
        <f t="shared" si="39"/>
        <v>0</v>
      </c>
      <c r="BF186" s="201">
        <f t="shared" si="40"/>
        <v>0</v>
      </c>
      <c r="BG186" s="201">
        <f t="shared" si="41"/>
        <v>0</v>
      </c>
      <c r="BH186" s="201">
        <f t="shared" si="42"/>
        <v>0</v>
      </c>
      <c r="BI186" s="201">
        <f t="shared" si="43"/>
        <v>0</v>
      </c>
      <c r="BJ186" s="13" t="s">
        <v>82</v>
      </c>
      <c r="BK186" s="202">
        <f t="shared" si="44"/>
        <v>0</v>
      </c>
      <c r="BL186" s="13" t="s">
        <v>241</v>
      </c>
      <c r="BM186" s="13" t="s">
        <v>437</v>
      </c>
    </row>
    <row r="187" spans="2:65" s="1" customFormat="1" ht="16.5" customHeight="1">
      <c r="B187" s="30"/>
      <c r="C187" s="203" t="s">
        <v>438</v>
      </c>
      <c r="D187" s="203" t="s">
        <v>246</v>
      </c>
      <c r="E187" s="204" t="s">
        <v>439</v>
      </c>
      <c r="F187" s="205" t="s">
        <v>440</v>
      </c>
      <c r="G187" s="206" t="s">
        <v>181</v>
      </c>
      <c r="H187" s="207">
        <v>1</v>
      </c>
      <c r="I187" s="208"/>
      <c r="J187" s="207">
        <f t="shared" si="35"/>
        <v>0</v>
      </c>
      <c r="K187" s="205" t="s">
        <v>1</v>
      </c>
      <c r="L187" s="209"/>
      <c r="M187" s="210" t="s">
        <v>1</v>
      </c>
      <c r="N187" s="211" t="s">
        <v>41</v>
      </c>
      <c r="O187" s="56"/>
      <c r="P187" s="199">
        <f t="shared" si="36"/>
        <v>0</v>
      </c>
      <c r="Q187" s="199">
        <v>8.7000000000000001E-4</v>
      </c>
      <c r="R187" s="199">
        <f t="shared" si="37"/>
        <v>8.7000000000000001E-4</v>
      </c>
      <c r="S187" s="199">
        <v>0</v>
      </c>
      <c r="T187" s="200">
        <f t="shared" si="38"/>
        <v>0</v>
      </c>
      <c r="AR187" s="13" t="s">
        <v>307</v>
      </c>
      <c r="AT187" s="13" t="s">
        <v>246</v>
      </c>
      <c r="AU187" s="13" t="s">
        <v>82</v>
      </c>
      <c r="AY187" s="13" t="s">
        <v>175</v>
      </c>
      <c r="BE187" s="201">
        <f t="shared" si="39"/>
        <v>0</v>
      </c>
      <c r="BF187" s="201">
        <f t="shared" si="40"/>
        <v>0</v>
      </c>
      <c r="BG187" s="201">
        <f t="shared" si="41"/>
        <v>0</v>
      </c>
      <c r="BH187" s="201">
        <f t="shared" si="42"/>
        <v>0</v>
      </c>
      <c r="BI187" s="201">
        <f t="shared" si="43"/>
        <v>0</v>
      </c>
      <c r="BJ187" s="13" t="s">
        <v>82</v>
      </c>
      <c r="BK187" s="202">
        <f t="shared" si="44"/>
        <v>0</v>
      </c>
      <c r="BL187" s="13" t="s">
        <v>241</v>
      </c>
      <c r="BM187" s="13" t="s">
        <v>441</v>
      </c>
    </row>
    <row r="188" spans="2:65" s="1" customFormat="1" ht="16.5" customHeight="1">
      <c r="B188" s="30"/>
      <c r="C188" s="203" t="s">
        <v>442</v>
      </c>
      <c r="D188" s="203" t="s">
        <v>246</v>
      </c>
      <c r="E188" s="204" t="s">
        <v>443</v>
      </c>
      <c r="F188" s="205" t="s">
        <v>444</v>
      </c>
      <c r="G188" s="206" t="s">
        <v>181</v>
      </c>
      <c r="H188" s="207">
        <v>2</v>
      </c>
      <c r="I188" s="208"/>
      <c r="J188" s="207">
        <f t="shared" si="35"/>
        <v>0</v>
      </c>
      <c r="K188" s="205" t="s">
        <v>1</v>
      </c>
      <c r="L188" s="209"/>
      <c r="M188" s="210" t="s">
        <v>1</v>
      </c>
      <c r="N188" s="211" t="s">
        <v>41</v>
      </c>
      <c r="O188" s="56"/>
      <c r="P188" s="199">
        <f t="shared" si="36"/>
        <v>0</v>
      </c>
      <c r="Q188" s="199">
        <v>8.7000000000000001E-4</v>
      </c>
      <c r="R188" s="199">
        <f t="shared" si="37"/>
        <v>1.74E-3</v>
      </c>
      <c r="S188" s="199">
        <v>0</v>
      </c>
      <c r="T188" s="200">
        <f t="shared" si="38"/>
        <v>0</v>
      </c>
      <c r="AR188" s="13" t="s">
        <v>307</v>
      </c>
      <c r="AT188" s="13" t="s">
        <v>246</v>
      </c>
      <c r="AU188" s="13" t="s">
        <v>82</v>
      </c>
      <c r="AY188" s="13" t="s">
        <v>175</v>
      </c>
      <c r="BE188" s="201">
        <f t="shared" si="39"/>
        <v>0</v>
      </c>
      <c r="BF188" s="201">
        <f t="shared" si="40"/>
        <v>0</v>
      </c>
      <c r="BG188" s="201">
        <f t="shared" si="41"/>
        <v>0</v>
      </c>
      <c r="BH188" s="201">
        <f t="shared" si="42"/>
        <v>0</v>
      </c>
      <c r="BI188" s="201">
        <f t="shared" si="43"/>
        <v>0</v>
      </c>
      <c r="BJ188" s="13" t="s">
        <v>82</v>
      </c>
      <c r="BK188" s="202">
        <f t="shared" si="44"/>
        <v>0</v>
      </c>
      <c r="BL188" s="13" t="s">
        <v>241</v>
      </c>
      <c r="BM188" s="13" t="s">
        <v>445</v>
      </c>
    </row>
    <row r="189" spans="2:65" s="1" customFormat="1" ht="16.5" customHeight="1">
      <c r="B189" s="30"/>
      <c r="C189" s="191" t="s">
        <v>446</v>
      </c>
      <c r="D189" s="191" t="s">
        <v>178</v>
      </c>
      <c r="E189" s="192" t="s">
        <v>447</v>
      </c>
      <c r="F189" s="193" t="s">
        <v>448</v>
      </c>
      <c r="G189" s="194" t="s">
        <v>351</v>
      </c>
      <c r="H189" s="195">
        <v>9.1999999999999998E-2</v>
      </c>
      <c r="I189" s="196"/>
      <c r="J189" s="195">
        <f t="shared" si="35"/>
        <v>0</v>
      </c>
      <c r="K189" s="193" t="s">
        <v>1</v>
      </c>
      <c r="L189" s="34"/>
      <c r="M189" s="197" t="s">
        <v>1</v>
      </c>
      <c r="N189" s="198" t="s">
        <v>41</v>
      </c>
      <c r="O189" s="56"/>
      <c r="P189" s="199">
        <f t="shared" si="36"/>
        <v>0</v>
      </c>
      <c r="Q189" s="199">
        <v>0</v>
      </c>
      <c r="R189" s="199">
        <f t="shared" si="37"/>
        <v>0</v>
      </c>
      <c r="S189" s="199">
        <v>0</v>
      </c>
      <c r="T189" s="200">
        <f t="shared" si="38"/>
        <v>0</v>
      </c>
      <c r="AR189" s="13" t="s">
        <v>241</v>
      </c>
      <c r="AT189" s="13" t="s">
        <v>178</v>
      </c>
      <c r="AU189" s="13" t="s">
        <v>82</v>
      </c>
      <c r="AY189" s="13" t="s">
        <v>175</v>
      </c>
      <c r="BE189" s="201">
        <f t="shared" si="39"/>
        <v>0</v>
      </c>
      <c r="BF189" s="201">
        <f t="shared" si="40"/>
        <v>0</v>
      </c>
      <c r="BG189" s="201">
        <f t="shared" si="41"/>
        <v>0</v>
      </c>
      <c r="BH189" s="201">
        <f t="shared" si="42"/>
        <v>0</v>
      </c>
      <c r="BI189" s="201">
        <f t="shared" si="43"/>
        <v>0</v>
      </c>
      <c r="BJ189" s="13" t="s">
        <v>82</v>
      </c>
      <c r="BK189" s="202">
        <f t="shared" si="44"/>
        <v>0</v>
      </c>
      <c r="BL189" s="13" t="s">
        <v>241</v>
      </c>
      <c r="BM189" s="13" t="s">
        <v>449</v>
      </c>
    </row>
    <row r="190" spans="2:65" s="11" customFormat="1" ht="22.9" customHeight="1">
      <c r="B190" s="175"/>
      <c r="C190" s="176"/>
      <c r="D190" s="177" t="s">
        <v>68</v>
      </c>
      <c r="E190" s="189" t="s">
        <v>450</v>
      </c>
      <c r="F190" s="189" t="s">
        <v>451</v>
      </c>
      <c r="G190" s="176"/>
      <c r="H190" s="176"/>
      <c r="I190" s="179"/>
      <c r="J190" s="190">
        <f>BK190</f>
        <v>0</v>
      </c>
      <c r="K190" s="176"/>
      <c r="L190" s="181"/>
      <c r="M190" s="182"/>
      <c r="N190" s="183"/>
      <c r="O190" s="183"/>
      <c r="P190" s="184">
        <f>SUM(P191:P194)</f>
        <v>0</v>
      </c>
      <c r="Q190" s="183"/>
      <c r="R190" s="184">
        <f>SUM(R191:R194)</f>
        <v>0.14562476000000002</v>
      </c>
      <c r="S190" s="183"/>
      <c r="T190" s="185">
        <f>SUM(T191:T194)</f>
        <v>0.15996992000000002</v>
      </c>
      <c r="AR190" s="186" t="s">
        <v>82</v>
      </c>
      <c r="AT190" s="187" t="s">
        <v>68</v>
      </c>
      <c r="AU190" s="187" t="s">
        <v>76</v>
      </c>
      <c r="AY190" s="186" t="s">
        <v>175</v>
      </c>
      <c r="BK190" s="188">
        <f>SUM(BK191:BK194)</f>
        <v>0</v>
      </c>
    </row>
    <row r="191" spans="2:65" s="1" customFormat="1" ht="16.5" customHeight="1">
      <c r="B191" s="30"/>
      <c r="C191" s="191" t="s">
        <v>452</v>
      </c>
      <c r="D191" s="191" t="s">
        <v>178</v>
      </c>
      <c r="E191" s="192" t="s">
        <v>453</v>
      </c>
      <c r="F191" s="193" t="s">
        <v>454</v>
      </c>
      <c r="G191" s="194" t="s">
        <v>193</v>
      </c>
      <c r="H191" s="195">
        <v>2.2170000000000001</v>
      </c>
      <c r="I191" s="196"/>
      <c r="J191" s="195">
        <f>ROUND(I191*H191,3)</f>
        <v>0</v>
      </c>
      <c r="K191" s="193" t="s">
        <v>1</v>
      </c>
      <c r="L191" s="34"/>
      <c r="M191" s="197" t="s">
        <v>1</v>
      </c>
      <c r="N191" s="198" t="s">
        <v>41</v>
      </c>
      <c r="O191" s="56"/>
      <c r="P191" s="199">
        <f>O191*H191</f>
        <v>0</v>
      </c>
      <c r="Q191" s="199">
        <v>1.2279999999999999E-2</v>
      </c>
      <c r="R191" s="199">
        <f>Q191*H191</f>
        <v>2.7224760000000001E-2</v>
      </c>
      <c r="S191" s="199">
        <v>0</v>
      </c>
      <c r="T191" s="200">
        <f>S191*H191</f>
        <v>0</v>
      </c>
      <c r="AR191" s="13" t="s">
        <v>241</v>
      </c>
      <c r="AT191" s="13" t="s">
        <v>178</v>
      </c>
      <c r="AU191" s="13" t="s">
        <v>82</v>
      </c>
      <c r="AY191" s="13" t="s">
        <v>175</v>
      </c>
      <c r="BE191" s="201">
        <f>IF(N191="základná",J191,0)</f>
        <v>0</v>
      </c>
      <c r="BF191" s="201">
        <f>IF(N191="znížená",J191,0)</f>
        <v>0</v>
      </c>
      <c r="BG191" s="201">
        <f>IF(N191="zákl. prenesená",J191,0)</f>
        <v>0</v>
      </c>
      <c r="BH191" s="201">
        <f>IF(N191="zníž. prenesená",J191,0)</f>
        <v>0</v>
      </c>
      <c r="BI191" s="201">
        <f>IF(N191="nulová",J191,0)</f>
        <v>0</v>
      </c>
      <c r="BJ191" s="13" t="s">
        <v>82</v>
      </c>
      <c r="BK191" s="202">
        <f>ROUND(I191*H191,3)</f>
        <v>0</v>
      </c>
      <c r="BL191" s="13" t="s">
        <v>241</v>
      </c>
      <c r="BM191" s="13" t="s">
        <v>455</v>
      </c>
    </row>
    <row r="192" spans="2:65" s="1" customFormat="1" ht="22.5" customHeight="1">
      <c r="B192" s="30"/>
      <c r="C192" s="191" t="s">
        <v>456</v>
      </c>
      <c r="D192" s="191" t="s">
        <v>178</v>
      </c>
      <c r="E192" s="192" t="s">
        <v>457</v>
      </c>
      <c r="F192" s="193" t="s">
        <v>458</v>
      </c>
      <c r="G192" s="194" t="s">
        <v>193</v>
      </c>
      <c r="H192" s="195">
        <v>2.7280000000000002</v>
      </c>
      <c r="I192" s="196"/>
      <c r="J192" s="195">
        <f>ROUND(I192*H192,3)</f>
        <v>0</v>
      </c>
      <c r="K192" s="193" t="s">
        <v>1</v>
      </c>
      <c r="L192" s="34"/>
      <c r="M192" s="197" t="s">
        <v>1</v>
      </c>
      <c r="N192" s="198" t="s">
        <v>41</v>
      </c>
      <c r="O192" s="56"/>
      <c r="P192" s="199">
        <f>O192*H192</f>
        <v>0</v>
      </c>
      <c r="Q192" s="199">
        <v>0</v>
      </c>
      <c r="R192" s="199">
        <f>Q192*H192</f>
        <v>0</v>
      </c>
      <c r="S192" s="199">
        <v>5.8639999999999998E-2</v>
      </c>
      <c r="T192" s="200">
        <f>S192*H192</f>
        <v>0.15996992000000002</v>
      </c>
      <c r="AR192" s="13" t="s">
        <v>241</v>
      </c>
      <c r="AT192" s="13" t="s">
        <v>178</v>
      </c>
      <c r="AU192" s="13" t="s">
        <v>82</v>
      </c>
      <c r="AY192" s="13" t="s">
        <v>175</v>
      </c>
      <c r="BE192" s="201">
        <f>IF(N192="základná",J192,0)</f>
        <v>0</v>
      </c>
      <c r="BF192" s="201">
        <f>IF(N192="znížená",J192,0)</f>
        <v>0</v>
      </c>
      <c r="BG192" s="201">
        <f>IF(N192="zákl. prenesená",J192,0)</f>
        <v>0</v>
      </c>
      <c r="BH192" s="201">
        <f>IF(N192="zníž. prenesená",J192,0)</f>
        <v>0</v>
      </c>
      <c r="BI192" s="201">
        <f>IF(N192="nulová",J192,0)</f>
        <v>0</v>
      </c>
      <c r="BJ192" s="13" t="s">
        <v>82</v>
      </c>
      <c r="BK192" s="202">
        <f>ROUND(I192*H192,3)</f>
        <v>0</v>
      </c>
      <c r="BL192" s="13" t="s">
        <v>241</v>
      </c>
      <c r="BM192" s="13" t="s">
        <v>459</v>
      </c>
    </row>
    <row r="193" spans="2:65" s="1" customFormat="1" ht="16.5" customHeight="1">
      <c r="B193" s="30"/>
      <c r="C193" s="191" t="s">
        <v>460</v>
      </c>
      <c r="D193" s="191" t="s">
        <v>178</v>
      </c>
      <c r="E193" s="192" t="s">
        <v>461</v>
      </c>
      <c r="F193" s="193" t="s">
        <v>462</v>
      </c>
      <c r="G193" s="194" t="s">
        <v>193</v>
      </c>
      <c r="H193" s="195">
        <v>10</v>
      </c>
      <c r="I193" s="196"/>
      <c r="J193" s="195">
        <f>ROUND(I193*H193,3)</f>
        <v>0</v>
      </c>
      <c r="K193" s="193" t="s">
        <v>1</v>
      </c>
      <c r="L193" s="34"/>
      <c r="M193" s="197" t="s">
        <v>1</v>
      </c>
      <c r="N193" s="198" t="s">
        <v>41</v>
      </c>
      <c r="O193" s="56"/>
      <c r="P193" s="199">
        <f>O193*H193</f>
        <v>0</v>
      </c>
      <c r="Q193" s="199">
        <v>1.184E-2</v>
      </c>
      <c r="R193" s="199">
        <f>Q193*H193</f>
        <v>0.11840000000000001</v>
      </c>
      <c r="S193" s="199">
        <v>0</v>
      </c>
      <c r="T193" s="200">
        <f>S193*H193</f>
        <v>0</v>
      </c>
      <c r="AR193" s="13" t="s">
        <v>241</v>
      </c>
      <c r="AT193" s="13" t="s">
        <v>178</v>
      </c>
      <c r="AU193" s="13" t="s">
        <v>82</v>
      </c>
      <c r="AY193" s="13" t="s">
        <v>175</v>
      </c>
      <c r="BE193" s="201">
        <f>IF(N193="základná",J193,0)</f>
        <v>0</v>
      </c>
      <c r="BF193" s="201">
        <f>IF(N193="znížená",J193,0)</f>
        <v>0</v>
      </c>
      <c r="BG193" s="201">
        <f>IF(N193="zákl. prenesená",J193,0)</f>
        <v>0</v>
      </c>
      <c r="BH193" s="201">
        <f>IF(N193="zníž. prenesená",J193,0)</f>
        <v>0</v>
      </c>
      <c r="BI193" s="201">
        <f>IF(N193="nulová",J193,0)</f>
        <v>0</v>
      </c>
      <c r="BJ193" s="13" t="s">
        <v>82</v>
      </c>
      <c r="BK193" s="202">
        <f>ROUND(I193*H193,3)</f>
        <v>0</v>
      </c>
      <c r="BL193" s="13" t="s">
        <v>241</v>
      </c>
      <c r="BM193" s="13" t="s">
        <v>463</v>
      </c>
    </row>
    <row r="194" spans="2:65" s="1" customFormat="1" ht="16.5" customHeight="1">
      <c r="B194" s="30"/>
      <c r="C194" s="191" t="s">
        <v>464</v>
      </c>
      <c r="D194" s="191" t="s">
        <v>178</v>
      </c>
      <c r="E194" s="192" t="s">
        <v>465</v>
      </c>
      <c r="F194" s="193" t="s">
        <v>466</v>
      </c>
      <c r="G194" s="194" t="s">
        <v>351</v>
      </c>
      <c r="H194" s="195">
        <v>0.14599999999999999</v>
      </c>
      <c r="I194" s="196"/>
      <c r="J194" s="195">
        <f>ROUND(I194*H194,3)</f>
        <v>0</v>
      </c>
      <c r="K194" s="193" t="s">
        <v>1</v>
      </c>
      <c r="L194" s="34"/>
      <c r="M194" s="197" t="s">
        <v>1</v>
      </c>
      <c r="N194" s="198" t="s">
        <v>41</v>
      </c>
      <c r="O194" s="56"/>
      <c r="P194" s="199">
        <f>O194*H194</f>
        <v>0</v>
      </c>
      <c r="Q194" s="199">
        <v>0</v>
      </c>
      <c r="R194" s="199">
        <f>Q194*H194</f>
        <v>0</v>
      </c>
      <c r="S194" s="199">
        <v>0</v>
      </c>
      <c r="T194" s="200">
        <f>S194*H194</f>
        <v>0</v>
      </c>
      <c r="AR194" s="13" t="s">
        <v>241</v>
      </c>
      <c r="AT194" s="13" t="s">
        <v>178</v>
      </c>
      <c r="AU194" s="13" t="s">
        <v>82</v>
      </c>
      <c r="AY194" s="13" t="s">
        <v>175</v>
      </c>
      <c r="BE194" s="201">
        <f>IF(N194="základná",J194,0)</f>
        <v>0</v>
      </c>
      <c r="BF194" s="201">
        <f>IF(N194="znížená",J194,0)</f>
        <v>0</v>
      </c>
      <c r="BG194" s="201">
        <f>IF(N194="zákl. prenesená",J194,0)</f>
        <v>0</v>
      </c>
      <c r="BH194" s="201">
        <f>IF(N194="zníž. prenesená",J194,0)</f>
        <v>0</v>
      </c>
      <c r="BI194" s="201">
        <f>IF(N194="nulová",J194,0)</f>
        <v>0</v>
      </c>
      <c r="BJ194" s="13" t="s">
        <v>82</v>
      </c>
      <c r="BK194" s="202">
        <f>ROUND(I194*H194,3)</f>
        <v>0</v>
      </c>
      <c r="BL194" s="13" t="s">
        <v>241</v>
      </c>
      <c r="BM194" s="13" t="s">
        <v>467</v>
      </c>
    </row>
    <row r="195" spans="2:65" s="11" customFormat="1" ht="22.9" customHeight="1">
      <c r="B195" s="175"/>
      <c r="C195" s="176"/>
      <c r="D195" s="177" t="s">
        <v>68</v>
      </c>
      <c r="E195" s="189" t="s">
        <v>468</v>
      </c>
      <c r="F195" s="189" t="s">
        <v>469</v>
      </c>
      <c r="G195" s="176"/>
      <c r="H195" s="176"/>
      <c r="I195" s="179"/>
      <c r="J195" s="190">
        <f>BK195</f>
        <v>0</v>
      </c>
      <c r="K195" s="176"/>
      <c r="L195" s="181"/>
      <c r="M195" s="182"/>
      <c r="N195" s="183"/>
      <c r="O195" s="183"/>
      <c r="P195" s="184">
        <f>SUM(P196:P198)</f>
        <v>0</v>
      </c>
      <c r="Q195" s="183"/>
      <c r="R195" s="184">
        <f>SUM(R196:R198)</f>
        <v>1.2033E-2</v>
      </c>
      <c r="S195" s="183"/>
      <c r="T195" s="185">
        <f>SUM(T196:T198)</f>
        <v>2.8350000000000003E-3</v>
      </c>
      <c r="AR195" s="186" t="s">
        <v>82</v>
      </c>
      <c r="AT195" s="187" t="s">
        <v>68</v>
      </c>
      <c r="AU195" s="187" t="s">
        <v>76</v>
      </c>
      <c r="AY195" s="186" t="s">
        <v>175</v>
      </c>
      <c r="BK195" s="188">
        <f>SUM(BK196:BK198)</f>
        <v>0</v>
      </c>
    </row>
    <row r="196" spans="2:65" s="1" customFormat="1" ht="16.5" customHeight="1">
      <c r="B196" s="30"/>
      <c r="C196" s="191" t="s">
        <v>470</v>
      </c>
      <c r="D196" s="191" t="s">
        <v>178</v>
      </c>
      <c r="E196" s="192" t="s">
        <v>471</v>
      </c>
      <c r="F196" s="193" t="s">
        <v>472</v>
      </c>
      <c r="G196" s="194" t="s">
        <v>186</v>
      </c>
      <c r="H196" s="195">
        <v>2.1</v>
      </c>
      <c r="I196" s="196"/>
      <c r="J196" s="195">
        <f>ROUND(I196*H196,3)</f>
        <v>0</v>
      </c>
      <c r="K196" s="193" t="s">
        <v>1</v>
      </c>
      <c r="L196" s="34"/>
      <c r="M196" s="197" t="s">
        <v>1</v>
      </c>
      <c r="N196" s="198" t="s">
        <v>41</v>
      </c>
      <c r="O196" s="56"/>
      <c r="P196" s="199">
        <f>O196*H196</f>
        <v>0</v>
      </c>
      <c r="Q196" s="199">
        <v>0</v>
      </c>
      <c r="R196" s="199">
        <f>Q196*H196</f>
        <v>0</v>
      </c>
      <c r="S196" s="199">
        <v>1.3500000000000001E-3</v>
      </c>
      <c r="T196" s="200">
        <f>S196*H196</f>
        <v>2.8350000000000003E-3</v>
      </c>
      <c r="AR196" s="13" t="s">
        <v>241</v>
      </c>
      <c r="AT196" s="13" t="s">
        <v>178</v>
      </c>
      <c r="AU196" s="13" t="s">
        <v>82</v>
      </c>
      <c r="AY196" s="13" t="s">
        <v>175</v>
      </c>
      <c r="BE196" s="201">
        <f>IF(N196="základná",J196,0)</f>
        <v>0</v>
      </c>
      <c r="BF196" s="201">
        <f>IF(N196="znížená",J196,0)</f>
        <v>0</v>
      </c>
      <c r="BG196" s="201">
        <f>IF(N196="zákl. prenesená",J196,0)</f>
        <v>0</v>
      </c>
      <c r="BH196" s="201">
        <f>IF(N196="zníž. prenesená",J196,0)</f>
        <v>0</v>
      </c>
      <c r="BI196" s="201">
        <f>IF(N196="nulová",J196,0)</f>
        <v>0</v>
      </c>
      <c r="BJ196" s="13" t="s">
        <v>82</v>
      </c>
      <c r="BK196" s="202">
        <f>ROUND(I196*H196,3)</f>
        <v>0</v>
      </c>
      <c r="BL196" s="13" t="s">
        <v>241</v>
      </c>
      <c r="BM196" s="13" t="s">
        <v>473</v>
      </c>
    </row>
    <row r="197" spans="2:65" s="1" customFormat="1" ht="16.5" customHeight="1">
      <c r="B197" s="30"/>
      <c r="C197" s="191" t="s">
        <v>474</v>
      </c>
      <c r="D197" s="191" t="s">
        <v>178</v>
      </c>
      <c r="E197" s="192" t="s">
        <v>475</v>
      </c>
      <c r="F197" s="193" t="s">
        <v>476</v>
      </c>
      <c r="G197" s="194" t="s">
        <v>186</v>
      </c>
      <c r="H197" s="195">
        <v>2.1</v>
      </c>
      <c r="I197" s="196"/>
      <c r="J197" s="195">
        <f>ROUND(I197*H197,3)</f>
        <v>0</v>
      </c>
      <c r="K197" s="193" t="s">
        <v>1</v>
      </c>
      <c r="L197" s="34"/>
      <c r="M197" s="197" t="s">
        <v>1</v>
      </c>
      <c r="N197" s="198" t="s">
        <v>41</v>
      </c>
      <c r="O197" s="56"/>
      <c r="P197" s="199">
        <f>O197*H197</f>
        <v>0</v>
      </c>
      <c r="Q197" s="199">
        <v>5.7299999999999999E-3</v>
      </c>
      <c r="R197" s="199">
        <f>Q197*H197</f>
        <v>1.2033E-2</v>
      </c>
      <c r="S197" s="199">
        <v>0</v>
      </c>
      <c r="T197" s="200">
        <f>S197*H197</f>
        <v>0</v>
      </c>
      <c r="AR197" s="13" t="s">
        <v>241</v>
      </c>
      <c r="AT197" s="13" t="s">
        <v>178</v>
      </c>
      <c r="AU197" s="13" t="s">
        <v>82</v>
      </c>
      <c r="AY197" s="13" t="s">
        <v>175</v>
      </c>
      <c r="BE197" s="201">
        <f>IF(N197="základná",J197,0)</f>
        <v>0</v>
      </c>
      <c r="BF197" s="201">
        <f>IF(N197="znížená",J197,0)</f>
        <v>0</v>
      </c>
      <c r="BG197" s="201">
        <f>IF(N197="zákl. prenesená",J197,0)</f>
        <v>0</v>
      </c>
      <c r="BH197" s="201">
        <f>IF(N197="zníž. prenesená",J197,0)</f>
        <v>0</v>
      </c>
      <c r="BI197" s="201">
        <f>IF(N197="nulová",J197,0)</f>
        <v>0</v>
      </c>
      <c r="BJ197" s="13" t="s">
        <v>82</v>
      </c>
      <c r="BK197" s="202">
        <f>ROUND(I197*H197,3)</f>
        <v>0</v>
      </c>
      <c r="BL197" s="13" t="s">
        <v>241</v>
      </c>
      <c r="BM197" s="13" t="s">
        <v>477</v>
      </c>
    </row>
    <row r="198" spans="2:65" s="1" customFormat="1" ht="16.5" customHeight="1">
      <c r="B198" s="30"/>
      <c r="C198" s="191" t="s">
        <v>478</v>
      </c>
      <c r="D198" s="191" t="s">
        <v>178</v>
      </c>
      <c r="E198" s="192" t="s">
        <v>479</v>
      </c>
      <c r="F198" s="193" t="s">
        <v>480</v>
      </c>
      <c r="G198" s="194" t="s">
        <v>351</v>
      </c>
      <c r="H198" s="195">
        <v>1.2E-2</v>
      </c>
      <c r="I198" s="196"/>
      <c r="J198" s="195">
        <f>ROUND(I198*H198,3)</f>
        <v>0</v>
      </c>
      <c r="K198" s="193" t="s">
        <v>1</v>
      </c>
      <c r="L198" s="34"/>
      <c r="M198" s="197" t="s">
        <v>1</v>
      </c>
      <c r="N198" s="198" t="s">
        <v>41</v>
      </c>
      <c r="O198" s="56"/>
      <c r="P198" s="199">
        <f>O198*H198</f>
        <v>0</v>
      </c>
      <c r="Q198" s="199">
        <v>0</v>
      </c>
      <c r="R198" s="199">
        <f>Q198*H198</f>
        <v>0</v>
      </c>
      <c r="S198" s="199">
        <v>0</v>
      </c>
      <c r="T198" s="200">
        <f>S198*H198</f>
        <v>0</v>
      </c>
      <c r="AR198" s="13" t="s">
        <v>241</v>
      </c>
      <c r="AT198" s="13" t="s">
        <v>178</v>
      </c>
      <c r="AU198" s="13" t="s">
        <v>82</v>
      </c>
      <c r="AY198" s="13" t="s">
        <v>175</v>
      </c>
      <c r="BE198" s="201">
        <f>IF(N198="základná",J198,0)</f>
        <v>0</v>
      </c>
      <c r="BF198" s="201">
        <f>IF(N198="znížená",J198,0)</f>
        <v>0</v>
      </c>
      <c r="BG198" s="201">
        <f>IF(N198="zákl. prenesená",J198,0)</f>
        <v>0</v>
      </c>
      <c r="BH198" s="201">
        <f>IF(N198="zníž. prenesená",J198,0)</f>
        <v>0</v>
      </c>
      <c r="BI198" s="201">
        <f>IF(N198="nulová",J198,0)</f>
        <v>0</v>
      </c>
      <c r="BJ198" s="13" t="s">
        <v>82</v>
      </c>
      <c r="BK198" s="202">
        <f>ROUND(I198*H198,3)</f>
        <v>0</v>
      </c>
      <c r="BL198" s="13" t="s">
        <v>241</v>
      </c>
      <c r="BM198" s="13" t="s">
        <v>481</v>
      </c>
    </row>
    <row r="199" spans="2:65" s="11" customFormat="1" ht="22.9" customHeight="1">
      <c r="B199" s="175"/>
      <c r="C199" s="176"/>
      <c r="D199" s="177" t="s">
        <v>68</v>
      </c>
      <c r="E199" s="189" t="s">
        <v>482</v>
      </c>
      <c r="F199" s="189" t="s">
        <v>483</v>
      </c>
      <c r="G199" s="176"/>
      <c r="H199" s="176"/>
      <c r="I199" s="179"/>
      <c r="J199" s="190">
        <f>BK199</f>
        <v>0</v>
      </c>
      <c r="K199" s="176"/>
      <c r="L199" s="181"/>
      <c r="M199" s="182"/>
      <c r="N199" s="183"/>
      <c r="O199" s="183"/>
      <c r="P199" s="184">
        <f>SUM(P200:P225)</f>
        <v>0</v>
      </c>
      <c r="Q199" s="183"/>
      <c r="R199" s="184">
        <f>SUM(R200:R225)</f>
        <v>0.77220635999999998</v>
      </c>
      <c r="S199" s="183"/>
      <c r="T199" s="185">
        <f>SUM(T200:T225)</f>
        <v>0.80459999999999998</v>
      </c>
      <c r="AR199" s="186" t="s">
        <v>82</v>
      </c>
      <c r="AT199" s="187" t="s">
        <v>68</v>
      </c>
      <c r="AU199" s="187" t="s">
        <v>76</v>
      </c>
      <c r="AY199" s="186" t="s">
        <v>175</v>
      </c>
      <c r="BK199" s="188">
        <f>SUM(BK200:BK225)</f>
        <v>0</v>
      </c>
    </row>
    <row r="200" spans="2:65" s="1" customFormat="1" ht="16.5" customHeight="1">
      <c r="B200" s="30"/>
      <c r="C200" s="191" t="s">
        <v>484</v>
      </c>
      <c r="D200" s="191" t="s">
        <v>178</v>
      </c>
      <c r="E200" s="192" t="s">
        <v>485</v>
      </c>
      <c r="F200" s="193" t="s">
        <v>486</v>
      </c>
      <c r="G200" s="194" t="s">
        <v>193</v>
      </c>
      <c r="H200" s="195">
        <v>8.2059999999999995</v>
      </c>
      <c r="I200" s="196"/>
      <c r="J200" s="195">
        <f t="shared" ref="J200:J225" si="45">ROUND(I200*H200,3)</f>
        <v>0</v>
      </c>
      <c r="K200" s="193" t="s">
        <v>1</v>
      </c>
      <c r="L200" s="34"/>
      <c r="M200" s="197" t="s">
        <v>1</v>
      </c>
      <c r="N200" s="198" t="s">
        <v>41</v>
      </c>
      <c r="O200" s="56"/>
      <c r="P200" s="199">
        <f t="shared" ref="P200:P225" si="46">O200*H200</f>
        <v>0</v>
      </c>
      <c r="Q200" s="199">
        <v>6.0000000000000002E-5</v>
      </c>
      <c r="R200" s="199">
        <f t="shared" ref="R200:R225" si="47">Q200*H200</f>
        <v>4.9235999999999995E-4</v>
      </c>
      <c r="S200" s="199">
        <v>0</v>
      </c>
      <c r="T200" s="200">
        <f t="shared" ref="T200:T225" si="48">S200*H200</f>
        <v>0</v>
      </c>
      <c r="AR200" s="13" t="s">
        <v>241</v>
      </c>
      <c r="AT200" s="13" t="s">
        <v>178</v>
      </c>
      <c r="AU200" s="13" t="s">
        <v>82</v>
      </c>
      <c r="AY200" s="13" t="s">
        <v>175</v>
      </c>
      <c r="BE200" s="201">
        <f t="shared" ref="BE200:BE225" si="49">IF(N200="základná",J200,0)</f>
        <v>0</v>
      </c>
      <c r="BF200" s="201">
        <f t="shared" ref="BF200:BF225" si="50">IF(N200="znížená",J200,0)</f>
        <v>0</v>
      </c>
      <c r="BG200" s="201">
        <f t="shared" ref="BG200:BG225" si="51">IF(N200="zákl. prenesená",J200,0)</f>
        <v>0</v>
      </c>
      <c r="BH200" s="201">
        <f t="shared" ref="BH200:BH225" si="52">IF(N200="zníž. prenesená",J200,0)</f>
        <v>0</v>
      </c>
      <c r="BI200" s="201">
        <f t="shared" ref="BI200:BI225" si="53">IF(N200="nulová",J200,0)</f>
        <v>0</v>
      </c>
      <c r="BJ200" s="13" t="s">
        <v>82</v>
      </c>
      <c r="BK200" s="202">
        <f t="shared" ref="BK200:BK225" si="54">ROUND(I200*H200,3)</f>
        <v>0</v>
      </c>
      <c r="BL200" s="13" t="s">
        <v>241</v>
      </c>
      <c r="BM200" s="13" t="s">
        <v>487</v>
      </c>
    </row>
    <row r="201" spans="2:65" s="1" customFormat="1" ht="22.5" customHeight="1">
      <c r="B201" s="30"/>
      <c r="C201" s="203" t="s">
        <v>488</v>
      </c>
      <c r="D201" s="203" t="s">
        <v>246</v>
      </c>
      <c r="E201" s="204" t="s">
        <v>489</v>
      </c>
      <c r="F201" s="205" t="s">
        <v>490</v>
      </c>
      <c r="G201" s="206" t="s">
        <v>181</v>
      </c>
      <c r="H201" s="207">
        <v>1</v>
      </c>
      <c r="I201" s="208"/>
      <c r="J201" s="207">
        <f t="shared" si="45"/>
        <v>0</v>
      </c>
      <c r="K201" s="205" t="s">
        <v>1</v>
      </c>
      <c r="L201" s="209"/>
      <c r="M201" s="210" t="s">
        <v>1</v>
      </c>
      <c r="N201" s="211" t="s">
        <v>41</v>
      </c>
      <c r="O201" s="56"/>
      <c r="P201" s="199">
        <f t="shared" si="46"/>
        <v>0</v>
      </c>
      <c r="Q201" s="199">
        <v>0</v>
      </c>
      <c r="R201" s="199">
        <f t="shared" si="47"/>
        <v>0</v>
      </c>
      <c r="S201" s="199">
        <v>0</v>
      </c>
      <c r="T201" s="200">
        <f t="shared" si="48"/>
        <v>0</v>
      </c>
      <c r="AR201" s="13" t="s">
        <v>307</v>
      </c>
      <c r="AT201" s="13" t="s">
        <v>246</v>
      </c>
      <c r="AU201" s="13" t="s">
        <v>82</v>
      </c>
      <c r="AY201" s="13" t="s">
        <v>175</v>
      </c>
      <c r="BE201" s="201">
        <f t="shared" si="49"/>
        <v>0</v>
      </c>
      <c r="BF201" s="201">
        <f t="shared" si="50"/>
        <v>0</v>
      </c>
      <c r="BG201" s="201">
        <f t="shared" si="51"/>
        <v>0</v>
      </c>
      <c r="BH201" s="201">
        <f t="shared" si="52"/>
        <v>0</v>
      </c>
      <c r="BI201" s="201">
        <f t="shared" si="53"/>
        <v>0</v>
      </c>
      <c r="BJ201" s="13" t="s">
        <v>82</v>
      </c>
      <c r="BK201" s="202">
        <f t="shared" si="54"/>
        <v>0</v>
      </c>
      <c r="BL201" s="13" t="s">
        <v>241</v>
      </c>
      <c r="BM201" s="13" t="s">
        <v>491</v>
      </c>
    </row>
    <row r="202" spans="2:65" s="1" customFormat="1" ht="16.5" customHeight="1">
      <c r="B202" s="30"/>
      <c r="C202" s="191" t="s">
        <v>492</v>
      </c>
      <c r="D202" s="191" t="s">
        <v>178</v>
      </c>
      <c r="E202" s="192" t="s">
        <v>493</v>
      </c>
      <c r="F202" s="193" t="s">
        <v>494</v>
      </c>
      <c r="G202" s="194" t="s">
        <v>181</v>
      </c>
      <c r="H202" s="195">
        <v>14</v>
      </c>
      <c r="I202" s="196"/>
      <c r="J202" s="195">
        <f t="shared" si="45"/>
        <v>0</v>
      </c>
      <c r="K202" s="193" t="s">
        <v>1</v>
      </c>
      <c r="L202" s="34"/>
      <c r="M202" s="197" t="s">
        <v>1</v>
      </c>
      <c r="N202" s="198" t="s">
        <v>41</v>
      </c>
      <c r="O202" s="56"/>
      <c r="P202" s="199">
        <f t="shared" si="46"/>
        <v>0</v>
      </c>
      <c r="Q202" s="199">
        <v>6.0000000000000002E-5</v>
      </c>
      <c r="R202" s="199">
        <f t="shared" si="47"/>
        <v>8.4000000000000003E-4</v>
      </c>
      <c r="S202" s="199">
        <v>0</v>
      </c>
      <c r="T202" s="200">
        <f t="shared" si="48"/>
        <v>0</v>
      </c>
      <c r="AR202" s="13" t="s">
        <v>241</v>
      </c>
      <c r="AT202" s="13" t="s">
        <v>178</v>
      </c>
      <c r="AU202" s="13" t="s">
        <v>82</v>
      </c>
      <c r="AY202" s="13" t="s">
        <v>175</v>
      </c>
      <c r="BE202" s="201">
        <f t="shared" si="49"/>
        <v>0</v>
      </c>
      <c r="BF202" s="201">
        <f t="shared" si="50"/>
        <v>0</v>
      </c>
      <c r="BG202" s="201">
        <f t="shared" si="51"/>
        <v>0</v>
      </c>
      <c r="BH202" s="201">
        <f t="shared" si="52"/>
        <v>0</v>
      </c>
      <c r="BI202" s="201">
        <f t="shared" si="53"/>
        <v>0</v>
      </c>
      <c r="BJ202" s="13" t="s">
        <v>82</v>
      </c>
      <c r="BK202" s="202">
        <f t="shared" si="54"/>
        <v>0</v>
      </c>
      <c r="BL202" s="13" t="s">
        <v>241</v>
      </c>
      <c r="BM202" s="13" t="s">
        <v>495</v>
      </c>
    </row>
    <row r="203" spans="2:65" s="1" customFormat="1" ht="16.5" customHeight="1">
      <c r="B203" s="30"/>
      <c r="C203" s="203" t="s">
        <v>496</v>
      </c>
      <c r="D203" s="203" t="s">
        <v>246</v>
      </c>
      <c r="E203" s="204" t="s">
        <v>497</v>
      </c>
      <c r="F203" s="205" t="s">
        <v>498</v>
      </c>
      <c r="G203" s="206" t="s">
        <v>181</v>
      </c>
      <c r="H203" s="207">
        <v>14</v>
      </c>
      <c r="I203" s="208"/>
      <c r="J203" s="207">
        <f t="shared" si="45"/>
        <v>0</v>
      </c>
      <c r="K203" s="205" t="s">
        <v>1</v>
      </c>
      <c r="L203" s="209"/>
      <c r="M203" s="210" t="s">
        <v>1</v>
      </c>
      <c r="N203" s="211" t="s">
        <v>41</v>
      </c>
      <c r="O203" s="56"/>
      <c r="P203" s="199">
        <f t="shared" si="46"/>
        <v>0</v>
      </c>
      <c r="Q203" s="199">
        <v>1.98E-3</v>
      </c>
      <c r="R203" s="199">
        <f t="shared" si="47"/>
        <v>2.7720000000000002E-2</v>
      </c>
      <c r="S203" s="199">
        <v>0</v>
      </c>
      <c r="T203" s="200">
        <f t="shared" si="48"/>
        <v>0</v>
      </c>
      <c r="AR203" s="13" t="s">
        <v>307</v>
      </c>
      <c r="AT203" s="13" t="s">
        <v>246</v>
      </c>
      <c r="AU203" s="13" t="s">
        <v>82</v>
      </c>
      <c r="AY203" s="13" t="s">
        <v>175</v>
      </c>
      <c r="BE203" s="201">
        <f t="shared" si="49"/>
        <v>0</v>
      </c>
      <c r="BF203" s="201">
        <f t="shared" si="50"/>
        <v>0</v>
      </c>
      <c r="BG203" s="201">
        <f t="shared" si="51"/>
        <v>0</v>
      </c>
      <c r="BH203" s="201">
        <f t="shared" si="52"/>
        <v>0</v>
      </c>
      <c r="BI203" s="201">
        <f t="shared" si="53"/>
        <v>0</v>
      </c>
      <c r="BJ203" s="13" t="s">
        <v>82</v>
      </c>
      <c r="BK203" s="202">
        <f t="shared" si="54"/>
        <v>0</v>
      </c>
      <c r="BL203" s="13" t="s">
        <v>241</v>
      </c>
      <c r="BM203" s="13" t="s">
        <v>499</v>
      </c>
    </row>
    <row r="204" spans="2:65" s="1" customFormat="1" ht="16.5" customHeight="1">
      <c r="B204" s="30"/>
      <c r="C204" s="191" t="s">
        <v>500</v>
      </c>
      <c r="D204" s="191" t="s">
        <v>178</v>
      </c>
      <c r="E204" s="192" t="s">
        <v>501</v>
      </c>
      <c r="F204" s="193" t="s">
        <v>502</v>
      </c>
      <c r="G204" s="194" t="s">
        <v>181</v>
      </c>
      <c r="H204" s="195">
        <v>14</v>
      </c>
      <c r="I204" s="196"/>
      <c r="J204" s="195">
        <f t="shared" si="45"/>
        <v>0</v>
      </c>
      <c r="K204" s="193" t="s">
        <v>1</v>
      </c>
      <c r="L204" s="34"/>
      <c r="M204" s="197" t="s">
        <v>1</v>
      </c>
      <c r="N204" s="198" t="s">
        <v>41</v>
      </c>
      <c r="O204" s="56"/>
      <c r="P204" s="199">
        <f t="shared" si="46"/>
        <v>0</v>
      </c>
      <c r="Q204" s="199">
        <v>1.2E-4</v>
      </c>
      <c r="R204" s="199">
        <f t="shared" si="47"/>
        <v>1.6800000000000001E-3</v>
      </c>
      <c r="S204" s="199">
        <v>0</v>
      </c>
      <c r="T204" s="200">
        <f t="shared" si="48"/>
        <v>0</v>
      </c>
      <c r="AR204" s="13" t="s">
        <v>241</v>
      </c>
      <c r="AT204" s="13" t="s">
        <v>178</v>
      </c>
      <c r="AU204" s="13" t="s">
        <v>82</v>
      </c>
      <c r="AY204" s="13" t="s">
        <v>175</v>
      </c>
      <c r="BE204" s="201">
        <f t="shared" si="49"/>
        <v>0</v>
      </c>
      <c r="BF204" s="201">
        <f t="shared" si="50"/>
        <v>0</v>
      </c>
      <c r="BG204" s="201">
        <f t="shared" si="51"/>
        <v>0</v>
      </c>
      <c r="BH204" s="201">
        <f t="shared" si="52"/>
        <v>0</v>
      </c>
      <c r="BI204" s="201">
        <f t="shared" si="53"/>
        <v>0</v>
      </c>
      <c r="BJ204" s="13" t="s">
        <v>82</v>
      </c>
      <c r="BK204" s="202">
        <f t="shared" si="54"/>
        <v>0</v>
      </c>
      <c r="BL204" s="13" t="s">
        <v>241</v>
      </c>
      <c r="BM204" s="13" t="s">
        <v>503</v>
      </c>
    </row>
    <row r="205" spans="2:65" s="1" customFormat="1" ht="16.5" customHeight="1">
      <c r="B205" s="30"/>
      <c r="C205" s="203" t="s">
        <v>504</v>
      </c>
      <c r="D205" s="203" t="s">
        <v>246</v>
      </c>
      <c r="E205" s="204" t="s">
        <v>505</v>
      </c>
      <c r="F205" s="205" t="s">
        <v>506</v>
      </c>
      <c r="G205" s="206" t="s">
        <v>181</v>
      </c>
      <c r="H205" s="207">
        <v>14</v>
      </c>
      <c r="I205" s="208"/>
      <c r="J205" s="207">
        <f t="shared" si="45"/>
        <v>0</v>
      </c>
      <c r="K205" s="205" t="s">
        <v>1</v>
      </c>
      <c r="L205" s="209"/>
      <c r="M205" s="210" t="s">
        <v>1</v>
      </c>
      <c r="N205" s="211" t="s">
        <v>41</v>
      </c>
      <c r="O205" s="56"/>
      <c r="P205" s="199">
        <f t="shared" si="46"/>
        <v>0</v>
      </c>
      <c r="Q205" s="199">
        <v>1.98E-3</v>
      </c>
      <c r="R205" s="199">
        <f t="shared" si="47"/>
        <v>2.7720000000000002E-2</v>
      </c>
      <c r="S205" s="199">
        <v>0</v>
      </c>
      <c r="T205" s="200">
        <f t="shared" si="48"/>
        <v>0</v>
      </c>
      <c r="AR205" s="13" t="s">
        <v>307</v>
      </c>
      <c r="AT205" s="13" t="s">
        <v>246</v>
      </c>
      <c r="AU205" s="13" t="s">
        <v>82</v>
      </c>
      <c r="AY205" s="13" t="s">
        <v>175</v>
      </c>
      <c r="BE205" s="201">
        <f t="shared" si="49"/>
        <v>0</v>
      </c>
      <c r="BF205" s="201">
        <f t="shared" si="50"/>
        <v>0</v>
      </c>
      <c r="BG205" s="201">
        <f t="shared" si="51"/>
        <v>0</v>
      </c>
      <c r="BH205" s="201">
        <f t="shared" si="52"/>
        <v>0</v>
      </c>
      <c r="BI205" s="201">
        <f t="shared" si="53"/>
        <v>0</v>
      </c>
      <c r="BJ205" s="13" t="s">
        <v>82</v>
      </c>
      <c r="BK205" s="202">
        <f t="shared" si="54"/>
        <v>0</v>
      </c>
      <c r="BL205" s="13" t="s">
        <v>241</v>
      </c>
      <c r="BM205" s="13" t="s">
        <v>507</v>
      </c>
    </row>
    <row r="206" spans="2:65" s="1" customFormat="1" ht="16.5" customHeight="1">
      <c r="B206" s="30"/>
      <c r="C206" s="191" t="s">
        <v>508</v>
      </c>
      <c r="D206" s="191" t="s">
        <v>178</v>
      </c>
      <c r="E206" s="192" t="s">
        <v>509</v>
      </c>
      <c r="F206" s="193" t="s">
        <v>510</v>
      </c>
      <c r="G206" s="194" t="s">
        <v>181</v>
      </c>
      <c r="H206" s="195">
        <v>2.1</v>
      </c>
      <c r="I206" s="196"/>
      <c r="J206" s="195">
        <f t="shared" si="45"/>
        <v>0</v>
      </c>
      <c r="K206" s="193" t="s">
        <v>1</v>
      </c>
      <c r="L206" s="34"/>
      <c r="M206" s="197" t="s">
        <v>1</v>
      </c>
      <c r="N206" s="198" t="s">
        <v>41</v>
      </c>
      <c r="O206" s="56"/>
      <c r="P206" s="199">
        <f t="shared" si="46"/>
        <v>0</v>
      </c>
      <c r="Q206" s="199">
        <v>0</v>
      </c>
      <c r="R206" s="199">
        <f t="shared" si="47"/>
        <v>0</v>
      </c>
      <c r="S206" s="199">
        <v>6.0000000000000001E-3</v>
      </c>
      <c r="T206" s="200">
        <f t="shared" si="48"/>
        <v>1.26E-2</v>
      </c>
      <c r="AR206" s="13" t="s">
        <v>241</v>
      </c>
      <c r="AT206" s="13" t="s">
        <v>178</v>
      </c>
      <c r="AU206" s="13" t="s">
        <v>82</v>
      </c>
      <c r="AY206" s="13" t="s">
        <v>175</v>
      </c>
      <c r="BE206" s="201">
        <f t="shared" si="49"/>
        <v>0</v>
      </c>
      <c r="BF206" s="201">
        <f t="shared" si="50"/>
        <v>0</v>
      </c>
      <c r="BG206" s="201">
        <f t="shared" si="51"/>
        <v>0</v>
      </c>
      <c r="BH206" s="201">
        <f t="shared" si="52"/>
        <v>0</v>
      </c>
      <c r="BI206" s="201">
        <f t="shared" si="53"/>
        <v>0</v>
      </c>
      <c r="BJ206" s="13" t="s">
        <v>82</v>
      </c>
      <c r="BK206" s="202">
        <f t="shared" si="54"/>
        <v>0</v>
      </c>
      <c r="BL206" s="13" t="s">
        <v>241</v>
      </c>
      <c r="BM206" s="13" t="s">
        <v>511</v>
      </c>
    </row>
    <row r="207" spans="2:65" s="1" customFormat="1" ht="16.5" customHeight="1">
      <c r="B207" s="30"/>
      <c r="C207" s="191" t="s">
        <v>512</v>
      </c>
      <c r="D207" s="191" t="s">
        <v>178</v>
      </c>
      <c r="E207" s="192" t="s">
        <v>513</v>
      </c>
      <c r="F207" s="193" t="s">
        <v>514</v>
      </c>
      <c r="G207" s="194" t="s">
        <v>181</v>
      </c>
      <c r="H207" s="195">
        <v>2</v>
      </c>
      <c r="I207" s="196"/>
      <c r="J207" s="195">
        <f t="shared" si="45"/>
        <v>0</v>
      </c>
      <c r="K207" s="193" t="s">
        <v>1</v>
      </c>
      <c r="L207" s="34"/>
      <c r="M207" s="197" t="s">
        <v>1</v>
      </c>
      <c r="N207" s="198" t="s">
        <v>41</v>
      </c>
      <c r="O207" s="56"/>
      <c r="P207" s="199">
        <f t="shared" si="46"/>
        <v>0</v>
      </c>
      <c r="Q207" s="199">
        <v>0</v>
      </c>
      <c r="R207" s="199">
        <f t="shared" si="47"/>
        <v>0</v>
      </c>
      <c r="S207" s="199">
        <v>0</v>
      </c>
      <c r="T207" s="200">
        <f t="shared" si="48"/>
        <v>0</v>
      </c>
      <c r="AR207" s="13" t="s">
        <v>241</v>
      </c>
      <c r="AT207" s="13" t="s">
        <v>178</v>
      </c>
      <c r="AU207" s="13" t="s">
        <v>82</v>
      </c>
      <c r="AY207" s="13" t="s">
        <v>175</v>
      </c>
      <c r="BE207" s="201">
        <f t="shared" si="49"/>
        <v>0</v>
      </c>
      <c r="BF207" s="201">
        <f t="shared" si="50"/>
        <v>0</v>
      </c>
      <c r="BG207" s="201">
        <f t="shared" si="51"/>
        <v>0</v>
      </c>
      <c r="BH207" s="201">
        <f t="shared" si="52"/>
        <v>0</v>
      </c>
      <c r="BI207" s="201">
        <f t="shared" si="53"/>
        <v>0</v>
      </c>
      <c r="BJ207" s="13" t="s">
        <v>82</v>
      </c>
      <c r="BK207" s="202">
        <f t="shared" si="54"/>
        <v>0</v>
      </c>
      <c r="BL207" s="13" t="s">
        <v>241</v>
      </c>
      <c r="BM207" s="13" t="s">
        <v>515</v>
      </c>
    </row>
    <row r="208" spans="2:65" s="1" customFormat="1" ht="22.5" customHeight="1">
      <c r="B208" s="30"/>
      <c r="C208" s="203" t="s">
        <v>516</v>
      </c>
      <c r="D208" s="203" t="s">
        <v>246</v>
      </c>
      <c r="E208" s="204" t="s">
        <v>517</v>
      </c>
      <c r="F208" s="205" t="s">
        <v>518</v>
      </c>
      <c r="G208" s="206" t="s">
        <v>181</v>
      </c>
      <c r="H208" s="207">
        <v>2</v>
      </c>
      <c r="I208" s="208"/>
      <c r="J208" s="207">
        <f t="shared" si="45"/>
        <v>0</v>
      </c>
      <c r="K208" s="205" t="s">
        <v>1</v>
      </c>
      <c r="L208" s="209"/>
      <c r="M208" s="210" t="s">
        <v>1</v>
      </c>
      <c r="N208" s="211" t="s">
        <v>41</v>
      </c>
      <c r="O208" s="56"/>
      <c r="P208" s="199">
        <f t="shared" si="46"/>
        <v>0</v>
      </c>
      <c r="Q208" s="199">
        <v>2.5000000000000001E-2</v>
      </c>
      <c r="R208" s="199">
        <f t="shared" si="47"/>
        <v>0.05</v>
      </c>
      <c r="S208" s="199">
        <v>0</v>
      </c>
      <c r="T208" s="200">
        <f t="shared" si="48"/>
        <v>0</v>
      </c>
      <c r="AR208" s="13" t="s">
        <v>307</v>
      </c>
      <c r="AT208" s="13" t="s">
        <v>246</v>
      </c>
      <c r="AU208" s="13" t="s">
        <v>82</v>
      </c>
      <c r="AY208" s="13" t="s">
        <v>175</v>
      </c>
      <c r="BE208" s="201">
        <f t="shared" si="49"/>
        <v>0</v>
      </c>
      <c r="BF208" s="201">
        <f t="shared" si="50"/>
        <v>0</v>
      </c>
      <c r="BG208" s="201">
        <f t="shared" si="51"/>
        <v>0</v>
      </c>
      <c r="BH208" s="201">
        <f t="shared" si="52"/>
        <v>0</v>
      </c>
      <c r="BI208" s="201">
        <f t="shared" si="53"/>
        <v>0</v>
      </c>
      <c r="BJ208" s="13" t="s">
        <v>82</v>
      </c>
      <c r="BK208" s="202">
        <f t="shared" si="54"/>
        <v>0</v>
      </c>
      <c r="BL208" s="13" t="s">
        <v>241</v>
      </c>
      <c r="BM208" s="13" t="s">
        <v>519</v>
      </c>
    </row>
    <row r="209" spans="2:65" s="1" customFormat="1" ht="16.5" customHeight="1">
      <c r="B209" s="30"/>
      <c r="C209" s="191" t="s">
        <v>520</v>
      </c>
      <c r="D209" s="191" t="s">
        <v>178</v>
      </c>
      <c r="E209" s="192" t="s">
        <v>521</v>
      </c>
      <c r="F209" s="193" t="s">
        <v>522</v>
      </c>
      <c r="G209" s="194" t="s">
        <v>181</v>
      </c>
      <c r="H209" s="195">
        <v>13</v>
      </c>
      <c r="I209" s="196"/>
      <c r="J209" s="195">
        <f t="shared" si="45"/>
        <v>0</v>
      </c>
      <c r="K209" s="193" t="s">
        <v>1</v>
      </c>
      <c r="L209" s="34"/>
      <c r="M209" s="197" t="s">
        <v>1</v>
      </c>
      <c r="N209" s="198" t="s">
        <v>41</v>
      </c>
      <c r="O209" s="56"/>
      <c r="P209" s="199">
        <f t="shared" si="46"/>
        <v>0</v>
      </c>
      <c r="Q209" s="199">
        <v>0</v>
      </c>
      <c r="R209" s="199">
        <f t="shared" si="47"/>
        <v>0</v>
      </c>
      <c r="S209" s="199">
        <v>0</v>
      </c>
      <c r="T209" s="200">
        <f t="shared" si="48"/>
        <v>0</v>
      </c>
      <c r="AR209" s="13" t="s">
        <v>241</v>
      </c>
      <c r="AT209" s="13" t="s">
        <v>178</v>
      </c>
      <c r="AU209" s="13" t="s">
        <v>82</v>
      </c>
      <c r="AY209" s="13" t="s">
        <v>175</v>
      </c>
      <c r="BE209" s="201">
        <f t="shared" si="49"/>
        <v>0</v>
      </c>
      <c r="BF209" s="201">
        <f t="shared" si="50"/>
        <v>0</v>
      </c>
      <c r="BG209" s="201">
        <f t="shared" si="51"/>
        <v>0</v>
      </c>
      <c r="BH209" s="201">
        <f t="shared" si="52"/>
        <v>0</v>
      </c>
      <c r="BI209" s="201">
        <f t="shared" si="53"/>
        <v>0</v>
      </c>
      <c r="BJ209" s="13" t="s">
        <v>82</v>
      </c>
      <c r="BK209" s="202">
        <f t="shared" si="54"/>
        <v>0</v>
      </c>
      <c r="BL209" s="13" t="s">
        <v>241</v>
      </c>
      <c r="BM209" s="13" t="s">
        <v>523</v>
      </c>
    </row>
    <row r="210" spans="2:65" s="1" customFormat="1" ht="16.5" customHeight="1">
      <c r="B210" s="30"/>
      <c r="C210" s="203" t="s">
        <v>524</v>
      </c>
      <c r="D210" s="203" t="s">
        <v>246</v>
      </c>
      <c r="E210" s="204" t="s">
        <v>525</v>
      </c>
      <c r="F210" s="205" t="s">
        <v>526</v>
      </c>
      <c r="G210" s="206" t="s">
        <v>181</v>
      </c>
      <c r="H210" s="207">
        <v>13</v>
      </c>
      <c r="I210" s="208"/>
      <c r="J210" s="207">
        <f t="shared" si="45"/>
        <v>0</v>
      </c>
      <c r="K210" s="205" t="s">
        <v>1</v>
      </c>
      <c r="L210" s="209"/>
      <c r="M210" s="210" t="s">
        <v>1</v>
      </c>
      <c r="N210" s="211" t="s">
        <v>41</v>
      </c>
      <c r="O210" s="56"/>
      <c r="P210" s="199">
        <f t="shared" si="46"/>
        <v>0</v>
      </c>
      <c r="Q210" s="199">
        <v>1E-3</v>
      </c>
      <c r="R210" s="199">
        <f t="shared" si="47"/>
        <v>1.3000000000000001E-2</v>
      </c>
      <c r="S210" s="199">
        <v>0</v>
      </c>
      <c r="T210" s="200">
        <f t="shared" si="48"/>
        <v>0</v>
      </c>
      <c r="AR210" s="13" t="s">
        <v>307</v>
      </c>
      <c r="AT210" s="13" t="s">
        <v>246</v>
      </c>
      <c r="AU210" s="13" t="s">
        <v>82</v>
      </c>
      <c r="AY210" s="13" t="s">
        <v>175</v>
      </c>
      <c r="BE210" s="201">
        <f t="shared" si="49"/>
        <v>0</v>
      </c>
      <c r="BF210" s="201">
        <f t="shared" si="50"/>
        <v>0</v>
      </c>
      <c r="BG210" s="201">
        <f t="shared" si="51"/>
        <v>0</v>
      </c>
      <c r="BH210" s="201">
        <f t="shared" si="52"/>
        <v>0</v>
      </c>
      <c r="BI210" s="201">
        <f t="shared" si="53"/>
        <v>0</v>
      </c>
      <c r="BJ210" s="13" t="s">
        <v>82</v>
      </c>
      <c r="BK210" s="202">
        <f t="shared" si="54"/>
        <v>0</v>
      </c>
      <c r="BL210" s="13" t="s">
        <v>241</v>
      </c>
      <c r="BM210" s="13" t="s">
        <v>527</v>
      </c>
    </row>
    <row r="211" spans="2:65" s="1" customFormat="1" ht="16.5" customHeight="1">
      <c r="B211" s="30"/>
      <c r="C211" s="203" t="s">
        <v>528</v>
      </c>
      <c r="D211" s="203" t="s">
        <v>246</v>
      </c>
      <c r="E211" s="204" t="s">
        <v>529</v>
      </c>
      <c r="F211" s="205" t="s">
        <v>530</v>
      </c>
      <c r="G211" s="206" t="s">
        <v>181</v>
      </c>
      <c r="H211" s="207">
        <v>3</v>
      </c>
      <c r="I211" s="208"/>
      <c r="J211" s="207">
        <f t="shared" si="45"/>
        <v>0</v>
      </c>
      <c r="K211" s="205" t="s">
        <v>1</v>
      </c>
      <c r="L211" s="209"/>
      <c r="M211" s="210" t="s">
        <v>1</v>
      </c>
      <c r="N211" s="211" t="s">
        <v>41</v>
      </c>
      <c r="O211" s="56"/>
      <c r="P211" s="199">
        <f t="shared" si="46"/>
        <v>0</v>
      </c>
      <c r="Q211" s="199">
        <v>2.5000000000000001E-2</v>
      </c>
      <c r="R211" s="199">
        <f t="shared" si="47"/>
        <v>7.5000000000000011E-2</v>
      </c>
      <c r="S211" s="199">
        <v>0</v>
      </c>
      <c r="T211" s="200">
        <f t="shared" si="48"/>
        <v>0</v>
      </c>
      <c r="AR211" s="13" t="s">
        <v>307</v>
      </c>
      <c r="AT211" s="13" t="s">
        <v>246</v>
      </c>
      <c r="AU211" s="13" t="s">
        <v>82</v>
      </c>
      <c r="AY211" s="13" t="s">
        <v>175</v>
      </c>
      <c r="BE211" s="201">
        <f t="shared" si="49"/>
        <v>0</v>
      </c>
      <c r="BF211" s="201">
        <f t="shared" si="50"/>
        <v>0</v>
      </c>
      <c r="BG211" s="201">
        <f t="shared" si="51"/>
        <v>0</v>
      </c>
      <c r="BH211" s="201">
        <f t="shared" si="52"/>
        <v>0</v>
      </c>
      <c r="BI211" s="201">
        <f t="shared" si="53"/>
        <v>0</v>
      </c>
      <c r="BJ211" s="13" t="s">
        <v>82</v>
      </c>
      <c r="BK211" s="202">
        <f t="shared" si="54"/>
        <v>0</v>
      </c>
      <c r="BL211" s="13" t="s">
        <v>241</v>
      </c>
      <c r="BM211" s="13" t="s">
        <v>531</v>
      </c>
    </row>
    <row r="212" spans="2:65" s="1" customFormat="1" ht="16.5" customHeight="1">
      <c r="B212" s="30"/>
      <c r="C212" s="203" t="s">
        <v>532</v>
      </c>
      <c r="D212" s="203" t="s">
        <v>246</v>
      </c>
      <c r="E212" s="204" t="s">
        <v>533</v>
      </c>
      <c r="F212" s="205" t="s">
        <v>534</v>
      </c>
      <c r="G212" s="206" t="s">
        <v>181</v>
      </c>
      <c r="H212" s="207">
        <v>4</v>
      </c>
      <c r="I212" s="208"/>
      <c r="J212" s="207">
        <f t="shared" si="45"/>
        <v>0</v>
      </c>
      <c r="K212" s="205" t="s">
        <v>1</v>
      </c>
      <c r="L212" s="209"/>
      <c r="M212" s="210" t="s">
        <v>1</v>
      </c>
      <c r="N212" s="211" t="s">
        <v>41</v>
      </c>
      <c r="O212" s="56"/>
      <c r="P212" s="199">
        <f t="shared" si="46"/>
        <v>0</v>
      </c>
      <c r="Q212" s="199">
        <v>2.5000000000000001E-2</v>
      </c>
      <c r="R212" s="199">
        <f t="shared" si="47"/>
        <v>0.1</v>
      </c>
      <c r="S212" s="199">
        <v>0</v>
      </c>
      <c r="T212" s="200">
        <f t="shared" si="48"/>
        <v>0</v>
      </c>
      <c r="AR212" s="13" t="s">
        <v>307</v>
      </c>
      <c r="AT212" s="13" t="s">
        <v>246</v>
      </c>
      <c r="AU212" s="13" t="s">
        <v>82</v>
      </c>
      <c r="AY212" s="13" t="s">
        <v>175</v>
      </c>
      <c r="BE212" s="201">
        <f t="shared" si="49"/>
        <v>0</v>
      </c>
      <c r="BF212" s="201">
        <f t="shared" si="50"/>
        <v>0</v>
      </c>
      <c r="BG212" s="201">
        <f t="shared" si="51"/>
        <v>0</v>
      </c>
      <c r="BH212" s="201">
        <f t="shared" si="52"/>
        <v>0</v>
      </c>
      <c r="BI212" s="201">
        <f t="shared" si="53"/>
        <v>0</v>
      </c>
      <c r="BJ212" s="13" t="s">
        <v>82</v>
      </c>
      <c r="BK212" s="202">
        <f t="shared" si="54"/>
        <v>0</v>
      </c>
      <c r="BL212" s="13" t="s">
        <v>241</v>
      </c>
      <c r="BM212" s="13" t="s">
        <v>535</v>
      </c>
    </row>
    <row r="213" spans="2:65" s="1" customFormat="1" ht="16.5" customHeight="1">
      <c r="B213" s="30"/>
      <c r="C213" s="203" t="s">
        <v>536</v>
      </c>
      <c r="D213" s="203" t="s">
        <v>246</v>
      </c>
      <c r="E213" s="204" t="s">
        <v>537</v>
      </c>
      <c r="F213" s="205" t="s">
        <v>538</v>
      </c>
      <c r="G213" s="206" t="s">
        <v>181</v>
      </c>
      <c r="H213" s="207">
        <v>6</v>
      </c>
      <c r="I213" s="208"/>
      <c r="J213" s="207">
        <f t="shared" si="45"/>
        <v>0</v>
      </c>
      <c r="K213" s="205" t="s">
        <v>1</v>
      </c>
      <c r="L213" s="209"/>
      <c r="M213" s="210" t="s">
        <v>1</v>
      </c>
      <c r="N213" s="211" t="s">
        <v>41</v>
      </c>
      <c r="O213" s="56"/>
      <c r="P213" s="199">
        <f t="shared" si="46"/>
        <v>0</v>
      </c>
      <c r="Q213" s="199">
        <v>2.5000000000000001E-2</v>
      </c>
      <c r="R213" s="199">
        <f t="shared" si="47"/>
        <v>0.15000000000000002</v>
      </c>
      <c r="S213" s="199">
        <v>0</v>
      </c>
      <c r="T213" s="200">
        <f t="shared" si="48"/>
        <v>0</v>
      </c>
      <c r="AR213" s="13" t="s">
        <v>307</v>
      </c>
      <c r="AT213" s="13" t="s">
        <v>246</v>
      </c>
      <c r="AU213" s="13" t="s">
        <v>82</v>
      </c>
      <c r="AY213" s="13" t="s">
        <v>175</v>
      </c>
      <c r="BE213" s="201">
        <f t="shared" si="49"/>
        <v>0</v>
      </c>
      <c r="BF213" s="201">
        <f t="shared" si="50"/>
        <v>0</v>
      </c>
      <c r="BG213" s="201">
        <f t="shared" si="51"/>
        <v>0</v>
      </c>
      <c r="BH213" s="201">
        <f t="shared" si="52"/>
        <v>0</v>
      </c>
      <c r="BI213" s="201">
        <f t="shared" si="53"/>
        <v>0</v>
      </c>
      <c r="BJ213" s="13" t="s">
        <v>82</v>
      </c>
      <c r="BK213" s="202">
        <f t="shared" si="54"/>
        <v>0</v>
      </c>
      <c r="BL213" s="13" t="s">
        <v>241</v>
      </c>
      <c r="BM213" s="13" t="s">
        <v>539</v>
      </c>
    </row>
    <row r="214" spans="2:65" s="1" customFormat="1" ht="16.5" customHeight="1">
      <c r="B214" s="30"/>
      <c r="C214" s="191" t="s">
        <v>540</v>
      </c>
      <c r="D214" s="191" t="s">
        <v>178</v>
      </c>
      <c r="E214" s="192" t="s">
        <v>541</v>
      </c>
      <c r="F214" s="193" t="s">
        <v>542</v>
      </c>
      <c r="G214" s="194" t="s">
        <v>181</v>
      </c>
      <c r="H214" s="195">
        <v>30</v>
      </c>
      <c r="I214" s="196"/>
      <c r="J214" s="195">
        <f t="shared" si="45"/>
        <v>0</v>
      </c>
      <c r="K214" s="193" t="s">
        <v>1</v>
      </c>
      <c r="L214" s="34"/>
      <c r="M214" s="197" t="s">
        <v>1</v>
      </c>
      <c r="N214" s="198" t="s">
        <v>41</v>
      </c>
      <c r="O214" s="56"/>
      <c r="P214" s="199">
        <f t="shared" si="46"/>
        <v>0</v>
      </c>
      <c r="Q214" s="199">
        <v>0</v>
      </c>
      <c r="R214" s="199">
        <f t="shared" si="47"/>
        <v>0</v>
      </c>
      <c r="S214" s="199">
        <v>0</v>
      </c>
      <c r="T214" s="200">
        <f t="shared" si="48"/>
        <v>0</v>
      </c>
      <c r="AR214" s="13" t="s">
        <v>241</v>
      </c>
      <c r="AT214" s="13" t="s">
        <v>178</v>
      </c>
      <c r="AU214" s="13" t="s">
        <v>82</v>
      </c>
      <c r="AY214" s="13" t="s">
        <v>175</v>
      </c>
      <c r="BE214" s="201">
        <f t="shared" si="49"/>
        <v>0</v>
      </c>
      <c r="BF214" s="201">
        <f t="shared" si="50"/>
        <v>0</v>
      </c>
      <c r="BG214" s="201">
        <f t="shared" si="51"/>
        <v>0</v>
      </c>
      <c r="BH214" s="201">
        <f t="shared" si="52"/>
        <v>0</v>
      </c>
      <c r="BI214" s="201">
        <f t="shared" si="53"/>
        <v>0</v>
      </c>
      <c r="BJ214" s="13" t="s">
        <v>82</v>
      </c>
      <c r="BK214" s="202">
        <f t="shared" si="54"/>
        <v>0</v>
      </c>
      <c r="BL214" s="13" t="s">
        <v>241</v>
      </c>
      <c r="BM214" s="13" t="s">
        <v>543</v>
      </c>
    </row>
    <row r="215" spans="2:65" s="1" customFormat="1" ht="16.5" customHeight="1">
      <c r="B215" s="30"/>
      <c r="C215" s="203" t="s">
        <v>544</v>
      </c>
      <c r="D215" s="203" t="s">
        <v>246</v>
      </c>
      <c r="E215" s="204" t="s">
        <v>545</v>
      </c>
      <c r="F215" s="205" t="s">
        <v>546</v>
      </c>
      <c r="G215" s="206" t="s">
        <v>186</v>
      </c>
      <c r="H215" s="207">
        <v>24.4</v>
      </c>
      <c r="I215" s="208"/>
      <c r="J215" s="207">
        <f t="shared" si="45"/>
        <v>0</v>
      </c>
      <c r="K215" s="205" t="s">
        <v>1</v>
      </c>
      <c r="L215" s="209"/>
      <c r="M215" s="210" t="s">
        <v>1</v>
      </c>
      <c r="N215" s="211" t="s">
        <v>41</v>
      </c>
      <c r="O215" s="56"/>
      <c r="P215" s="199">
        <f t="shared" si="46"/>
        <v>0</v>
      </c>
      <c r="Q215" s="199">
        <v>1.0000000000000001E-5</v>
      </c>
      <c r="R215" s="199">
        <f t="shared" si="47"/>
        <v>2.4399999999999999E-4</v>
      </c>
      <c r="S215" s="199">
        <v>0</v>
      </c>
      <c r="T215" s="200">
        <f t="shared" si="48"/>
        <v>0</v>
      </c>
      <c r="AR215" s="13" t="s">
        <v>307</v>
      </c>
      <c r="AT215" s="13" t="s">
        <v>246</v>
      </c>
      <c r="AU215" s="13" t="s">
        <v>82</v>
      </c>
      <c r="AY215" s="13" t="s">
        <v>175</v>
      </c>
      <c r="BE215" s="201">
        <f t="shared" si="49"/>
        <v>0</v>
      </c>
      <c r="BF215" s="201">
        <f t="shared" si="50"/>
        <v>0</v>
      </c>
      <c r="BG215" s="201">
        <f t="shared" si="51"/>
        <v>0</v>
      </c>
      <c r="BH215" s="201">
        <f t="shared" si="52"/>
        <v>0</v>
      </c>
      <c r="BI215" s="201">
        <f t="shared" si="53"/>
        <v>0</v>
      </c>
      <c r="BJ215" s="13" t="s">
        <v>82</v>
      </c>
      <c r="BK215" s="202">
        <f t="shared" si="54"/>
        <v>0</v>
      </c>
      <c r="BL215" s="13" t="s">
        <v>241</v>
      </c>
      <c r="BM215" s="13" t="s">
        <v>547</v>
      </c>
    </row>
    <row r="216" spans="2:65" s="1" customFormat="1" ht="16.5" customHeight="1">
      <c r="B216" s="30"/>
      <c r="C216" s="191" t="s">
        <v>548</v>
      </c>
      <c r="D216" s="191" t="s">
        <v>178</v>
      </c>
      <c r="E216" s="192" t="s">
        <v>549</v>
      </c>
      <c r="F216" s="193" t="s">
        <v>550</v>
      </c>
      <c r="G216" s="194" t="s">
        <v>181</v>
      </c>
      <c r="H216" s="195">
        <v>2</v>
      </c>
      <c r="I216" s="196"/>
      <c r="J216" s="195">
        <f t="shared" si="45"/>
        <v>0</v>
      </c>
      <c r="K216" s="193" t="s">
        <v>1</v>
      </c>
      <c r="L216" s="34"/>
      <c r="M216" s="197" t="s">
        <v>1</v>
      </c>
      <c r="N216" s="198" t="s">
        <v>41</v>
      </c>
      <c r="O216" s="56"/>
      <c r="P216" s="199">
        <f t="shared" si="46"/>
        <v>0</v>
      </c>
      <c r="Q216" s="199">
        <v>3.0000000000000001E-5</v>
      </c>
      <c r="R216" s="199">
        <f t="shared" si="47"/>
        <v>6.0000000000000002E-5</v>
      </c>
      <c r="S216" s="199">
        <v>0</v>
      </c>
      <c r="T216" s="200">
        <f t="shared" si="48"/>
        <v>0</v>
      </c>
      <c r="AR216" s="13" t="s">
        <v>241</v>
      </c>
      <c r="AT216" s="13" t="s">
        <v>178</v>
      </c>
      <c r="AU216" s="13" t="s">
        <v>82</v>
      </c>
      <c r="AY216" s="13" t="s">
        <v>175</v>
      </c>
      <c r="BE216" s="201">
        <f t="shared" si="49"/>
        <v>0</v>
      </c>
      <c r="BF216" s="201">
        <f t="shared" si="50"/>
        <v>0</v>
      </c>
      <c r="BG216" s="201">
        <f t="shared" si="51"/>
        <v>0</v>
      </c>
      <c r="BH216" s="201">
        <f t="shared" si="52"/>
        <v>0</v>
      </c>
      <c r="BI216" s="201">
        <f t="shared" si="53"/>
        <v>0</v>
      </c>
      <c r="BJ216" s="13" t="s">
        <v>82</v>
      </c>
      <c r="BK216" s="202">
        <f t="shared" si="54"/>
        <v>0</v>
      </c>
      <c r="BL216" s="13" t="s">
        <v>241</v>
      </c>
      <c r="BM216" s="13" t="s">
        <v>551</v>
      </c>
    </row>
    <row r="217" spans="2:65" s="1" customFormat="1" ht="16.5" customHeight="1">
      <c r="B217" s="30"/>
      <c r="C217" s="203" t="s">
        <v>552</v>
      </c>
      <c r="D217" s="203" t="s">
        <v>246</v>
      </c>
      <c r="E217" s="204" t="s">
        <v>553</v>
      </c>
      <c r="F217" s="205" t="s">
        <v>554</v>
      </c>
      <c r="G217" s="206" t="s">
        <v>181</v>
      </c>
      <c r="H217" s="207">
        <v>2</v>
      </c>
      <c r="I217" s="208"/>
      <c r="J217" s="207">
        <f t="shared" si="45"/>
        <v>0</v>
      </c>
      <c r="K217" s="205" t="s">
        <v>1</v>
      </c>
      <c r="L217" s="209"/>
      <c r="M217" s="210" t="s">
        <v>1</v>
      </c>
      <c r="N217" s="211" t="s">
        <v>41</v>
      </c>
      <c r="O217" s="56"/>
      <c r="P217" s="199">
        <f t="shared" si="46"/>
        <v>0</v>
      </c>
      <c r="Q217" s="199">
        <v>1.8500000000000001E-3</v>
      </c>
      <c r="R217" s="199">
        <f t="shared" si="47"/>
        <v>3.7000000000000002E-3</v>
      </c>
      <c r="S217" s="199">
        <v>0</v>
      </c>
      <c r="T217" s="200">
        <f t="shared" si="48"/>
        <v>0</v>
      </c>
      <c r="AR217" s="13" t="s">
        <v>307</v>
      </c>
      <c r="AT217" s="13" t="s">
        <v>246</v>
      </c>
      <c r="AU217" s="13" t="s">
        <v>82</v>
      </c>
      <c r="AY217" s="13" t="s">
        <v>175</v>
      </c>
      <c r="BE217" s="201">
        <f t="shared" si="49"/>
        <v>0</v>
      </c>
      <c r="BF217" s="201">
        <f t="shared" si="50"/>
        <v>0</v>
      </c>
      <c r="BG217" s="201">
        <f t="shared" si="51"/>
        <v>0</v>
      </c>
      <c r="BH217" s="201">
        <f t="shared" si="52"/>
        <v>0</v>
      </c>
      <c r="BI217" s="201">
        <f t="shared" si="53"/>
        <v>0</v>
      </c>
      <c r="BJ217" s="13" t="s">
        <v>82</v>
      </c>
      <c r="BK217" s="202">
        <f t="shared" si="54"/>
        <v>0</v>
      </c>
      <c r="BL217" s="13" t="s">
        <v>241</v>
      </c>
      <c r="BM217" s="13" t="s">
        <v>555</v>
      </c>
    </row>
    <row r="218" spans="2:65" s="1" customFormat="1" ht="16.5" customHeight="1">
      <c r="B218" s="30"/>
      <c r="C218" s="191" t="s">
        <v>556</v>
      </c>
      <c r="D218" s="191" t="s">
        <v>178</v>
      </c>
      <c r="E218" s="192" t="s">
        <v>557</v>
      </c>
      <c r="F218" s="193" t="s">
        <v>558</v>
      </c>
      <c r="G218" s="194" t="s">
        <v>181</v>
      </c>
      <c r="H218" s="195">
        <v>15</v>
      </c>
      <c r="I218" s="196"/>
      <c r="J218" s="195">
        <f t="shared" si="45"/>
        <v>0</v>
      </c>
      <c r="K218" s="193" t="s">
        <v>1</v>
      </c>
      <c r="L218" s="34"/>
      <c r="M218" s="197" t="s">
        <v>1</v>
      </c>
      <c r="N218" s="198" t="s">
        <v>41</v>
      </c>
      <c r="O218" s="56"/>
      <c r="P218" s="199">
        <f t="shared" si="46"/>
        <v>0</v>
      </c>
      <c r="Q218" s="199">
        <v>4.4999999999999999E-4</v>
      </c>
      <c r="R218" s="199">
        <f t="shared" si="47"/>
        <v>6.7499999999999999E-3</v>
      </c>
      <c r="S218" s="199">
        <v>0</v>
      </c>
      <c r="T218" s="200">
        <f t="shared" si="48"/>
        <v>0</v>
      </c>
      <c r="AR218" s="13" t="s">
        <v>241</v>
      </c>
      <c r="AT218" s="13" t="s">
        <v>178</v>
      </c>
      <c r="AU218" s="13" t="s">
        <v>82</v>
      </c>
      <c r="AY218" s="13" t="s">
        <v>175</v>
      </c>
      <c r="BE218" s="201">
        <f t="shared" si="49"/>
        <v>0</v>
      </c>
      <c r="BF218" s="201">
        <f t="shared" si="50"/>
        <v>0</v>
      </c>
      <c r="BG218" s="201">
        <f t="shared" si="51"/>
        <v>0</v>
      </c>
      <c r="BH218" s="201">
        <f t="shared" si="52"/>
        <v>0</v>
      </c>
      <c r="BI218" s="201">
        <f t="shared" si="53"/>
        <v>0</v>
      </c>
      <c r="BJ218" s="13" t="s">
        <v>82</v>
      </c>
      <c r="BK218" s="202">
        <f t="shared" si="54"/>
        <v>0</v>
      </c>
      <c r="BL218" s="13" t="s">
        <v>241</v>
      </c>
      <c r="BM218" s="13" t="s">
        <v>559</v>
      </c>
    </row>
    <row r="219" spans="2:65" s="1" customFormat="1" ht="16.5" customHeight="1">
      <c r="B219" s="30"/>
      <c r="C219" s="203" t="s">
        <v>560</v>
      </c>
      <c r="D219" s="203" t="s">
        <v>246</v>
      </c>
      <c r="E219" s="204" t="s">
        <v>561</v>
      </c>
      <c r="F219" s="205" t="s">
        <v>562</v>
      </c>
      <c r="G219" s="206" t="s">
        <v>181</v>
      </c>
      <c r="H219" s="207">
        <v>3</v>
      </c>
      <c r="I219" s="208"/>
      <c r="J219" s="207">
        <f t="shared" si="45"/>
        <v>0</v>
      </c>
      <c r="K219" s="205" t="s">
        <v>1</v>
      </c>
      <c r="L219" s="209"/>
      <c r="M219" s="210" t="s">
        <v>1</v>
      </c>
      <c r="N219" s="211" t="s">
        <v>41</v>
      </c>
      <c r="O219" s="56"/>
      <c r="P219" s="199">
        <f t="shared" si="46"/>
        <v>0</v>
      </c>
      <c r="Q219" s="199">
        <v>2.1000000000000001E-2</v>
      </c>
      <c r="R219" s="199">
        <f t="shared" si="47"/>
        <v>6.3E-2</v>
      </c>
      <c r="S219" s="199">
        <v>0</v>
      </c>
      <c r="T219" s="200">
        <f t="shared" si="48"/>
        <v>0</v>
      </c>
      <c r="AR219" s="13" t="s">
        <v>307</v>
      </c>
      <c r="AT219" s="13" t="s">
        <v>246</v>
      </c>
      <c r="AU219" s="13" t="s">
        <v>82</v>
      </c>
      <c r="AY219" s="13" t="s">
        <v>175</v>
      </c>
      <c r="BE219" s="201">
        <f t="shared" si="49"/>
        <v>0</v>
      </c>
      <c r="BF219" s="201">
        <f t="shared" si="50"/>
        <v>0</v>
      </c>
      <c r="BG219" s="201">
        <f t="shared" si="51"/>
        <v>0</v>
      </c>
      <c r="BH219" s="201">
        <f t="shared" si="52"/>
        <v>0</v>
      </c>
      <c r="BI219" s="201">
        <f t="shared" si="53"/>
        <v>0</v>
      </c>
      <c r="BJ219" s="13" t="s">
        <v>82</v>
      </c>
      <c r="BK219" s="202">
        <f t="shared" si="54"/>
        <v>0</v>
      </c>
      <c r="BL219" s="13" t="s">
        <v>241</v>
      </c>
      <c r="BM219" s="13" t="s">
        <v>563</v>
      </c>
    </row>
    <row r="220" spans="2:65" s="1" customFormat="1" ht="16.5" customHeight="1">
      <c r="B220" s="30"/>
      <c r="C220" s="203" t="s">
        <v>564</v>
      </c>
      <c r="D220" s="203" t="s">
        <v>246</v>
      </c>
      <c r="E220" s="204" t="s">
        <v>565</v>
      </c>
      <c r="F220" s="205" t="s">
        <v>566</v>
      </c>
      <c r="G220" s="206" t="s">
        <v>181</v>
      </c>
      <c r="H220" s="207">
        <v>4</v>
      </c>
      <c r="I220" s="208"/>
      <c r="J220" s="207">
        <f t="shared" si="45"/>
        <v>0</v>
      </c>
      <c r="K220" s="205" t="s">
        <v>1</v>
      </c>
      <c r="L220" s="209"/>
      <c r="M220" s="210" t="s">
        <v>1</v>
      </c>
      <c r="N220" s="211" t="s">
        <v>41</v>
      </c>
      <c r="O220" s="56"/>
      <c r="P220" s="199">
        <f t="shared" si="46"/>
        <v>0</v>
      </c>
      <c r="Q220" s="199">
        <v>2.1000000000000001E-2</v>
      </c>
      <c r="R220" s="199">
        <f t="shared" si="47"/>
        <v>8.4000000000000005E-2</v>
      </c>
      <c r="S220" s="199">
        <v>0</v>
      </c>
      <c r="T220" s="200">
        <f t="shared" si="48"/>
        <v>0</v>
      </c>
      <c r="AR220" s="13" t="s">
        <v>307</v>
      </c>
      <c r="AT220" s="13" t="s">
        <v>246</v>
      </c>
      <c r="AU220" s="13" t="s">
        <v>82</v>
      </c>
      <c r="AY220" s="13" t="s">
        <v>175</v>
      </c>
      <c r="BE220" s="201">
        <f t="shared" si="49"/>
        <v>0</v>
      </c>
      <c r="BF220" s="201">
        <f t="shared" si="50"/>
        <v>0</v>
      </c>
      <c r="BG220" s="201">
        <f t="shared" si="51"/>
        <v>0</v>
      </c>
      <c r="BH220" s="201">
        <f t="shared" si="52"/>
        <v>0</v>
      </c>
      <c r="BI220" s="201">
        <f t="shared" si="53"/>
        <v>0</v>
      </c>
      <c r="BJ220" s="13" t="s">
        <v>82</v>
      </c>
      <c r="BK220" s="202">
        <f t="shared" si="54"/>
        <v>0</v>
      </c>
      <c r="BL220" s="13" t="s">
        <v>241</v>
      </c>
      <c r="BM220" s="13" t="s">
        <v>567</v>
      </c>
    </row>
    <row r="221" spans="2:65" s="1" customFormat="1" ht="16.5" customHeight="1">
      <c r="B221" s="30"/>
      <c r="C221" s="203" t="s">
        <v>568</v>
      </c>
      <c r="D221" s="203" t="s">
        <v>246</v>
      </c>
      <c r="E221" s="204" t="s">
        <v>569</v>
      </c>
      <c r="F221" s="205" t="s">
        <v>570</v>
      </c>
      <c r="G221" s="206" t="s">
        <v>181</v>
      </c>
      <c r="H221" s="207">
        <v>8</v>
      </c>
      <c r="I221" s="208"/>
      <c r="J221" s="207">
        <f t="shared" si="45"/>
        <v>0</v>
      </c>
      <c r="K221" s="205" t="s">
        <v>1</v>
      </c>
      <c r="L221" s="209"/>
      <c r="M221" s="210" t="s">
        <v>1</v>
      </c>
      <c r="N221" s="211" t="s">
        <v>41</v>
      </c>
      <c r="O221" s="56"/>
      <c r="P221" s="199">
        <f t="shared" si="46"/>
        <v>0</v>
      </c>
      <c r="Q221" s="199">
        <v>2.1000000000000001E-2</v>
      </c>
      <c r="R221" s="199">
        <f t="shared" si="47"/>
        <v>0.16800000000000001</v>
      </c>
      <c r="S221" s="199">
        <v>0</v>
      </c>
      <c r="T221" s="200">
        <f t="shared" si="48"/>
        <v>0</v>
      </c>
      <c r="AR221" s="13" t="s">
        <v>307</v>
      </c>
      <c r="AT221" s="13" t="s">
        <v>246</v>
      </c>
      <c r="AU221" s="13" t="s">
        <v>82</v>
      </c>
      <c r="AY221" s="13" t="s">
        <v>175</v>
      </c>
      <c r="BE221" s="201">
        <f t="shared" si="49"/>
        <v>0</v>
      </c>
      <c r="BF221" s="201">
        <f t="shared" si="50"/>
        <v>0</v>
      </c>
      <c r="BG221" s="201">
        <f t="shared" si="51"/>
        <v>0</v>
      </c>
      <c r="BH221" s="201">
        <f t="shared" si="52"/>
        <v>0</v>
      </c>
      <c r="BI221" s="201">
        <f t="shared" si="53"/>
        <v>0</v>
      </c>
      <c r="BJ221" s="13" t="s">
        <v>82</v>
      </c>
      <c r="BK221" s="202">
        <f t="shared" si="54"/>
        <v>0</v>
      </c>
      <c r="BL221" s="13" t="s">
        <v>241</v>
      </c>
      <c r="BM221" s="13" t="s">
        <v>571</v>
      </c>
    </row>
    <row r="222" spans="2:65" s="1" customFormat="1" ht="22.5" customHeight="1">
      <c r="B222" s="30"/>
      <c r="C222" s="191" t="s">
        <v>572</v>
      </c>
      <c r="D222" s="191" t="s">
        <v>178</v>
      </c>
      <c r="E222" s="192" t="s">
        <v>573</v>
      </c>
      <c r="F222" s="193" t="s">
        <v>574</v>
      </c>
      <c r="G222" s="194" t="s">
        <v>181</v>
      </c>
      <c r="H222" s="195">
        <v>1</v>
      </c>
      <c r="I222" s="196"/>
      <c r="J222" s="195">
        <f t="shared" si="45"/>
        <v>0</v>
      </c>
      <c r="K222" s="193" t="s">
        <v>1</v>
      </c>
      <c r="L222" s="34"/>
      <c r="M222" s="197" t="s">
        <v>1</v>
      </c>
      <c r="N222" s="198" t="s">
        <v>41</v>
      </c>
      <c r="O222" s="56"/>
      <c r="P222" s="199">
        <f t="shared" si="46"/>
        <v>0</v>
      </c>
      <c r="Q222" s="199">
        <v>0</v>
      </c>
      <c r="R222" s="199">
        <f t="shared" si="47"/>
        <v>0</v>
      </c>
      <c r="S222" s="199">
        <v>8.7999999999999995E-2</v>
      </c>
      <c r="T222" s="200">
        <f t="shared" si="48"/>
        <v>8.7999999999999995E-2</v>
      </c>
      <c r="AR222" s="13" t="s">
        <v>241</v>
      </c>
      <c r="AT222" s="13" t="s">
        <v>178</v>
      </c>
      <c r="AU222" s="13" t="s">
        <v>82</v>
      </c>
      <c r="AY222" s="13" t="s">
        <v>175</v>
      </c>
      <c r="BE222" s="201">
        <f t="shared" si="49"/>
        <v>0</v>
      </c>
      <c r="BF222" s="201">
        <f t="shared" si="50"/>
        <v>0</v>
      </c>
      <c r="BG222" s="201">
        <f t="shared" si="51"/>
        <v>0</v>
      </c>
      <c r="BH222" s="201">
        <f t="shared" si="52"/>
        <v>0</v>
      </c>
      <c r="BI222" s="201">
        <f t="shared" si="53"/>
        <v>0</v>
      </c>
      <c r="BJ222" s="13" t="s">
        <v>82</v>
      </c>
      <c r="BK222" s="202">
        <f t="shared" si="54"/>
        <v>0</v>
      </c>
      <c r="BL222" s="13" t="s">
        <v>241</v>
      </c>
      <c r="BM222" s="13" t="s">
        <v>575</v>
      </c>
    </row>
    <row r="223" spans="2:65" s="1" customFormat="1" ht="22.5" customHeight="1">
      <c r="B223" s="30"/>
      <c r="C223" s="191" t="s">
        <v>576</v>
      </c>
      <c r="D223" s="191" t="s">
        <v>178</v>
      </c>
      <c r="E223" s="192" t="s">
        <v>577</v>
      </c>
      <c r="F223" s="193" t="s">
        <v>578</v>
      </c>
      <c r="G223" s="194" t="s">
        <v>181</v>
      </c>
      <c r="H223" s="195">
        <v>2</v>
      </c>
      <c r="I223" s="196"/>
      <c r="J223" s="195">
        <f t="shared" si="45"/>
        <v>0</v>
      </c>
      <c r="K223" s="193" t="s">
        <v>1</v>
      </c>
      <c r="L223" s="34"/>
      <c r="M223" s="197" t="s">
        <v>1</v>
      </c>
      <c r="N223" s="198" t="s">
        <v>41</v>
      </c>
      <c r="O223" s="56"/>
      <c r="P223" s="199">
        <f t="shared" si="46"/>
        <v>0</v>
      </c>
      <c r="Q223" s="199">
        <v>0</v>
      </c>
      <c r="R223" s="199">
        <f t="shared" si="47"/>
        <v>0</v>
      </c>
      <c r="S223" s="199">
        <v>8.7999999999999995E-2</v>
      </c>
      <c r="T223" s="200">
        <f t="shared" si="48"/>
        <v>0.17599999999999999</v>
      </c>
      <c r="AR223" s="13" t="s">
        <v>241</v>
      </c>
      <c r="AT223" s="13" t="s">
        <v>178</v>
      </c>
      <c r="AU223" s="13" t="s">
        <v>82</v>
      </c>
      <c r="AY223" s="13" t="s">
        <v>175</v>
      </c>
      <c r="BE223" s="201">
        <f t="shared" si="49"/>
        <v>0</v>
      </c>
      <c r="BF223" s="201">
        <f t="shared" si="50"/>
        <v>0</v>
      </c>
      <c r="BG223" s="201">
        <f t="shared" si="51"/>
        <v>0</v>
      </c>
      <c r="BH223" s="201">
        <f t="shared" si="52"/>
        <v>0</v>
      </c>
      <c r="BI223" s="201">
        <f t="shared" si="53"/>
        <v>0</v>
      </c>
      <c r="BJ223" s="13" t="s">
        <v>82</v>
      </c>
      <c r="BK223" s="202">
        <f t="shared" si="54"/>
        <v>0</v>
      </c>
      <c r="BL223" s="13" t="s">
        <v>241</v>
      </c>
      <c r="BM223" s="13" t="s">
        <v>579</v>
      </c>
    </row>
    <row r="224" spans="2:65" s="1" customFormat="1" ht="22.5" customHeight="1">
      <c r="B224" s="30"/>
      <c r="C224" s="191" t="s">
        <v>580</v>
      </c>
      <c r="D224" s="191" t="s">
        <v>178</v>
      </c>
      <c r="E224" s="192" t="s">
        <v>581</v>
      </c>
      <c r="F224" s="193" t="s">
        <v>582</v>
      </c>
      <c r="G224" s="194" t="s">
        <v>181</v>
      </c>
      <c r="H224" s="195">
        <v>6</v>
      </c>
      <c r="I224" s="196"/>
      <c r="J224" s="195">
        <f t="shared" si="45"/>
        <v>0</v>
      </c>
      <c r="K224" s="193" t="s">
        <v>1</v>
      </c>
      <c r="L224" s="34"/>
      <c r="M224" s="197" t="s">
        <v>1</v>
      </c>
      <c r="N224" s="198" t="s">
        <v>41</v>
      </c>
      <c r="O224" s="56"/>
      <c r="P224" s="199">
        <f t="shared" si="46"/>
        <v>0</v>
      </c>
      <c r="Q224" s="199">
        <v>0</v>
      </c>
      <c r="R224" s="199">
        <f t="shared" si="47"/>
        <v>0</v>
      </c>
      <c r="S224" s="199">
        <v>8.7999999999999995E-2</v>
      </c>
      <c r="T224" s="200">
        <f t="shared" si="48"/>
        <v>0.52800000000000002</v>
      </c>
      <c r="AR224" s="13" t="s">
        <v>241</v>
      </c>
      <c r="AT224" s="13" t="s">
        <v>178</v>
      </c>
      <c r="AU224" s="13" t="s">
        <v>82</v>
      </c>
      <c r="AY224" s="13" t="s">
        <v>175</v>
      </c>
      <c r="BE224" s="201">
        <f t="shared" si="49"/>
        <v>0</v>
      </c>
      <c r="BF224" s="201">
        <f t="shared" si="50"/>
        <v>0</v>
      </c>
      <c r="BG224" s="201">
        <f t="shared" si="51"/>
        <v>0</v>
      </c>
      <c r="BH224" s="201">
        <f t="shared" si="52"/>
        <v>0</v>
      </c>
      <c r="BI224" s="201">
        <f t="shared" si="53"/>
        <v>0</v>
      </c>
      <c r="BJ224" s="13" t="s">
        <v>82</v>
      </c>
      <c r="BK224" s="202">
        <f t="shared" si="54"/>
        <v>0</v>
      </c>
      <c r="BL224" s="13" t="s">
        <v>241</v>
      </c>
      <c r="BM224" s="13" t="s">
        <v>583</v>
      </c>
    </row>
    <row r="225" spans="2:65" s="1" customFormat="1" ht="16.5" customHeight="1">
      <c r="B225" s="30"/>
      <c r="C225" s="191" t="s">
        <v>584</v>
      </c>
      <c r="D225" s="191" t="s">
        <v>178</v>
      </c>
      <c r="E225" s="192" t="s">
        <v>585</v>
      </c>
      <c r="F225" s="193" t="s">
        <v>586</v>
      </c>
      <c r="G225" s="194" t="s">
        <v>351</v>
      </c>
      <c r="H225" s="195">
        <v>0.77200000000000002</v>
      </c>
      <c r="I225" s="196"/>
      <c r="J225" s="195">
        <f t="shared" si="45"/>
        <v>0</v>
      </c>
      <c r="K225" s="193" t="s">
        <v>1</v>
      </c>
      <c r="L225" s="34"/>
      <c r="M225" s="197" t="s">
        <v>1</v>
      </c>
      <c r="N225" s="198" t="s">
        <v>41</v>
      </c>
      <c r="O225" s="56"/>
      <c r="P225" s="199">
        <f t="shared" si="46"/>
        <v>0</v>
      </c>
      <c r="Q225" s="199">
        <v>0</v>
      </c>
      <c r="R225" s="199">
        <f t="shared" si="47"/>
        <v>0</v>
      </c>
      <c r="S225" s="199">
        <v>0</v>
      </c>
      <c r="T225" s="200">
        <f t="shared" si="48"/>
        <v>0</v>
      </c>
      <c r="AR225" s="13" t="s">
        <v>241</v>
      </c>
      <c r="AT225" s="13" t="s">
        <v>178</v>
      </c>
      <c r="AU225" s="13" t="s">
        <v>82</v>
      </c>
      <c r="AY225" s="13" t="s">
        <v>175</v>
      </c>
      <c r="BE225" s="201">
        <f t="shared" si="49"/>
        <v>0</v>
      </c>
      <c r="BF225" s="201">
        <f t="shared" si="50"/>
        <v>0</v>
      </c>
      <c r="BG225" s="201">
        <f t="shared" si="51"/>
        <v>0</v>
      </c>
      <c r="BH225" s="201">
        <f t="shared" si="52"/>
        <v>0</v>
      </c>
      <c r="BI225" s="201">
        <f t="shared" si="53"/>
        <v>0</v>
      </c>
      <c r="BJ225" s="13" t="s">
        <v>82</v>
      </c>
      <c r="BK225" s="202">
        <f t="shared" si="54"/>
        <v>0</v>
      </c>
      <c r="BL225" s="13" t="s">
        <v>241</v>
      </c>
      <c r="BM225" s="13" t="s">
        <v>587</v>
      </c>
    </row>
    <row r="226" spans="2:65" s="11" customFormat="1" ht="22.9" customHeight="1">
      <c r="B226" s="175"/>
      <c r="C226" s="176"/>
      <c r="D226" s="177" t="s">
        <v>68</v>
      </c>
      <c r="E226" s="189" t="s">
        <v>588</v>
      </c>
      <c r="F226" s="189" t="s">
        <v>589</v>
      </c>
      <c r="G226" s="176"/>
      <c r="H226" s="176"/>
      <c r="I226" s="179"/>
      <c r="J226" s="190">
        <f>BK226</f>
        <v>0</v>
      </c>
      <c r="K226" s="176"/>
      <c r="L226" s="181"/>
      <c r="M226" s="182"/>
      <c r="N226" s="183"/>
      <c r="O226" s="183"/>
      <c r="P226" s="184">
        <f>SUM(P227:P247)</f>
        <v>0</v>
      </c>
      <c r="Q226" s="183"/>
      <c r="R226" s="184">
        <f>SUM(R227:R247)</f>
        <v>1.24827724</v>
      </c>
      <c r="S226" s="183"/>
      <c r="T226" s="185">
        <f>SUM(T227:T247)</f>
        <v>0.23435999999999998</v>
      </c>
      <c r="AR226" s="186" t="s">
        <v>82</v>
      </c>
      <c r="AT226" s="187" t="s">
        <v>68</v>
      </c>
      <c r="AU226" s="187" t="s">
        <v>76</v>
      </c>
      <c r="AY226" s="186" t="s">
        <v>175</v>
      </c>
      <c r="BK226" s="188">
        <f>SUM(BK227:BK247)</f>
        <v>0</v>
      </c>
    </row>
    <row r="227" spans="2:65" s="1" customFormat="1" ht="16.5" customHeight="1">
      <c r="B227" s="30"/>
      <c r="C227" s="191" t="s">
        <v>373</v>
      </c>
      <c r="D227" s="191" t="s">
        <v>178</v>
      </c>
      <c r="E227" s="192" t="s">
        <v>590</v>
      </c>
      <c r="F227" s="193" t="s">
        <v>591</v>
      </c>
      <c r="G227" s="194" t="s">
        <v>193</v>
      </c>
      <c r="H227" s="195">
        <v>13.02</v>
      </c>
      <c r="I227" s="196"/>
      <c r="J227" s="195">
        <f t="shared" ref="J227:J247" si="55">ROUND(I227*H227,3)</f>
        <v>0</v>
      </c>
      <c r="K227" s="193" t="s">
        <v>1</v>
      </c>
      <c r="L227" s="34"/>
      <c r="M227" s="197" t="s">
        <v>1</v>
      </c>
      <c r="N227" s="198" t="s">
        <v>41</v>
      </c>
      <c r="O227" s="56"/>
      <c r="P227" s="199">
        <f t="shared" ref="P227:P247" si="56">O227*H227</f>
        <v>0</v>
      </c>
      <c r="Q227" s="199">
        <v>0</v>
      </c>
      <c r="R227" s="199">
        <f t="shared" ref="R227:R247" si="57">Q227*H227</f>
        <v>0</v>
      </c>
      <c r="S227" s="199">
        <v>1.7999999999999999E-2</v>
      </c>
      <c r="T227" s="200">
        <f t="shared" ref="T227:T247" si="58">S227*H227</f>
        <v>0.23435999999999998</v>
      </c>
      <c r="AR227" s="13" t="s">
        <v>241</v>
      </c>
      <c r="AT227" s="13" t="s">
        <v>178</v>
      </c>
      <c r="AU227" s="13" t="s">
        <v>82</v>
      </c>
      <c r="AY227" s="13" t="s">
        <v>175</v>
      </c>
      <c r="BE227" s="201">
        <f t="shared" ref="BE227:BE247" si="59">IF(N227="základná",J227,0)</f>
        <v>0</v>
      </c>
      <c r="BF227" s="201">
        <f t="shared" ref="BF227:BF247" si="60">IF(N227="znížená",J227,0)</f>
        <v>0</v>
      </c>
      <c r="BG227" s="201">
        <f t="shared" ref="BG227:BG247" si="61">IF(N227="zákl. prenesená",J227,0)</f>
        <v>0</v>
      </c>
      <c r="BH227" s="201">
        <f t="shared" ref="BH227:BH247" si="62">IF(N227="zníž. prenesená",J227,0)</f>
        <v>0</v>
      </c>
      <c r="BI227" s="201">
        <f t="shared" ref="BI227:BI247" si="63">IF(N227="nulová",J227,0)</f>
        <v>0</v>
      </c>
      <c r="BJ227" s="13" t="s">
        <v>82</v>
      </c>
      <c r="BK227" s="202">
        <f t="shared" ref="BK227:BK247" si="64">ROUND(I227*H227,3)</f>
        <v>0</v>
      </c>
      <c r="BL227" s="13" t="s">
        <v>241</v>
      </c>
      <c r="BM227" s="13" t="s">
        <v>592</v>
      </c>
    </row>
    <row r="228" spans="2:65" s="1" customFormat="1" ht="16.5" customHeight="1">
      <c r="B228" s="30"/>
      <c r="C228" s="191" t="s">
        <v>73</v>
      </c>
      <c r="D228" s="191" t="s">
        <v>178</v>
      </c>
      <c r="E228" s="192" t="s">
        <v>593</v>
      </c>
      <c r="F228" s="193" t="s">
        <v>594</v>
      </c>
      <c r="G228" s="194" t="s">
        <v>193</v>
      </c>
      <c r="H228" s="195">
        <v>14.484</v>
      </c>
      <c r="I228" s="196"/>
      <c r="J228" s="195">
        <f t="shared" si="55"/>
        <v>0</v>
      </c>
      <c r="K228" s="193" t="s">
        <v>1</v>
      </c>
      <c r="L228" s="34"/>
      <c r="M228" s="197" t="s">
        <v>1</v>
      </c>
      <c r="N228" s="198" t="s">
        <v>41</v>
      </c>
      <c r="O228" s="56"/>
      <c r="P228" s="199">
        <f t="shared" si="56"/>
        <v>0</v>
      </c>
      <c r="Q228" s="199">
        <v>2.5999999999999998E-4</v>
      </c>
      <c r="R228" s="199">
        <f t="shared" si="57"/>
        <v>3.7658399999999995E-3</v>
      </c>
      <c r="S228" s="199">
        <v>0</v>
      </c>
      <c r="T228" s="200">
        <f t="shared" si="58"/>
        <v>0</v>
      </c>
      <c r="AR228" s="13" t="s">
        <v>241</v>
      </c>
      <c r="AT228" s="13" t="s">
        <v>178</v>
      </c>
      <c r="AU228" s="13" t="s">
        <v>82</v>
      </c>
      <c r="AY228" s="13" t="s">
        <v>175</v>
      </c>
      <c r="BE228" s="201">
        <f t="shared" si="59"/>
        <v>0</v>
      </c>
      <c r="BF228" s="201">
        <f t="shared" si="60"/>
        <v>0</v>
      </c>
      <c r="BG228" s="201">
        <f t="shared" si="61"/>
        <v>0</v>
      </c>
      <c r="BH228" s="201">
        <f t="shared" si="62"/>
        <v>0</v>
      </c>
      <c r="BI228" s="201">
        <f t="shared" si="63"/>
        <v>0</v>
      </c>
      <c r="BJ228" s="13" t="s">
        <v>82</v>
      </c>
      <c r="BK228" s="202">
        <f t="shared" si="64"/>
        <v>0</v>
      </c>
      <c r="BL228" s="13" t="s">
        <v>241</v>
      </c>
      <c r="BM228" s="13" t="s">
        <v>595</v>
      </c>
    </row>
    <row r="229" spans="2:65" s="1" customFormat="1" ht="22.5" customHeight="1">
      <c r="B229" s="30"/>
      <c r="C229" s="203" t="s">
        <v>79</v>
      </c>
      <c r="D229" s="203" t="s">
        <v>246</v>
      </c>
      <c r="E229" s="204" t="s">
        <v>596</v>
      </c>
      <c r="F229" s="205" t="s">
        <v>597</v>
      </c>
      <c r="G229" s="206" t="s">
        <v>181</v>
      </c>
      <c r="H229" s="207">
        <v>1</v>
      </c>
      <c r="I229" s="208"/>
      <c r="J229" s="207">
        <f t="shared" si="55"/>
        <v>0</v>
      </c>
      <c r="K229" s="205" t="s">
        <v>1</v>
      </c>
      <c r="L229" s="209"/>
      <c r="M229" s="210" t="s">
        <v>1</v>
      </c>
      <c r="N229" s="211" t="s">
        <v>41</v>
      </c>
      <c r="O229" s="56"/>
      <c r="P229" s="199">
        <f t="shared" si="56"/>
        <v>0</v>
      </c>
      <c r="Q229" s="199">
        <v>0.34</v>
      </c>
      <c r="R229" s="199">
        <f t="shared" si="57"/>
        <v>0.34</v>
      </c>
      <c r="S229" s="199">
        <v>0</v>
      </c>
      <c r="T229" s="200">
        <f t="shared" si="58"/>
        <v>0</v>
      </c>
      <c r="AR229" s="13" t="s">
        <v>307</v>
      </c>
      <c r="AT229" s="13" t="s">
        <v>246</v>
      </c>
      <c r="AU229" s="13" t="s">
        <v>82</v>
      </c>
      <c r="AY229" s="13" t="s">
        <v>175</v>
      </c>
      <c r="BE229" s="201">
        <f t="shared" si="59"/>
        <v>0</v>
      </c>
      <c r="BF229" s="201">
        <f t="shared" si="60"/>
        <v>0</v>
      </c>
      <c r="BG229" s="201">
        <f t="shared" si="61"/>
        <v>0</v>
      </c>
      <c r="BH229" s="201">
        <f t="shared" si="62"/>
        <v>0</v>
      </c>
      <c r="BI229" s="201">
        <f t="shared" si="63"/>
        <v>0</v>
      </c>
      <c r="BJ229" s="13" t="s">
        <v>82</v>
      </c>
      <c r="BK229" s="202">
        <f t="shared" si="64"/>
        <v>0</v>
      </c>
      <c r="BL229" s="13" t="s">
        <v>241</v>
      </c>
      <c r="BM229" s="13" t="s">
        <v>598</v>
      </c>
    </row>
    <row r="230" spans="2:65" s="1" customFormat="1" ht="16.5" customHeight="1">
      <c r="B230" s="30"/>
      <c r="C230" s="203" t="s">
        <v>599</v>
      </c>
      <c r="D230" s="203" t="s">
        <v>246</v>
      </c>
      <c r="E230" s="204" t="s">
        <v>600</v>
      </c>
      <c r="F230" s="205" t="s">
        <v>601</v>
      </c>
      <c r="G230" s="206" t="s">
        <v>181</v>
      </c>
      <c r="H230" s="207">
        <v>1</v>
      </c>
      <c r="I230" s="208"/>
      <c r="J230" s="207">
        <f t="shared" si="55"/>
        <v>0</v>
      </c>
      <c r="K230" s="205" t="s">
        <v>1</v>
      </c>
      <c r="L230" s="209"/>
      <c r="M230" s="210" t="s">
        <v>1</v>
      </c>
      <c r="N230" s="211" t="s">
        <v>41</v>
      </c>
      <c r="O230" s="56"/>
      <c r="P230" s="199">
        <f t="shared" si="56"/>
        <v>0</v>
      </c>
      <c r="Q230" s="199">
        <v>0.34</v>
      </c>
      <c r="R230" s="199">
        <f t="shared" si="57"/>
        <v>0.34</v>
      </c>
      <c r="S230" s="199">
        <v>0</v>
      </c>
      <c r="T230" s="200">
        <f t="shared" si="58"/>
        <v>0</v>
      </c>
      <c r="AR230" s="13" t="s">
        <v>307</v>
      </c>
      <c r="AT230" s="13" t="s">
        <v>246</v>
      </c>
      <c r="AU230" s="13" t="s">
        <v>82</v>
      </c>
      <c r="AY230" s="13" t="s">
        <v>175</v>
      </c>
      <c r="BE230" s="201">
        <f t="shared" si="59"/>
        <v>0</v>
      </c>
      <c r="BF230" s="201">
        <f t="shared" si="60"/>
        <v>0</v>
      </c>
      <c r="BG230" s="201">
        <f t="shared" si="61"/>
        <v>0</v>
      </c>
      <c r="BH230" s="201">
        <f t="shared" si="62"/>
        <v>0</v>
      </c>
      <c r="BI230" s="201">
        <f t="shared" si="63"/>
        <v>0</v>
      </c>
      <c r="BJ230" s="13" t="s">
        <v>82</v>
      </c>
      <c r="BK230" s="202">
        <f t="shared" si="64"/>
        <v>0</v>
      </c>
      <c r="BL230" s="13" t="s">
        <v>241</v>
      </c>
      <c r="BM230" s="13" t="s">
        <v>602</v>
      </c>
    </row>
    <row r="231" spans="2:65" s="1" customFormat="1" ht="16.5" customHeight="1">
      <c r="B231" s="30"/>
      <c r="C231" s="191" t="s">
        <v>93</v>
      </c>
      <c r="D231" s="191" t="s">
        <v>178</v>
      </c>
      <c r="E231" s="192" t="s">
        <v>603</v>
      </c>
      <c r="F231" s="193" t="s">
        <v>604</v>
      </c>
      <c r="G231" s="194" t="s">
        <v>186</v>
      </c>
      <c r="H231" s="195">
        <v>13</v>
      </c>
      <c r="I231" s="196"/>
      <c r="J231" s="195">
        <f t="shared" si="55"/>
        <v>0</v>
      </c>
      <c r="K231" s="193" t="s">
        <v>1</v>
      </c>
      <c r="L231" s="34"/>
      <c r="M231" s="197" t="s">
        <v>1</v>
      </c>
      <c r="N231" s="198" t="s">
        <v>41</v>
      </c>
      <c r="O231" s="56"/>
      <c r="P231" s="199">
        <f t="shared" si="56"/>
        <v>0</v>
      </c>
      <c r="Q231" s="199">
        <v>1.72E-3</v>
      </c>
      <c r="R231" s="199">
        <f t="shared" si="57"/>
        <v>2.2359999999999998E-2</v>
      </c>
      <c r="S231" s="199">
        <v>0</v>
      </c>
      <c r="T231" s="200">
        <f t="shared" si="58"/>
        <v>0</v>
      </c>
      <c r="AR231" s="13" t="s">
        <v>241</v>
      </c>
      <c r="AT231" s="13" t="s">
        <v>178</v>
      </c>
      <c r="AU231" s="13" t="s">
        <v>82</v>
      </c>
      <c r="AY231" s="13" t="s">
        <v>175</v>
      </c>
      <c r="BE231" s="201">
        <f t="shared" si="59"/>
        <v>0</v>
      </c>
      <c r="BF231" s="201">
        <f t="shared" si="60"/>
        <v>0</v>
      </c>
      <c r="BG231" s="201">
        <f t="shared" si="61"/>
        <v>0</v>
      </c>
      <c r="BH231" s="201">
        <f t="shared" si="62"/>
        <v>0</v>
      </c>
      <c r="BI231" s="201">
        <f t="shared" si="63"/>
        <v>0</v>
      </c>
      <c r="BJ231" s="13" t="s">
        <v>82</v>
      </c>
      <c r="BK231" s="202">
        <f t="shared" si="64"/>
        <v>0</v>
      </c>
      <c r="BL231" s="13" t="s">
        <v>241</v>
      </c>
      <c r="BM231" s="13" t="s">
        <v>605</v>
      </c>
    </row>
    <row r="232" spans="2:65" s="1" customFormat="1" ht="22.5" customHeight="1">
      <c r="B232" s="30"/>
      <c r="C232" s="203" t="s">
        <v>96</v>
      </c>
      <c r="D232" s="203" t="s">
        <v>246</v>
      </c>
      <c r="E232" s="204" t="s">
        <v>606</v>
      </c>
      <c r="F232" s="205" t="s">
        <v>607</v>
      </c>
      <c r="G232" s="206" t="s">
        <v>186</v>
      </c>
      <c r="H232" s="207">
        <v>11</v>
      </c>
      <c r="I232" s="208"/>
      <c r="J232" s="207">
        <f t="shared" si="55"/>
        <v>0</v>
      </c>
      <c r="K232" s="205" t="s">
        <v>1</v>
      </c>
      <c r="L232" s="209"/>
      <c r="M232" s="210" t="s">
        <v>1</v>
      </c>
      <c r="N232" s="211" t="s">
        <v>41</v>
      </c>
      <c r="O232" s="56"/>
      <c r="P232" s="199">
        <f t="shared" si="56"/>
        <v>0</v>
      </c>
      <c r="Q232" s="199">
        <v>5.0000000000000001E-3</v>
      </c>
      <c r="R232" s="199">
        <f t="shared" si="57"/>
        <v>5.5E-2</v>
      </c>
      <c r="S232" s="199">
        <v>0</v>
      </c>
      <c r="T232" s="200">
        <f t="shared" si="58"/>
        <v>0</v>
      </c>
      <c r="AR232" s="13" t="s">
        <v>307</v>
      </c>
      <c r="AT232" s="13" t="s">
        <v>246</v>
      </c>
      <c r="AU232" s="13" t="s">
        <v>82</v>
      </c>
      <c r="AY232" s="13" t="s">
        <v>175</v>
      </c>
      <c r="BE232" s="201">
        <f t="shared" si="59"/>
        <v>0</v>
      </c>
      <c r="BF232" s="201">
        <f t="shared" si="60"/>
        <v>0</v>
      </c>
      <c r="BG232" s="201">
        <f t="shared" si="61"/>
        <v>0</v>
      </c>
      <c r="BH232" s="201">
        <f t="shared" si="62"/>
        <v>0</v>
      </c>
      <c r="BI232" s="201">
        <f t="shared" si="63"/>
        <v>0</v>
      </c>
      <c r="BJ232" s="13" t="s">
        <v>82</v>
      </c>
      <c r="BK232" s="202">
        <f t="shared" si="64"/>
        <v>0</v>
      </c>
      <c r="BL232" s="13" t="s">
        <v>241</v>
      </c>
      <c r="BM232" s="13" t="s">
        <v>608</v>
      </c>
    </row>
    <row r="233" spans="2:65" s="1" customFormat="1" ht="22.5" customHeight="1">
      <c r="B233" s="30"/>
      <c r="C233" s="203" t="s">
        <v>609</v>
      </c>
      <c r="D233" s="203" t="s">
        <v>246</v>
      </c>
      <c r="E233" s="204" t="s">
        <v>610</v>
      </c>
      <c r="F233" s="205" t="s">
        <v>611</v>
      </c>
      <c r="G233" s="206" t="s">
        <v>186</v>
      </c>
      <c r="H233" s="207">
        <v>2</v>
      </c>
      <c r="I233" s="208"/>
      <c r="J233" s="207">
        <f t="shared" si="55"/>
        <v>0</v>
      </c>
      <c r="K233" s="205" t="s">
        <v>1</v>
      </c>
      <c r="L233" s="209"/>
      <c r="M233" s="210" t="s">
        <v>1</v>
      </c>
      <c r="N233" s="211" t="s">
        <v>41</v>
      </c>
      <c r="O233" s="56"/>
      <c r="P233" s="199">
        <f t="shared" si="56"/>
        <v>0</v>
      </c>
      <c r="Q233" s="199">
        <v>5.0000000000000001E-3</v>
      </c>
      <c r="R233" s="199">
        <f t="shared" si="57"/>
        <v>0.01</v>
      </c>
      <c r="S233" s="199">
        <v>0</v>
      </c>
      <c r="T233" s="200">
        <f t="shared" si="58"/>
        <v>0</v>
      </c>
      <c r="AR233" s="13" t="s">
        <v>307</v>
      </c>
      <c r="AT233" s="13" t="s">
        <v>246</v>
      </c>
      <c r="AU233" s="13" t="s">
        <v>82</v>
      </c>
      <c r="AY233" s="13" t="s">
        <v>175</v>
      </c>
      <c r="BE233" s="201">
        <f t="shared" si="59"/>
        <v>0</v>
      </c>
      <c r="BF233" s="201">
        <f t="shared" si="60"/>
        <v>0</v>
      </c>
      <c r="BG233" s="201">
        <f t="shared" si="61"/>
        <v>0</v>
      </c>
      <c r="BH233" s="201">
        <f t="shared" si="62"/>
        <v>0</v>
      </c>
      <c r="BI233" s="201">
        <f t="shared" si="63"/>
        <v>0</v>
      </c>
      <c r="BJ233" s="13" t="s">
        <v>82</v>
      </c>
      <c r="BK233" s="202">
        <f t="shared" si="64"/>
        <v>0</v>
      </c>
      <c r="BL233" s="13" t="s">
        <v>241</v>
      </c>
      <c r="BM233" s="13" t="s">
        <v>612</v>
      </c>
    </row>
    <row r="234" spans="2:65" s="1" customFormat="1" ht="16.5" customHeight="1">
      <c r="B234" s="30"/>
      <c r="C234" s="191" t="s">
        <v>613</v>
      </c>
      <c r="D234" s="191" t="s">
        <v>178</v>
      </c>
      <c r="E234" s="192" t="s">
        <v>614</v>
      </c>
      <c r="F234" s="193" t="s">
        <v>615</v>
      </c>
      <c r="G234" s="194" t="s">
        <v>186</v>
      </c>
      <c r="H234" s="195">
        <v>19.600000000000001</v>
      </c>
      <c r="I234" s="196"/>
      <c r="J234" s="195">
        <f t="shared" si="55"/>
        <v>0</v>
      </c>
      <c r="K234" s="193" t="s">
        <v>1</v>
      </c>
      <c r="L234" s="34"/>
      <c r="M234" s="197" t="s">
        <v>1</v>
      </c>
      <c r="N234" s="198" t="s">
        <v>41</v>
      </c>
      <c r="O234" s="56"/>
      <c r="P234" s="199">
        <f t="shared" si="56"/>
        <v>0</v>
      </c>
      <c r="Q234" s="199">
        <v>1.72E-3</v>
      </c>
      <c r="R234" s="199">
        <f t="shared" si="57"/>
        <v>3.3711999999999999E-2</v>
      </c>
      <c r="S234" s="199">
        <v>0</v>
      </c>
      <c r="T234" s="200">
        <f t="shared" si="58"/>
        <v>0</v>
      </c>
      <c r="AR234" s="13" t="s">
        <v>241</v>
      </c>
      <c r="AT234" s="13" t="s">
        <v>178</v>
      </c>
      <c r="AU234" s="13" t="s">
        <v>82</v>
      </c>
      <c r="AY234" s="13" t="s">
        <v>175</v>
      </c>
      <c r="BE234" s="201">
        <f t="shared" si="59"/>
        <v>0</v>
      </c>
      <c r="BF234" s="201">
        <f t="shared" si="60"/>
        <v>0</v>
      </c>
      <c r="BG234" s="201">
        <f t="shared" si="61"/>
        <v>0</v>
      </c>
      <c r="BH234" s="201">
        <f t="shared" si="62"/>
        <v>0</v>
      </c>
      <c r="BI234" s="201">
        <f t="shared" si="63"/>
        <v>0</v>
      </c>
      <c r="BJ234" s="13" t="s">
        <v>82</v>
      </c>
      <c r="BK234" s="202">
        <f t="shared" si="64"/>
        <v>0</v>
      </c>
      <c r="BL234" s="13" t="s">
        <v>241</v>
      </c>
      <c r="BM234" s="13" t="s">
        <v>616</v>
      </c>
    </row>
    <row r="235" spans="2:65" s="1" customFormat="1" ht="22.5" customHeight="1">
      <c r="B235" s="30"/>
      <c r="C235" s="203" t="s">
        <v>617</v>
      </c>
      <c r="D235" s="203" t="s">
        <v>246</v>
      </c>
      <c r="E235" s="204" t="s">
        <v>618</v>
      </c>
      <c r="F235" s="205" t="s">
        <v>619</v>
      </c>
      <c r="G235" s="206" t="s">
        <v>181</v>
      </c>
      <c r="H235" s="207">
        <v>1</v>
      </c>
      <c r="I235" s="208"/>
      <c r="J235" s="207">
        <f t="shared" si="55"/>
        <v>0</v>
      </c>
      <c r="K235" s="205" t="s">
        <v>1</v>
      </c>
      <c r="L235" s="209"/>
      <c r="M235" s="210" t="s">
        <v>1</v>
      </c>
      <c r="N235" s="211" t="s">
        <v>41</v>
      </c>
      <c r="O235" s="56"/>
      <c r="P235" s="199">
        <f t="shared" si="56"/>
        <v>0</v>
      </c>
      <c r="Q235" s="199">
        <v>1.5E-3</v>
      </c>
      <c r="R235" s="199">
        <f t="shared" si="57"/>
        <v>1.5E-3</v>
      </c>
      <c r="S235" s="199">
        <v>0</v>
      </c>
      <c r="T235" s="200">
        <f t="shared" si="58"/>
        <v>0</v>
      </c>
      <c r="AR235" s="13" t="s">
        <v>307</v>
      </c>
      <c r="AT235" s="13" t="s">
        <v>246</v>
      </c>
      <c r="AU235" s="13" t="s">
        <v>82</v>
      </c>
      <c r="AY235" s="13" t="s">
        <v>175</v>
      </c>
      <c r="BE235" s="201">
        <f t="shared" si="59"/>
        <v>0</v>
      </c>
      <c r="BF235" s="201">
        <f t="shared" si="60"/>
        <v>0</v>
      </c>
      <c r="BG235" s="201">
        <f t="shared" si="61"/>
        <v>0</v>
      </c>
      <c r="BH235" s="201">
        <f t="shared" si="62"/>
        <v>0</v>
      </c>
      <c r="BI235" s="201">
        <f t="shared" si="63"/>
        <v>0</v>
      </c>
      <c r="BJ235" s="13" t="s">
        <v>82</v>
      </c>
      <c r="BK235" s="202">
        <f t="shared" si="64"/>
        <v>0</v>
      </c>
      <c r="BL235" s="13" t="s">
        <v>241</v>
      </c>
      <c r="BM235" s="13" t="s">
        <v>620</v>
      </c>
    </row>
    <row r="236" spans="2:65" s="1" customFormat="1" ht="22.5" customHeight="1">
      <c r="B236" s="30"/>
      <c r="C236" s="203" t="s">
        <v>621</v>
      </c>
      <c r="D236" s="203" t="s">
        <v>246</v>
      </c>
      <c r="E236" s="204" t="s">
        <v>622</v>
      </c>
      <c r="F236" s="205" t="s">
        <v>623</v>
      </c>
      <c r="G236" s="206" t="s">
        <v>181</v>
      </c>
      <c r="H236" s="207">
        <v>1</v>
      </c>
      <c r="I236" s="208"/>
      <c r="J236" s="207">
        <f t="shared" si="55"/>
        <v>0</v>
      </c>
      <c r="K236" s="205" t="s">
        <v>1</v>
      </c>
      <c r="L236" s="209"/>
      <c r="M236" s="210" t="s">
        <v>1</v>
      </c>
      <c r="N236" s="211" t="s">
        <v>41</v>
      </c>
      <c r="O236" s="56"/>
      <c r="P236" s="199">
        <f t="shared" si="56"/>
        <v>0</v>
      </c>
      <c r="Q236" s="199">
        <v>1.5E-3</v>
      </c>
      <c r="R236" s="199">
        <f t="shared" si="57"/>
        <v>1.5E-3</v>
      </c>
      <c r="S236" s="199">
        <v>0</v>
      </c>
      <c r="T236" s="200">
        <f t="shared" si="58"/>
        <v>0</v>
      </c>
      <c r="AR236" s="13" t="s">
        <v>307</v>
      </c>
      <c r="AT236" s="13" t="s">
        <v>246</v>
      </c>
      <c r="AU236" s="13" t="s">
        <v>82</v>
      </c>
      <c r="AY236" s="13" t="s">
        <v>175</v>
      </c>
      <c r="BE236" s="201">
        <f t="shared" si="59"/>
        <v>0</v>
      </c>
      <c r="BF236" s="201">
        <f t="shared" si="60"/>
        <v>0</v>
      </c>
      <c r="BG236" s="201">
        <f t="shared" si="61"/>
        <v>0</v>
      </c>
      <c r="BH236" s="201">
        <f t="shared" si="62"/>
        <v>0</v>
      </c>
      <c r="BI236" s="201">
        <f t="shared" si="63"/>
        <v>0</v>
      </c>
      <c r="BJ236" s="13" t="s">
        <v>82</v>
      </c>
      <c r="BK236" s="202">
        <f t="shared" si="64"/>
        <v>0</v>
      </c>
      <c r="BL236" s="13" t="s">
        <v>241</v>
      </c>
      <c r="BM236" s="13" t="s">
        <v>624</v>
      </c>
    </row>
    <row r="237" spans="2:65" s="1" customFormat="1" ht="22.5" customHeight="1">
      <c r="B237" s="30"/>
      <c r="C237" s="203" t="s">
        <v>625</v>
      </c>
      <c r="D237" s="203" t="s">
        <v>246</v>
      </c>
      <c r="E237" s="204" t="s">
        <v>626</v>
      </c>
      <c r="F237" s="205" t="s">
        <v>627</v>
      </c>
      <c r="G237" s="206" t="s">
        <v>181</v>
      </c>
      <c r="H237" s="207">
        <v>2</v>
      </c>
      <c r="I237" s="208"/>
      <c r="J237" s="207">
        <f t="shared" si="55"/>
        <v>0</v>
      </c>
      <c r="K237" s="205" t="s">
        <v>1</v>
      </c>
      <c r="L237" s="209"/>
      <c r="M237" s="210" t="s">
        <v>1</v>
      </c>
      <c r="N237" s="211" t="s">
        <v>41</v>
      </c>
      <c r="O237" s="56"/>
      <c r="P237" s="199">
        <f t="shared" si="56"/>
        <v>0</v>
      </c>
      <c r="Q237" s="199">
        <v>1.5E-3</v>
      </c>
      <c r="R237" s="199">
        <f t="shared" si="57"/>
        <v>3.0000000000000001E-3</v>
      </c>
      <c r="S237" s="199">
        <v>0</v>
      </c>
      <c r="T237" s="200">
        <f t="shared" si="58"/>
        <v>0</v>
      </c>
      <c r="AR237" s="13" t="s">
        <v>307</v>
      </c>
      <c r="AT237" s="13" t="s">
        <v>246</v>
      </c>
      <c r="AU237" s="13" t="s">
        <v>82</v>
      </c>
      <c r="AY237" s="13" t="s">
        <v>175</v>
      </c>
      <c r="BE237" s="201">
        <f t="shared" si="59"/>
        <v>0</v>
      </c>
      <c r="BF237" s="201">
        <f t="shared" si="60"/>
        <v>0</v>
      </c>
      <c r="BG237" s="201">
        <f t="shared" si="61"/>
        <v>0</v>
      </c>
      <c r="BH237" s="201">
        <f t="shared" si="62"/>
        <v>0</v>
      </c>
      <c r="BI237" s="201">
        <f t="shared" si="63"/>
        <v>0</v>
      </c>
      <c r="BJ237" s="13" t="s">
        <v>82</v>
      </c>
      <c r="BK237" s="202">
        <f t="shared" si="64"/>
        <v>0</v>
      </c>
      <c r="BL237" s="13" t="s">
        <v>241</v>
      </c>
      <c r="BM237" s="13" t="s">
        <v>628</v>
      </c>
    </row>
    <row r="238" spans="2:65" s="1" customFormat="1" ht="22.5" customHeight="1">
      <c r="B238" s="30"/>
      <c r="C238" s="203" t="s">
        <v>629</v>
      </c>
      <c r="D238" s="203" t="s">
        <v>246</v>
      </c>
      <c r="E238" s="204" t="s">
        <v>630</v>
      </c>
      <c r="F238" s="205" t="s">
        <v>631</v>
      </c>
      <c r="G238" s="206" t="s">
        <v>181</v>
      </c>
      <c r="H238" s="207">
        <v>2</v>
      </c>
      <c r="I238" s="208"/>
      <c r="J238" s="207">
        <f t="shared" si="55"/>
        <v>0</v>
      </c>
      <c r="K238" s="205" t="s">
        <v>1</v>
      </c>
      <c r="L238" s="209"/>
      <c r="M238" s="210" t="s">
        <v>1</v>
      </c>
      <c r="N238" s="211" t="s">
        <v>41</v>
      </c>
      <c r="O238" s="56"/>
      <c r="P238" s="199">
        <f t="shared" si="56"/>
        <v>0</v>
      </c>
      <c r="Q238" s="199">
        <v>1.5E-3</v>
      </c>
      <c r="R238" s="199">
        <f t="shared" si="57"/>
        <v>3.0000000000000001E-3</v>
      </c>
      <c r="S238" s="199">
        <v>0</v>
      </c>
      <c r="T238" s="200">
        <f t="shared" si="58"/>
        <v>0</v>
      </c>
      <c r="AR238" s="13" t="s">
        <v>307</v>
      </c>
      <c r="AT238" s="13" t="s">
        <v>246</v>
      </c>
      <c r="AU238" s="13" t="s">
        <v>82</v>
      </c>
      <c r="AY238" s="13" t="s">
        <v>175</v>
      </c>
      <c r="BE238" s="201">
        <f t="shared" si="59"/>
        <v>0</v>
      </c>
      <c r="BF238" s="201">
        <f t="shared" si="60"/>
        <v>0</v>
      </c>
      <c r="BG238" s="201">
        <f t="shared" si="61"/>
        <v>0</v>
      </c>
      <c r="BH238" s="201">
        <f t="shared" si="62"/>
        <v>0</v>
      </c>
      <c r="BI238" s="201">
        <f t="shared" si="63"/>
        <v>0</v>
      </c>
      <c r="BJ238" s="13" t="s">
        <v>82</v>
      </c>
      <c r="BK238" s="202">
        <f t="shared" si="64"/>
        <v>0</v>
      </c>
      <c r="BL238" s="13" t="s">
        <v>241</v>
      </c>
      <c r="BM238" s="13" t="s">
        <v>632</v>
      </c>
    </row>
    <row r="239" spans="2:65" s="1" customFormat="1" ht="16.5" customHeight="1">
      <c r="B239" s="30"/>
      <c r="C239" s="191" t="s">
        <v>633</v>
      </c>
      <c r="D239" s="191" t="s">
        <v>178</v>
      </c>
      <c r="E239" s="192" t="s">
        <v>634</v>
      </c>
      <c r="F239" s="193" t="s">
        <v>635</v>
      </c>
      <c r="G239" s="194" t="s">
        <v>186</v>
      </c>
      <c r="H239" s="195">
        <v>11.02</v>
      </c>
      <c r="I239" s="196"/>
      <c r="J239" s="195">
        <f t="shared" si="55"/>
        <v>0</v>
      </c>
      <c r="K239" s="193" t="s">
        <v>1</v>
      </c>
      <c r="L239" s="34"/>
      <c r="M239" s="197" t="s">
        <v>1</v>
      </c>
      <c r="N239" s="198" t="s">
        <v>41</v>
      </c>
      <c r="O239" s="56"/>
      <c r="P239" s="199">
        <f t="shared" si="56"/>
        <v>0</v>
      </c>
      <c r="Q239" s="199">
        <v>2.1000000000000001E-4</v>
      </c>
      <c r="R239" s="199">
        <f t="shared" si="57"/>
        <v>2.3142000000000002E-3</v>
      </c>
      <c r="S239" s="199">
        <v>0</v>
      </c>
      <c r="T239" s="200">
        <f t="shared" si="58"/>
        <v>0</v>
      </c>
      <c r="AR239" s="13" t="s">
        <v>241</v>
      </c>
      <c r="AT239" s="13" t="s">
        <v>178</v>
      </c>
      <c r="AU239" s="13" t="s">
        <v>82</v>
      </c>
      <c r="AY239" s="13" t="s">
        <v>175</v>
      </c>
      <c r="BE239" s="201">
        <f t="shared" si="59"/>
        <v>0</v>
      </c>
      <c r="BF239" s="201">
        <f t="shared" si="60"/>
        <v>0</v>
      </c>
      <c r="BG239" s="201">
        <f t="shared" si="61"/>
        <v>0</v>
      </c>
      <c r="BH239" s="201">
        <f t="shared" si="62"/>
        <v>0</v>
      </c>
      <c r="BI239" s="201">
        <f t="shared" si="63"/>
        <v>0</v>
      </c>
      <c r="BJ239" s="13" t="s">
        <v>82</v>
      </c>
      <c r="BK239" s="202">
        <f t="shared" si="64"/>
        <v>0</v>
      </c>
      <c r="BL239" s="13" t="s">
        <v>241</v>
      </c>
      <c r="BM239" s="13" t="s">
        <v>636</v>
      </c>
    </row>
    <row r="240" spans="2:65" s="1" customFormat="1" ht="16.5" customHeight="1">
      <c r="B240" s="30"/>
      <c r="C240" s="203" t="s">
        <v>637</v>
      </c>
      <c r="D240" s="203" t="s">
        <v>246</v>
      </c>
      <c r="E240" s="204" t="s">
        <v>638</v>
      </c>
      <c r="F240" s="205" t="s">
        <v>639</v>
      </c>
      <c r="G240" s="206" t="s">
        <v>186</v>
      </c>
      <c r="H240" s="207">
        <v>11.571</v>
      </c>
      <c r="I240" s="208"/>
      <c r="J240" s="207">
        <f t="shared" si="55"/>
        <v>0</v>
      </c>
      <c r="K240" s="205" t="s">
        <v>1</v>
      </c>
      <c r="L240" s="209"/>
      <c r="M240" s="210" t="s">
        <v>1</v>
      </c>
      <c r="N240" s="211" t="s">
        <v>41</v>
      </c>
      <c r="O240" s="56"/>
      <c r="P240" s="199">
        <f t="shared" si="56"/>
        <v>0</v>
      </c>
      <c r="Q240" s="199">
        <v>2.0000000000000001E-4</v>
      </c>
      <c r="R240" s="199">
        <f t="shared" si="57"/>
        <v>2.3142000000000002E-3</v>
      </c>
      <c r="S240" s="199">
        <v>0</v>
      </c>
      <c r="T240" s="200">
        <f t="shared" si="58"/>
        <v>0</v>
      </c>
      <c r="AR240" s="13" t="s">
        <v>307</v>
      </c>
      <c r="AT240" s="13" t="s">
        <v>246</v>
      </c>
      <c r="AU240" s="13" t="s">
        <v>82</v>
      </c>
      <c r="AY240" s="13" t="s">
        <v>175</v>
      </c>
      <c r="BE240" s="201">
        <f t="shared" si="59"/>
        <v>0</v>
      </c>
      <c r="BF240" s="201">
        <f t="shared" si="60"/>
        <v>0</v>
      </c>
      <c r="BG240" s="201">
        <f t="shared" si="61"/>
        <v>0</v>
      </c>
      <c r="BH240" s="201">
        <f t="shared" si="62"/>
        <v>0</v>
      </c>
      <c r="BI240" s="201">
        <f t="shared" si="63"/>
        <v>0</v>
      </c>
      <c r="BJ240" s="13" t="s">
        <v>82</v>
      </c>
      <c r="BK240" s="202">
        <f t="shared" si="64"/>
        <v>0</v>
      </c>
      <c r="BL240" s="13" t="s">
        <v>241</v>
      </c>
      <c r="BM240" s="13" t="s">
        <v>640</v>
      </c>
    </row>
    <row r="241" spans="2:65" s="1" customFormat="1" ht="16.5" customHeight="1">
      <c r="B241" s="30"/>
      <c r="C241" s="203" t="s">
        <v>641</v>
      </c>
      <c r="D241" s="203" t="s">
        <v>246</v>
      </c>
      <c r="E241" s="204" t="s">
        <v>642</v>
      </c>
      <c r="F241" s="205" t="s">
        <v>643</v>
      </c>
      <c r="G241" s="206" t="s">
        <v>181</v>
      </c>
      <c r="H241" s="207">
        <v>1</v>
      </c>
      <c r="I241" s="208"/>
      <c r="J241" s="207">
        <f t="shared" si="55"/>
        <v>0</v>
      </c>
      <c r="K241" s="205" t="s">
        <v>1</v>
      </c>
      <c r="L241" s="209"/>
      <c r="M241" s="210" t="s">
        <v>1</v>
      </c>
      <c r="N241" s="211" t="s">
        <v>41</v>
      </c>
      <c r="O241" s="56"/>
      <c r="P241" s="199">
        <f t="shared" si="56"/>
        <v>0</v>
      </c>
      <c r="Q241" s="199">
        <v>0.4</v>
      </c>
      <c r="R241" s="199">
        <f t="shared" si="57"/>
        <v>0.4</v>
      </c>
      <c r="S241" s="199">
        <v>0</v>
      </c>
      <c r="T241" s="200">
        <f t="shared" si="58"/>
        <v>0</v>
      </c>
      <c r="AR241" s="13" t="s">
        <v>307</v>
      </c>
      <c r="AT241" s="13" t="s">
        <v>246</v>
      </c>
      <c r="AU241" s="13" t="s">
        <v>82</v>
      </c>
      <c r="AY241" s="13" t="s">
        <v>175</v>
      </c>
      <c r="BE241" s="201">
        <f t="shared" si="59"/>
        <v>0</v>
      </c>
      <c r="BF241" s="201">
        <f t="shared" si="60"/>
        <v>0</v>
      </c>
      <c r="BG241" s="201">
        <f t="shared" si="61"/>
        <v>0</v>
      </c>
      <c r="BH241" s="201">
        <f t="shared" si="62"/>
        <v>0</v>
      </c>
      <c r="BI241" s="201">
        <f t="shared" si="63"/>
        <v>0</v>
      </c>
      <c r="BJ241" s="13" t="s">
        <v>82</v>
      </c>
      <c r="BK241" s="202">
        <f t="shared" si="64"/>
        <v>0</v>
      </c>
      <c r="BL241" s="13" t="s">
        <v>241</v>
      </c>
      <c r="BM241" s="13" t="s">
        <v>644</v>
      </c>
    </row>
    <row r="242" spans="2:65" s="1" customFormat="1" ht="16.5" customHeight="1">
      <c r="B242" s="30"/>
      <c r="C242" s="191" t="s">
        <v>645</v>
      </c>
      <c r="D242" s="191" t="s">
        <v>178</v>
      </c>
      <c r="E242" s="192" t="s">
        <v>646</v>
      </c>
      <c r="F242" s="193" t="s">
        <v>647</v>
      </c>
      <c r="G242" s="194" t="s">
        <v>249</v>
      </c>
      <c r="H242" s="195">
        <v>373.8</v>
      </c>
      <c r="I242" s="196"/>
      <c r="J242" s="195">
        <f t="shared" si="55"/>
        <v>0</v>
      </c>
      <c r="K242" s="193" t="s">
        <v>1</v>
      </c>
      <c r="L242" s="34"/>
      <c r="M242" s="197" t="s">
        <v>1</v>
      </c>
      <c r="N242" s="198" t="s">
        <v>41</v>
      </c>
      <c r="O242" s="56"/>
      <c r="P242" s="199">
        <f t="shared" si="56"/>
        <v>0</v>
      </c>
      <c r="Q242" s="199">
        <v>6.0000000000000002E-5</v>
      </c>
      <c r="R242" s="199">
        <f t="shared" si="57"/>
        <v>2.2428E-2</v>
      </c>
      <c r="S242" s="199">
        <v>0</v>
      </c>
      <c r="T242" s="200">
        <f t="shared" si="58"/>
        <v>0</v>
      </c>
      <c r="AR242" s="13" t="s">
        <v>241</v>
      </c>
      <c r="AT242" s="13" t="s">
        <v>178</v>
      </c>
      <c r="AU242" s="13" t="s">
        <v>82</v>
      </c>
      <c r="AY242" s="13" t="s">
        <v>175</v>
      </c>
      <c r="BE242" s="201">
        <f t="shared" si="59"/>
        <v>0</v>
      </c>
      <c r="BF242" s="201">
        <f t="shared" si="60"/>
        <v>0</v>
      </c>
      <c r="BG242" s="201">
        <f t="shared" si="61"/>
        <v>0</v>
      </c>
      <c r="BH242" s="201">
        <f t="shared" si="62"/>
        <v>0</v>
      </c>
      <c r="BI242" s="201">
        <f t="shared" si="63"/>
        <v>0</v>
      </c>
      <c r="BJ242" s="13" t="s">
        <v>82</v>
      </c>
      <c r="BK242" s="202">
        <f t="shared" si="64"/>
        <v>0</v>
      </c>
      <c r="BL242" s="13" t="s">
        <v>241</v>
      </c>
      <c r="BM242" s="13" t="s">
        <v>648</v>
      </c>
    </row>
    <row r="243" spans="2:65" s="1" customFormat="1" ht="16.5" customHeight="1">
      <c r="B243" s="30"/>
      <c r="C243" s="203" t="s">
        <v>649</v>
      </c>
      <c r="D243" s="203" t="s">
        <v>246</v>
      </c>
      <c r="E243" s="204" t="s">
        <v>650</v>
      </c>
      <c r="F243" s="205" t="s">
        <v>651</v>
      </c>
      <c r="G243" s="206" t="s">
        <v>181</v>
      </c>
      <c r="H243" s="207">
        <v>42</v>
      </c>
      <c r="I243" s="208"/>
      <c r="J243" s="207">
        <f t="shared" si="55"/>
        <v>0</v>
      </c>
      <c r="K243" s="205" t="s">
        <v>1</v>
      </c>
      <c r="L243" s="209"/>
      <c r="M243" s="210" t="s">
        <v>1</v>
      </c>
      <c r="N243" s="211" t="s">
        <v>41</v>
      </c>
      <c r="O243" s="56"/>
      <c r="P243" s="199">
        <f t="shared" si="56"/>
        <v>0</v>
      </c>
      <c r="Q243" s="199">
        <v>0</v>
      </c>
      <c r="R243" s="199">
        <f t="shared" si="57"/>
        <v>0</v>
      </c>
      <c r="S243" s="199">
        <v>0</v>
      </c>
      <c r="T243" s="200">
        <f t="shared" si="58"/>
        <v>0</v>
      </c>
      <c r="AR243" s="13" t="s">
        <v>307</v>
      </c>
      <c r="AT243" s="13" t="s">
        <v>246</v>
      </c>
      <c r="AU243" s="13" t="s">
        <v>82</v>
      </c>
      <c r="AY243" s="13" t="s">
        <v>175</v>
      </c>
      <c r="BE243" s="201">
        <f t="shared" si="59"/>
        <v>0</v>
      </c>
      <c r="BF243" s="201">
        <f t="shared" si="60"/>
        <v>0</v>
      </c>
      <c r="BG243" s="201">
        <f t="shared" si="61"/>
        <v>0</v>
      </c>
      <c r="BH243" s="201">
        <f t="shared" si="62"/>
        <v>0</v>
      </c>
      <c r="BI243" s="201">
        <f t="shared" si="63"/>
        <v>0</v>
      </c>
      <c r="BJ243" s="13" t="s">
        <v>82</v>
      </c>
      <c r="BK243" s="202">
        <f t="shared" si="64"/>
        <v>0</v>
      </c>
      <c r="BL243" s="13" t="s">
        <v>241</v>
      </c>
      <c r="BM243" s="13" t="s">
        <v>652</v>
      </c>
    </row>
    <row r="244" spans="2:65" s="1" customFormat="1" ht="16.5" customHeight="1">
      <c r="B244" s="30"/>
      <c r="C244" s="191" t="s">
        <v>653</v>
      </c>
      <c r="D244" s="191" t="s">
        <v>178</v>
      </c>
      <c r="E244" s="192" t="s">
        <v>654</v>
      </c>
      <c r="F244" s="193" t="s">
        <v>655</v>
      </c>
      <c r="G244" s="194" t="s">
        <v>249</v>
      </c>
      <c r="H244" s="195">
        <v>123.05</v>
      </c>
      <c r="I244" s="196"/>
      <c r="J244" s="195">
        <f t="shared" si="55"/>
        <v>0</v>
      </c>
      <c r="K244" s="193" t="s">
        <v>1</v>
      </c>
      <c r="L244" s="34"/>
      <c r="M244" s="197" t="s">
        <v>1</v>
      </c>
      <c r="N244" s="198" t="s">
        <v>41</v>
      </c>
      <c r="O244" s="56"/>
      <c r="P244" s="199">
        <f t="shared" si="56"/>
        <v>0</v>
      </c>
      <c r="Q244" s="199">
        <v>6.0000000000000002E-5</v>
      </c>
      <c r="R244" s="199">
        <f t="shared" si="57"/>
        <v>7.3829999999999998E-3</v>
      </c>
      <c r="S244" s="199">
        <v>0</v>
      </c>
      <c r="T244" s="200">
        <f t="shared" si="58"/>
        <v>0</v>
      </c>
      <c r="AR244" s="13" t="s">
        <v>241</v>
      </c>
      <c r="AT244" s="13" t="s">
        <v>178</v>
      </c>
      <c r="AU244" s="13" t="s">
        <v>82</v>
      </c>
      <c r="AY244" s="13" t="s">
        <v>175</v>
      </c>
      <c r="BE244" s="201">
        <f t="shared" si="59"/>
        <v>0</v>
      </c>
      <c r="BF244" s="201">
        <f t="shared" si="60"/>
        <v>0</v>
      </c>
      <c r="BG244" s="201">
        <f t="shared" si="61"/>
        <v>0</v>
      </c>
      <c r="BH244" s="201">
        <f t="shared" si="62"/>
        <v>0</v>
      </c>
      <c r="BI244" s="201">
        <f t="shared" si="63"/>
        <v>0</v>
      </c>
      <c r="BJ244" s="13" t="s">
        <v>82</v>
      </c>
      <c r="BK244" s="202">
        <f t="shared" si="64"/>
        <v>0</v>
      </c>
      <c r="BL244" s="13" t="s">
        <v>241</v>
      </c>
      <c r="BM244" s="13" t="s">
        <v>656</v>
      </c>
    </row>
    <row r="245" spans="2:65" s="1" customFormat="1" ht="22.5" customHeight="1">
      <c r="B245" s="30"/>
      <c r="C245" s="203" t="s">
        <v>657</v>
      </c>
      <c r="D245" s="203" t="s">
        <v>246</v>
      </c>
      <c r="E245" s="204" t="s">
        <v>658</v>
      </c>
      <c r="F245" s="205" t="s">
        <v>659</v>
      </c>
      <c r="G245" s="206" t="s">
        <v>181</v>
      </c>
      <c r="H245" s="207">
        <v>3</v>
      </c>
      <c r="I245" s="208"/>
      <c r="J245" s="207">
        <f t="shared" si="55"/>
        <v>0</v>
      </c>
      <c r="K245" s="205" t="s">
        <v>1</v>
      </c>
      <c r="L245" s="209"/>
      <c r="M245" s="210" t="s">
        <v>1</v>
      </c>
      <c r="N245" s="211" t="s">
        <v>41</v>
      </c>
      <c r="O245" s="56"/>
      <c r="P245" s="199">
        <f t="shared" si="56"/>
        <v>0</v>
      </c>
      <c r="Q245" s="199">
        <v>0</v>
      </c>
      <c r="R245" s="199">
        <f t="shared" si="57"/>
        <v>0</v>
      </c>
      <c r="S245" s="199">
        <v>0</v>
      </c>
      <c r="T245" s="200">
        <f t="shared" si="58"/>
        <v>0</v>
      </c>
      <c r="AR245" s="13" t="s">
        <v>307</v>
      </c>
      <c r="AT245" s="13" t="s">
        <v>246</v>
      </c>
      <c r="AU245" s="13" t="s">
        <v>82</v>
      </c>
      <c r="AY245" s="13" t="s">
        <v>175</v>
      </c>
      <c r="BE245" s="201">
        <f t="shared" si="59"/>
        <v>0</v>
      </c>
      <c r="BF245" s="201">
        <f t="shared" si="60"/>
        <v>0</v>
      </c>
      <c r="BG245" s="201">
        <f t="shared" si="61"/>
        <v>0</v>
      </c>
      <c r="BH245" s="201">
        <f t="shared" si="62"/>
        <v>0</v>
      </c>
      <c r="BI245" s="201">
        <f t="shared" si="63"/>
        <v>0</v>
      </c>
      <c r="BJ245" s="13" t="s">
        <v>82</v>
      </c>
      <c r="BK245" s="202">
        <f t="shared" si="64"/>
        <v>0</v>
      </c>
      <c r="BL245" s="13" t="s">
        <v>241</v>
      </c>
      <c r="BM245" s="13" t="s">
        <v>660</v>
      </c>
    </row>
    <row r="246" spans="2:65" s="1" customFormat="1" ht="22.5" customHeight="1">
      <c r="B246" s="30"/>
      <c r="C246" s="203" t="s">
        <v>661</v>
      </c>
      <c r="D246" s="203" t="s">
        <v>246</v>
      </c>
      <c r="E246" s="204" t="s">
        <v>662</v>
      </c>
      <c r="F246" s="205" t="s">
        <v>663</v>
      </c>
      <c r="G246" s="206" t="s">
        <v>181</v>
      </c>
      <c r="H246" s="207">
        <v>1</v>
      </c>
      <c r="I246" s="208"/>
      <c r="J246" s="207">
        <f t="shared" si="55"/>
        <v>0</v>
      </c>
      <c r="K246" s="205" t="s">
        <v>1</v>
      </c>
      <c r="L246" s="209"/>
      <c r="M246" s="210" t="s">
        <v>1</v>
      </c>
      <c r="N246" s="211" t="s">
        <v>41</v>
      </c>
      <c r="O246" s="56"/>
      <c r="P246" s="199">
        <f t="shared" si="56"/>
        <v>0</v>
      </c>
      <c r="Q246" s="199">
        <v>0</v>
      </c>
      <c r="R246" s="199">
        <f t="shared" si="57"/>
        <v>0</v>
      </c>
      <c r="S246" s="199">
        <v>0</v>
      </c>
      <c r="T246" s="200">
        <f t="shared" si="58"/>
        <v>0</v>
      </c>
      <c r="AR246" s="13" t="s">
        <v>307</v>
      </c>
      <c r="AT246" s="13" t="s">
        <v>246</v>
      </c>
      <c r="AU246" s="13" t="s">
        <v>82</v>
      </c>
      <c r="AY246" s="13" t="s">
        <v>175</v>
      </c>
      <c r="BE246" s="201">
        <f t="shared" si="59"/>
        <v>0</v>
      </c>
      <c r="BF246" s="201">
        <f t="shared" si="60"/>
        <v>0</v>
      </c>
      <c r="BG246" s="201">
        <f t="shared" si="61"/>
        <v>0</v>
      </c>
      <c r="BH246" s="201">
        <f t="shared" si="62"/>
        <v>0</v>
      </c>
      <c r="BI246" s="201">
        <f t="shared" si="63"/>
        <v>0</v>
      </c>
      <c r="BJ246" s="13" t="s">
        <v>82</v>
      </c>
      <c r="BK246" s="202">
        <f t="shared" si="64"/>
        <v>0</v>
      </c>
      <c r="BL246" s="13" t="s">
        <v>241</v>
      </c>
      <c r="BM246" s="13" t="s">
        <v>664</v>
      </c>
    </row>
    <row r="247" spans="2:65" s="1" customFormat="1" ht="16.5" customHeight="1">
      <c r="B247" s="30"/>
      <c r="C247" s="191" t="s">
        <v>665</v>
      </c>
      <c r="D247" s="191" t="s">
        <v>178</v>
      </c>
      <c r="E247" s="192" t="s">
        <v>666</v>
      </c>
      <c r="F247" s="193" t="s">
        <v>667</v>
      </c>
      <c r="G247" s="194" t="s">
        <v>351</v>
      </c>
      <c r="H247" s="195">
        <v>1.248</v>
      </c>
      <c r="I247" s="196"/>
      <c r="J247" s="195">
        <f t="shared" si="55"/>
        <v>0</v>
      </c>
      <c r="K247" s="193" t="s">
        <v>1</v>
      </c>
      <c r="L247" s="34"/>
      <c r="M247" s="197" t="s">
        <v>1</v>
      </c>
      <c r="N247" s="198" t="s">
        <v>41</v>
      </c>
      <c r="O247" s="56"/>
      <c r="P247" s="199">
        <f t="shared" si="56"/>
        <v>0</v>
      </c>
      <c r="Q247" s="199">
        <v>0</v>
      </c>
      <c r="R247" s="199">
        <f t="shared" si="57"/>
        <v>0</v>
      </c>
      <c r="S247" s="199">
        <v>0</v>
      </c>
      <c r="T247" s="200">
        <f t="shared" si="58"/>
        <v>0</v>
      </c>
      <c r="AR247" s="13" t="s">
        <v>241</v>
      </c>
      <c r="AT247" s="13" t="s">
        <v>178</v>
      </c>
      <c r="AU247" s="13" t="s">
        <v>82</v>
      </c>
      <c r="AY247" s="13" t="s">
        <v>175</v>
      </c>
      <c r="BE247" s="201">
        <f t="shared" si="59"/>
        <v>0</v>
      </c>
      <c r="BF247" s="201">
        <f t="shared" si="60"/>
        <v>0</v>
      </c>
      <c r="BG247" s="201">
        <f t="shared" si="61"/>
        <v>0</v>
      </c>
      <c r="BH247" s="201">
        <f t="shared" si="62"/>
        <v>0</v>
      </c>
      <c r="BI247" s="201">
        <f t="shared" si="63"/>
        <v>0</v>
      </c>
      <c r="BJ247" s="13" t="s">
        <v>82</v>
      </c>
      <c r="BK247" s="202">
        <f t="shared" si="64"/>
        <v>0</v>
      </c>
      <c r="BL247" s="13" t="s">
        <v>241</v>
      </c>
      <c r="BM247" s="13" t="s">
        <v>668</v>
      </c>
    </row>
    <row r="248" spans="2:65" s="11" customFormat="1" ht="22.9" customHeight="1">
      <c r="B248" s="175"/>
      <c r="C248" s="176"/>
      <c r="D248" s="177" t="s">
        <v>68</v>
      </c>
      <c r="E248" s="189" t="s">
        <v>669</v>
      </c>
      <c r="F248" s="189" t="s">
        <v>670</v>
      </c>
      <c r="G248" s="176"/>
      <c r="H248" s="176"/>
      <c r="I248" s="179"/>
      <c r="J248" s="190">
        <f>BK248</f>
        <v>0</v>
      </c>
      <c r="K248" s="176"/>
      <c r="L248" s="181"/>
      <c r="M248" s="182"/>
      <c r="N248" s="183"/>
      <c r="O248" s="183"/>
      <c r="P248" s="184">
        <f>SUM(P249:P251)</f>
        <v>0</v>
      </c>
      <c r="Q248" s="183"/>
      <c r="R248" s="184">
        <f>SUM(R249:R251)</f>
        <v>2.0719999999999999E-2</v>
      </c>
      <c r="S248" s="183"/>
      <c r="T248" s="185">
        <f>SUM(T249:T251)</f>
        <v>0</v>
      </c>
      <c r="AR248" s="186" t="s">
        <v>82</v>
      </c>
      <c r="AT248" s="187" t="s">
        <v>68</v>
      </c>
      <c r="AU248" s="187" t="s">
        <v>76</v>
      </c>
      <c r="AY248" s="186" t="s">
        <v>175</v>
      </c>
      <c r="BK248" s="188">
        <f>SUM(BK249:BK251)</f>
        <v>0</v>
      </c>
    </row>
    <row r="249" spans="2:65" s="1" customFormat="1" ht="16.5" customHeight="1">
      <c r="B249" s="30"/>
      <c r="C249" s="191" t="s">
        <v>671</v>
      </c>
      <c r="D249" s="191" t="s">
        <v>178</v>
      </c>
      <c r="E249" s="192" t="s">
        <v>672</v>
      </c>
      <c r="F249" s="193" t="s">
        <v>673</v>
      </c>
      <c r="G249" s="194" t="s">
        <v>181</v>
      </c>
      <c r="H249" s="195">
        <v>14</v>
      </c>
      <c r="I249" s="196"/>
      <c r="J249" s="195">
        <f>ROUND(I249*H249,3)</f>
        <v>0</v>
      </c>
      <c r="K249" s="193" t="s">
        <v>1</v>
      </c>
      <c r="L249" s="34"/>
      <c r="M249" s="197" t="s">
        <v>1</v>
      </c>
      <c r="N249" s="198" t="s">
        <v>41</v>
      </c>
      <c r="O249" s="56"/>
      <c r="P249" s="199">
        <f>O249*H249</f>
        <v>0</v>
      </c>
      <c r="Q249" s="199">
        <v>0</v>
      </c>
      <c r="R249" s="199">
        <f>Q249*H249</f>
        <v>0</v>
      </c>
      <c r="S249" s="199">
        <v>0</v>
      </c>
      <c r="T249" s="200">
        <f>S249*H249</f>
        <v>0</v>
      </c>
      <c r="AR249" s="13" t="s">
        <v>241</v>
      </c>
      <c r="AT249" s="13" t="s">
        <v>178</v>
      </c>
      <c r="AU249" s="13" t="s">
        <v>82</v>
      </c>
      <c r="AY249" s="13" t="s">
        <v>175</v>
      </c>
      <c r="BE249" s="201">
        <f>IF(N249="základná",J249,0)</f>
        <v>0</v>
      </c>
      <c r="BF249" s="201">
        <f>IF(N249="znížená",J249,0)</f>
        <v>0</v>
      </c>
      <c r="BG249" s="201">
        <f>IF(N249="zákl. prenesená",J249,0)</f>
        <v>0</v>
      </c>
      <c r="BH249" s="201">
        <f>IF(N249="zníž. prenesená",J249,0)</f>
        <v>0</v>
      </c>
      <c r="BI249" s="201">
        <f>IF(N249="nulová",J249,0)</f>
        <v>0</v>
      </c>
      <c r="BJ249" s="13" t="s">
        <v>82</v>
      </c>
      <c r="BK249" s="202">
        <f>ROUND(I249*H249,3)</f>
        <v>0</v>
      </c>
      <c r="BL249" s="13" t="s">
        <v>241</v>
      </c>
      <c r="BM249" s="13" t="s">
        <v>674</v>
      </c>
    </row>
    <row r="250" spans="2:65" s="1" customFormat="1" ht="16.5" customHeight="1">
      <c r="B250" s="30"/>
      <c r="C250" s="203" t="s">
        <v>675</v>
      </c>
      <c r="D250" s="203" t="s">
        <v>246</v>
      </c>
      <c r="E250" s="204" t="s">
        <v>676</v>
      </c>
      <c r="F250" s="205" t="s">
        <v>677</v>
      </c>
      <c r="G250" s="206" t="s">
        <v>181</v>
      </c>
      <c r="H250" s="207">
        <v>14</v>
      </c>
      <c r="I250" s="208"/>
      <c r="J250" s="207">
        <f>ROUND(I250*H250,3)</f>
        <v>0</v>
      </c>
      <c r="K250" s="205" t="s">
        <v>1</v>
      </c>
      <c r="L250" s="209"/>
      <c r="M250" s="210" t="s">
        <v>1</v>
      </c>
      <c r="N250" s="211" t="s">
        <v>41</v>
      </c>
      <c r="O250" s="56"/>
      <c r="P250" s="199">
        <f>O250*H250</f>
        <v>0</v>
      </c>
      <c r="Q250" s="199">
        <v>1.48E-3</v>
      </c>
      <c r="R250" s="199">
        <f>Q250*H250</f>
        <v>2.0719999999999999E-2</v>
      </c>
      <c r="S250" s="199">
        <v>0</v>
      </c>
      <c r="T250" s="200">
        <f>S250*H250</f>
        <v>0</v>
      </c>
      <c r="AR250" s="13" t="s">
        <v>307</v>
      </c>
      <c r="AT250" s="13" t="s">
        <v>246</v>
      </c>
      <c r="AU250" s="13" t="s">
        <v>82</v>
      </c>
      <c r="AY250" s="13" t="s">
        <v>175</v>
      </c>
      <c r="BE250" s="201">
        <f>IF(N250="základná",J250,0)</f>
        <v>0</v>
      </c>
      <c r="BF250" s="201">
        <f>IF(N250="znížená",J250,0)</f>
        <v>0</v>
      </c>
      <c r="BG250" s="201">
        <f>IF(N250="zákl. prenesená",J250,0)</f>
        <v>0</v>
      </c>
      <c r="BH250" s="201">
        <f>IF(N250="zníž. prenesená",J250,0)</f>
        <v>0</v>
      </c>
      <c r="BI250" s="201">
        <f>IF(N250="nulová",J250,0)</f>
        <v>0</v>
      </c>
      <c r="BJ250" s="13" t="s">
        <v>82</v>
      </c>
      <c r="BK250" s="202">
        <f>ROUND(I250*H250,3)</f>
        <v>0</v>
      </c>
      <c r="BL250" s="13" t="s">
        <v>241</v>
      </c>
      <c r="BM250" s="13" t="s">
        <v>678</v>
      </c>
    </row>
    <row r="251" spans="2:65" s="1" customFormat="1" ht="16.5" customHeight="1">
      <c r="B251" s="30"/>
      <c r="C251" s="191" t="s">
        <v>679</v>
      </c>
      <c r="D251" s="191" t="s">
        <v>178</v>
      </c>
      <c r="E251" s="192" t="s">
        <v>680</v>
      </c>
      <c r="F251" s="193" t="s">
        <v>681</v>
      </c>
      <c r="G251" s="194" t="s">
        <v>682</v>
      </c>
      <c r="H251" s="196"/>
      <c r="I251" s="196"/>
      <c r="J251" s="195">
        <f>ROUND(I251*H251,3)</f>
        <v>0</v>
      </c>
      <c r="K251" s="193" t="s">
        <v>1</v>
      </c>
      <c r="L251" s="34"/>
      <c r="M251" s="197" t="s">
        <v>1</v>
      </c>
      <c r="N251" s="198" t="s">
        <v>41</v>
      </c>
      <c r="O251" s="56"/>
      <c r="P251" s="199">
        <f>O251*H251</f>
        <v>0</v>
      </c>
      <c r="Q251" s="199">
        <v>0</v>
      </c>
      <c r="R251" s="199">
        <f>Q251*H251</f>
        <v>0</v>
      </c>
      <c r="S251" s="199">
        <v>0</v>
      </c>
      <c r="T251" s="200">
        <f>S251*H251</f>
        <v>0</v>
      </c>
      <c r="AR251" s="13" t="s">
        <v>241</v>
      </c>
      <c r="AT251" s="13" t="s">
        <v>178</v>
      </c>
      <c r="AU251" s="13" t="s">
        <v>82</v>
      </c>
      <c r="AY251" s="13" t="s">
        <v>175</v>
      </c>
      <c r="BE251" s="201">
        <f>IF(N251="základná",J251,0)</f>
        <v>0</v>
      </c>
      <c r="BF251" s="201">
        <f>IF(N251="znížená",J251,0)</f>
        <v>0</v>
      </c>
      <c r="BG251" s="201">
        <f>IF(N251="zákl. prenesená",J251,0)</f>
        <v>0</v>
      </c>
      <c r="BH251" s="201">
        <f>IF(N251="zníž. prenesená",J251,0)</f>
        <v>0</v>
      </c>
      <c r="BI251" s="201">
        <f>IF(N251="nulová",J251,0)</f>
        <v>0</v>
      </c>
      <c r="BJ251" s="13" t="s">
        <v>82</v>
      </c>
      <c r="BK251" s="202">
        <f>ROUND(I251*H251,3)</f>
        <v>0</v>
      </c>
      <c r="BL251" s="13" t="s">
        <v>241</v>
      </c>
      <c r="BM251" s="13" t="s">
        <v>683</v>
      </c>
    </row>
    <row r="252" spans="2:65" s="11" customFormat="1" ht="22.9" customHeight="1">
      <c r="B252" s="175"/>
      <c r="C252" s="176"/>
      <c r="D252" s="177" t="s">
        <v>68</v>
      </c>
      <c r="E252" s="189" t="s">
        <v>684</v>
      </c>
      <c r="F252" s="189" t="s">
        <v>685</v>
      </c>
      <c r="G252" s="176"/>
      <c r="H252" s="176"/>
      <c r="I252" s="179"/>
      <c r="J252" s="190">
        <f>BK252</f>
        <v>0</v>
      </c>
      <c r="K252" s="176"/>
      <c r="L252" s="181"/>
      <c r="M252" s="182"/>
      <c r="N252" s="183"/>
      <c r="O252" s="183"/>
      <c r="P252" s="184">
        <f>SUM(P253:P255)</f>
        <v>0</v>
      </c>
      <c r="Q252" s="183"/>
      <c r="R252" s="184">
        <f>SUM(R253:R255)</f>
        <v>0.89412110000000011</v>
      </c>
      <c r="S252" s="183"/>
      <c r="T252" s="185">
        <f>SUM(T253:T255)</f>
        <v>0</v>
      </c>
      <c r="AR252" s="186" t="s">
        <v>82</v>
      </c>
      <c r="AT252" s="187" t="s">
        <v>68</v>
      </c>
      <c r="AU252" s="187" t="s">
        <v>76</v>
      </c>
      <c r="AY252" s="186" t="s">
        <v>175</v>
      </c>
      <c r="BK252" s="188">
        <f>SUM(BK253:BK255)</f>
        <v>0</v>
      </c>
    </row>
    <row r="253" spans="2:65" s="1" customFormat="1" ht="16.5" customHeight="1">
      <c r="B253" s="30"/>
      <c r="C253" s="191" t="s">
        <v>686</v>
      </c>
      <c r="D253" s="191" t="s">
        <v>178</v>
      </c>
      <c r="E253" s="192" t="s">
        <v>687</v>
      </c>
      <c r="F253" s="193" t="s">
        <v>688</v>
      </c>
      <c r="G253" s="194" t="s">
        <v>193</v>
      </c>
      <c r="H253" s="195">
        <v>49.23</v>
      </c>
      <c r="I253" s="196"/>
      <c r="J253" s="195">
        <f>ROUND(I253*H253,3)</f>
        <v>0</v>
      </c>
      <c r="K253" s="193" t="s">
        <v>1</v>
      </c>
      <c r="L253" s="34"/>
      <c r="M253" s="197" t="s">
        <v>1</v>
      </c>
      <c r="N253" s="198" t="s">
        <v>41</v>
      </c>
      <c r="O253" s="56"/>
      <c r="P253" s="199">
        <f>O253*H253</f>
        <v>0</v>
      </c>
      <c r="Q253" s="199">
        <v>3.2699999999999999E-3</v>
      </c>
      <c r="R253" s="199">
        <f>Q253*H253</f>
        <v>0.16098209999999999</v>
      </c>
      <c r="S253" s="199">
        <v>0</v>
      </c>
      <c r="T253" s="200">
        <f>S253*H253</f>
        <v>0</v>
      </c>
      <c r="AR253" s="13" t="s">
        <v>241</v>
      </c>
      <c r="AT253" s="13" t="s">
        <v>178</v>
      </c>
      <c r="AU253" s="13" t="s">
        <v>82</v>
      </c>
      <c r="AY253" s="13" t="s">
        <v>175</v>
      </c>
      <c r="BE253" s="201">
        <f>IF(N253="základná",J253,0)</f>
        <v>0</v>
      </c>
      <c r="BF253" s="201">
        <f>IF(N253="znížená",J253,0)</f>
        <v>0</v>
      </c>
      <c r="BG253" s="201">
        <f>IF(N253="zákl. prenesená",J253,0)</f>
        <v>0</v>
      </c>
      <c r="BH253" s="201">
        <f>IF(N253="zníž. prenesená",J253,0)</f>
        <v>0</v>
      </c>
      <c r="BI253" s="201">
        <f>IF(N253="nulová",J253,0)</f>
        <v>0</v>
      </c>
      <c r="BJ253" s="13" t="s">
        <v>82</v>
      </c>
      <c r="BK253" s="202">
        <f>ROUND(I253*H253,3)</f>
        <v>0</v>
      </c>
      <c r="BL253" s="13" t="s">
        <v>241</v>
      </c>
      <c r="BM253" s="13" t="s">
        <v>689</v>
      </c>
    </row>
    <row r="254" spans="2:65" s="1" customFormat="1" ht="16.5" customHeight="1">
      <c r="B254" s="30"/>
      <c r="C254" s="203" t="s">
        <v>690</v>
      </c>
      <c r="D254" s="203" t="s">
        <v>246</v>
      </c>
      <c r="E254" s="204" t="s">
        <v>691</v>
      </c>
      <c r="F254" s="205" t="s">
        <v>692</v>
      </c>
      <c r="G254" s="206" t="s">
        <v>193</v>
      </c>
      <c r="H254" s="207">
        <v>50.215000000000003</v>
      </c>
      <c r="I254" s="208"/>
      <c r="J254" s="207">
        <f>ROUND(I254*H254,3)</f>
        <v>0</v>
      </c>
      <c r="K254" s="205" t="s">
        <v>1</v>
      </c>
      <c r="L254" s="209"/>
      <c r="M254" s="210" t="s">
        <v>1</v>
      </c>
      <c r="N254" s="211" t="s">
        <v>41</v>
      </c>
      <c r="O254" s="56"/>
      <c r="P254" s="199">
        <f>O254*H254</f>
        <v>0</v>
      </c>
      <c r="Q254" s="199">
        <v>1.46E-2</v>
      </c>
      <c r="R254" s="199">
        <f>Q254*H254</f>
        <v>0.7331390000000001</v>
      </c>
      <c r="S254" s="199">
        <v>0</v>
      </c>
      <c r="T254" s="200">
        <f>S254*H254</f>
        <v>0</v>
      </c>
      <c r="AR254" s="13" t="s">
        <v>307</v>
      </c>
      <c r="AT254" s="13" t="s">
        <v>246</v>
      </c>
      <c r="AU254" s="13" t="s">
        <v>82</v>
      </c>
      <c r="AY254" s="13" t="s">
        <v>175</v>
      </c>
      <c r="BE254" s="201">
        <f>IF(N254="základná",J254,0)</f>
        <v>0</v>
      </c>
      <c r="BF254" s="201">
        <f>IF(N254="znížená",J254,0)</f>
        <v>0</v>
      </c>
      <c r="BG254" s="201">
        <f>IF(N254="zákl. prenesená",J254,0)</f>
        <v>0</v>
      </c>
      <c r="BH254" s="201">
        <f>IF(N254="zníž. prenesená",J254,0)</f>
        <v>0</v>
      </c>
      <c r="BI254" s="201">
        <f>IF(N254="nulová",J254,0)</f>
        <v>0</v>
      </c>
      <c r="BJ254" s="13" t="s">
        <v>82</v>
      </c>
      <c r="BK254" s="202">
        <f>ROUND(I254*H254,3)</f>
        <v>0</v>
      </c>
      <c r="BL254" s="13" t="s">
        <v>241</v>
      </c>
      <c r="BM254" s="13" t="s">
        <v>693</v>
      </c>
    </row>
    <row r="255" spans="2:65" s="1" customFormat="1" ht="16.5" customHeight="1">
      <c r="B255" s="30"/>
      <c r="C255" s="191" t="s">
        <v>694</v>
      </c>
      <c r="D255" s="191" t="s">
        <v>178</v>
      </c>
      <c r="E255" s="192" t="s">
        <v>695</v>
      </c>
      <c r="F255" s="193" t="s">
        <v>696</v>
      </c>
      <c r="G255" s="194" t="s">
        <v>351</v>
      </c>
      <c r="H255" s="195">
        <v>0.89400000000000002</v>
      </c>
      <c r="I255" s="196"/>
      <c r="J255" s="195">
        <f>ROUND(I255*H255,3)</f>
        <v>0</v>
      </c>
      <c r="K255" s="193" t="s">
        <v>1</v>
      </c>
      <c r="L255" s="34"/>
      <c r="M255" s="197" t="s">
        <v>1</v>
      </c>
      <c r="N255" s="198" t="s">
        <v>41</v>
      </c>
      <c r="O255" s="56"/>
      <c r="P255" s="199">
        <f>O255*H255</f>
        <v>0</v>
      </c>
      <c r="Q255" s="199">
        <v>0</v>
      </c>
      <c r="R255" s="199">
        <f>Q255*H255</f>
        <v>0</v>
      </c>
      <c r="S255" s="199">
        <v>0</v>
      </c>
      <c r="T255" s="200">
        <f>S255*H255</f>
        <v>0</v>
      </c>
      <c r="AR255" s="13" t="s">
        <v>241</v>
      </c>
      <c r="AT255" s="13" t="s">
        <v>178</v>
      </c>
      <c r="AU255" s="13" t="s">
        <v>82</v>
      </c>
      <c r="AY255" s="13" t="s">
        <v>175</v>
      </c>
      <c r="BE255" s="201">
        <f>IF(N255="základná",J255,0)</f>
        <v>0</v>
      </c>
      <c r="BF255" s="201">
        <f>IF(N255="znížená",J255,0)</f>
        <v>0</v>
      </c>
      <c r="BG255" s="201">
        <f>IF(N255="zákl. prenesená",J255,0)</f>
        <v>0</v>
      </c>
      <c r="BH255" s="201">
        <f>IF(N255="zníž. prenesená",J255,0)</f>
        <v>0</v>
      </c>
      <c r="BI255" s="201">
        <f>IF(N255="nulová",J255,0)</f>
        <v>0</v>
      </c>
      <c r="BJ255" s="13" t="s">
        <v>82</v>
      </c>
      <c r="BK255" s="202">
        <f>ROUND(I255*H255,3)</f>
        <v>0</v>
      </c>
      <c r="BL255" s="13" t="s">
        <v>241</v>
      </c>
      <c r="BM255" s="13" t="s">
        <v>697</v>
      </c>
    </row>
    <row r="256" spans="2:65" s="11" customFormat="1" ht="22.9" customHeight="1">
      <c r="B256" s="175"/>
      <c r="C256" s="176"/>
      <c r="D256" s="177" t="s">
        <v>68</v>
      </c>
      <c r="E256" s="189" t="s">
        <v>698</v>
      </c>
      <c r="F256" s="189" t="s">
        <v>699</v>
      </c>
      <c r="G256" s="176"/>
      <c r="H256" s="176"/>
      <c r="I256" s="179"/>
      <c r="J256" s="190">
        <f>BK256</f>
        <v>0</v>
      </c>
      <c r="K256" s="176"/>
      <c r="L256" s="181"/>
      <c r="M256" s="182"/>
      <c r="N256" s="183"/>
      <c r="O256" s="183"/>
      <c r="P256" s="184">
        <f>SUM(P257:P259)</f>
        <v>0</v>
      </c>
      <c r="Q256" s="183"/>
      <c r="R256" s="184">
        <f>SUM(R257:R259)</f>
        <v>7.9872999999999993E-3</v>
      </c>
      <c r="S256" s="183"/>
      <c r="T256" s="185">
        <f>SUM(T257:T259)</f>
        <v>0</v>
      </c>
      <c r="AR256" s="186" t="s">
        <v>82</v>
      </c>
      <c r="AT256" s="187" t="s">
        <v>68</v>
      </c>
      <c r="AU256" s="187" t="s">
        <v>76</v>
      </c>
      <c r="AY256" s="186" t="s">
        <v>175</v>
      </c>
      <c r="BK256" s="188">
        <f>SUM(BK257:BK259)</f>
        <v>0</v>
      </c>
    </row>
    <row r="257" spans="2:65" s="1" customFormat="1" ht="16.5" customHeight="1">
      <c r="B257" s="30"/>
      <c r="C257" s="191" t="s">
        <v>700</v>
      </c>
      <c r="D257" s="191" t="s">
        <v>178</v>
      </c>
      <c r="E257" s="192" t="s">
        <v>701</v>
      </c>
      <c r="F257" s="193" t="s">
        <v>702</v>
      </c>
      <c r="G257" s="194" t="s">
        <v>186</v>
      </c>
      <c r="H257" s="195">
        <v>23.44</v>
      </c>
      <c r="I257" s="196"/>
      <c r="J257" s="195">
        <f>ROUND(I257*H257,3)</f>
        <v>0</v>
      </c>
      <c r="K257" s="193" t="s">
        <v>1</v>
      </c>
      <c r="L257" s="34"/>
      <c r="M257" s="197" t="s">
        <v>1</v>
      </c>
      <c r="N257" s="198" t="s">
        <v>41</v>
      </c>
      <c r="O257" s="56"/>
      <c r="P257" s="199">
        <f>O257*H257</f>
        <v>0</v>
      </c>
      <c r="Q257" s="199">
        <v>1.0000000000000001E-5</v>
      </c>
      <c r="R257" s="199">
        <f>Q257*H257</f>
        <v>2.3440000000000003E-4</v>
      </c>
      <c r="S257" s="199">
        <v>0</v>
      </c>
      <c r="T257" s="200">
        <f>S257*H257</f>
        <v>0</v>
      </c>
      <c r="AR257" s="13" t="s">
        <v>241</v>
      </c>
      <c r="AT257" s="13" t="s">
        <v>178</v>
      </c>
      <c r="AU257" s="13" t="s">
        <v>82</v>
      </c>
      <c r="AY257" s="13" t="s">
        <v>175</v>
      </c>
      <c r="BE257" s="201">
        <f>IF(N257="základná",J257,0)</f>
        <v>0</v>
      </c>
      <c r="BF257" s="201">
        <f>IF(N257="znížená",J257,0)</f>
        <v>0</v>
      </c>
      <c r="BG257" s="201">
        <f>IF(N257="zákl. prenesená",J257,0)</f>
        <v>0</v>
      </c>
      <c r="BH257" s="201">
        <f>IF(N257="zníž. prenesená",J257,0)</f>
        <v>0</v>
      </c>
      <c r="BI257" s="201">
        <f>IF(N257="nulová",J257,0)</f>
        <v>0</v>
      </c>
      <c r="BJ257" s="13" t="s">
        <v>82</v>
      </c>
      <c r="BK257" s="202">
        <f>ROUND(I257*H257,3)</f>
        <v>0</v>
      </c>
      <c r="BL257" s="13" t="s">
        <v>241</v>
      </c>
      <c r="BM257" s="13" t="s">
        <v>703</v>
      </c>
    </row>
    <row r="258" spans="2:65" s="1" customFormat="1" ht="16.5" customHeight="1">
      <c r="B258" s="30"/>
      <c r="C258" s="203" t="s">
        <v>704</v>
      </c>
      <c r="D258" s="203" t="s">
        <v>246</v>
      </c>
      <c r="E258" s="204" t="s">
        <v>705</v>
      </c>
      <c r="F258" s="205" t="s">
        <v>706</v>
      </c>
      <c r="G258" s="206" t="s">
        <v>186</v>
      </c>
      <c r="H258" s="207">
        <v>25.843</v>
      </c>
      <c r="I258" s="208"/>
      <c r="J258" s="207">
        <f>ROUND(I258*H258,3)</f>
        <v>0</v>
      </c>
      <c r="K258" s="205" t="s">
        <v>1</v>
      </c>
      <c r="L258" s="209"/>
      <c r="M258" s="210" t="s">
        <v>1</v>
      </c>
      <c r="N258" s="211" t="s">
        <v>41</v>
      </c>
      <c r="O258" s="56"/>
      <c r="P258" s="199">
        <f>O258*H258</f>
        <v>0</v>
      </c>
      <c r="Q258" s="199">
        <v>2.9999999999999997E-4</v>
      </c>
      <c r="R258" s="199">
        <f>Q258*H258</f>
        <v>7.7528999999999992E-3</v>
      </c>
      <c r="S258" s="199">
        <v>0</v>
      </c>
      <c r="T258" s="200">
        <f>S258*H258</f>
        <v>0</v>
      </c>
      <c r="AR258" s="13" t="s">
        <v>307</v>
      </c>
      <c r="AT258" s="13" t="s">
        <v>246</v>
      </c>
      <c r="AU258" s="13" t="s">
        <v>82</v>
      </c>
      <c r="AY258" s="13" t="s">
        <v>175</v>
      </c>
      <c r="BE258" s="201">
        <f>IF(N258="základná",J258,0)</f>
        <v>0</v>
      </c>
      <c r="BF258" s="201">
        <f>IF(N258="znížená",J258,0)</f>
        <v>0</v>
      </c>
      <c r="BG258" s="201">
        <f>IF(N258="zákl. prenesená",J258,0)</f>
        <v>0</v>
      </c>
      <c r="BH258" s="201">
        <f>IF(N258="zníž. prenesená",J258,0)</f>
        <v>0</v>
      </c>
      <c r="BI258" s="201">
        <f>IF(N258="nulová",J258,0)</f>
        <v>0</v>
      </c>
      <c r="BJ258" s="13" t="s">
        <v>82</v>
      </c>
      <c r="BK258" s="202">
        <f>ROUND(I258*H258,3)</f>
        <v>0</v>
      </c>
      <c r="BL258" s="13" t="s">
        <v>241</v>
      </c>
      <c r="BM258" s="13" t="s">
        <v>707</v>
      </c>
    </row>
    <row r="259" spans="2:65" s="1" customFormat="1" ht="16.5" customHeight="1">
      <c r="B259" s="30"/>
      <c r="C259" s="191" t="s">
        <v>708</v>
      </c>
      <c r="D259" s="191" t="s">
        <v>178</v>
      </c>
      <c r="E259" s="192" t="s">
        <v>709</v>
      </c>
      <c r="F259" s="193" t="s">
        <v>710</v>
      </c>
      <c r="G259" s="194" t="s">
        <v>351</v>
      </c>
      <c r="H259" s="195">
        <v>8.0000000000000002E-3</v>
      </c>
      <c r="I259" s="196"/>
      <c r="J259" s="195">
        <f>ROUND(I259*H259,3)</f>
        <v>0</v>
      </c>
      <c r="K259" s="193" t="s">
        <v>1</v>
      </c>
      <c r="L259" s="34"/>
      <c r="M259" s="197" t="s">
        <v>1</v>
      </c>
      <c r="N259" s="198" t="s">
        <v>41</v>
      </c>
      <c r="O259" s="56"/>
      <c r="P259" s="199">
        <f>O259*H259</f>
        <v>0</v>
      </c>
      <c r="Q259" s="199">
        <v>0</v>
      </c>
      <c r="R259" s="199">
        <f>Q259*H259</f>
        <v>0</v>
      </c>
      <c r="S259" s="199">
        <v>0</v>
      </c>
      <c r="T259" s="200">
        <f>S259*H259</f>
        <v>0</v>
      </c>
      <c r="AR259" s="13" t="s">
        <v>241</v>
      </c>
      <c r="AT259" s="13" t="s">
        <v>178</v>
      </c>
      <c r="AU259" s="13" t="s">
        <v>82</v>
      </c>
      <c r="AY259" s="13" t="s">
        <v>175</v>
      </c>
      <c r="BE259" s="201">
        <f>IF(N259="základná",J259,0)</f>
        <v>0</v>
      </c>
      <c r="BF259" s="201">
        <f>IF(N259="znížená",J259,0)</f>
        <v>0</v>
      </c>
      <c r="BG259" s="201">
        <f>IF(N259="zákl. prenesená",J259,0)</f>
        <v>0</v>
      </c>
      <c r="BH259" s="201">
        <f>IF(N259="zníž. prenesená",J259,0)</f>
        <v>0</v>
      </c>
      <c r="BI259" s="201">
        <f>IF(N259="nulová",J259,0)</f>
        <v>0</v>
      </c>
      <c r="BJ259" s="13" t="s">
        <v>82</v>
      </c>
      <c r="BK259" s="202">
        <f>ROUND(I259*H259,3)</f>
        <v>0</v>
      </c>
      <c r="BL259" s="13" t="s">
        <v>241</v>
      </c>
      <c r="BM259" s="13" t="s">
        <v>711</v>
      </c>
    </row>
    <row r="260" spans="2:65" s="11" customFormat="1" ht="22.9" customHeight="1">
      <c r="B260" s="175"/>
      <c r="C260" s="176"/>
      <c r="D260" s="177" t="s">
        <v>68</v>
      </c>
      <c r="E260" s="189" t="s">
        <v>712</v>
      </c>
      <c r="F260" s="189" t="s">
        <v>713</v>
      </c>
      <c r="G260" s="176"/>
      <c r="H260" s="176"/>
      <c r="I260" s="179"/>
      <c r="J260" s="190">
        <f>BK260</f>
        <v>0</v>
      </c>
      <c r="K260" s="176"/>
      <c r="L260" s="181"/>
      <c r="M260" s="182"/>
      <c r="N260" s="183"/>
      <c r="O260" s="183"/>
      <c r="P260" s="184">
        <f>SUM(P261:P271)</f>
        <v>0</v>
      </c>
      <c r="Q260" s="183"/>
      <c r="R260" s="184">
        <f>SUM(R261:R271)</f>
        <v>1.4998193799999999</v>
      </c>
      <c r="S260" s="183"/>
      <c r="T260" s="185">
        <f>SUM(T261:T271)</f>
        <v>0.70742700000000003</v>
      </c>
      <c r="AR260" s="186" t="s">
        <v>82</v>
      </c>
      <c r="AT260" s="187" t="s">
        <v>68</v>
      </c>
      <c r="AU260" s="187" t="s">
        <v>76</v>
      </c>
      <c r="AY260" s="186" t="s">
        <v>175</v>
      </c>
      <c r="BK260" s="188">
        <f>SUM(BK261:BK271)</f>
        <v>0</v>
      </c>
    </row>
    <row r="261" spans="2:65" s="1" customFormat="1" ht="16.5" customHeight="1">
      <c r="B261" s="30"/>
      <c r="C261" s="191" t="s">
        <v>714</v>
      </c>
      <c r="D261" s="191" t="s">
        <v>178</v>
      </c>
      <c r="E261" s="192" t="s">
        <v>715</v>
      </c>
      <c r="F261" s="193" t="s">
        <v>716</v>
      </c>
      <c r="G261" s="194" t="s">
        <v>186</v>
      </c>
      <c r="H261" s="195">
        <v>335.09699999999998</v>
      </c>
      <c r="I261" s="196"/>
      <c r="J261" s="195">
        <f t="shared" ref="J261:J271" si="65">ROUND(I261*H261,3)</f>
        <v>0</v>
      </c>
      <c r="K261" s="193" t="s">
        <v>1</v>
      </c>
      <c r="L261" s="34"/>
      <c r="M261" s="197" t="s">
        <v>1</v>
      </c>
      <c r="N261" s="198" t="s">
        <v>41</v>
      </c>
      <c r="O261" s="56"/>
      <c r="P261" s="199">
        <f t="shared" ref="P261:P271" si="66">O261*H261</f>
        <v>0</v>
      </c>
      <c r="Q261" s="199">
        <v>0</v>
      </c>
      <c r="R261" s="199">
        <f t="shared" ref="R261:R271" si="67">Q261*H261</f>
        <v>0</v>
      </c>
      <c r="S261" s="199">
        <v>1E-3</v>
      </c>
      <c r="T261" s="200">
        <f t="shared" ref="T261:T271" si="68">S261*H261</f>
        <v>0.33509699999999998</v>
      </c>
      <c r="AR261" s="13" t="s">
        <v>241</v>
      </c>
      <c r="AT261" s="13" t="s">
        <v>178</v>
      </c>
      <c r="AU261" s="13" t="s">
        <v>82</v>
      </c>
      <c r="AY261" s="13" t="s">
        <v>175</v>
      </c>
      <c r="BE261" s="201">
        <f t="shared" ref="BE261:BE271" si="69">IF(N261="základná",J261,0)</f>
        <v>0</v>
      </c>
      <c r="BF261" s="201">
        <f t="shared" ref="BF261:BF271" si="70">IF(N261="znížená",J261,0)</f>
        <v>0</v>
      </c>
      <c r="BG261" s="201">
        <f t="shared" ref="BG261:BG271" si="71">IF(N261="zákl. prenesená",J261,0)</f>
        <v>0</v>
      </c>
      <c r="BH261" s="201">
        <f t="shared" ref="BH261:BH271" si="72">IF(N261="zníž. prenesená",J261,0)</f>
        <v>0</v>
      </c>
      <c r="BI261" s="201">
        <f t="shared" ref="BI261:BI271" si="73">IF(N261="nulová",J261,0)</f>
        <v>0</v>
      </c>
      <c r="BJ261" s="13" t="s">
        <v>82</v>
      </c>
      <c r="BK261" s="202">
        <f t="shared" ref="BK261:BK271" si="74">ROUND(I261*H261,3)</f>
        <v>0</v>
      </c>
      <c r="BL261" s="13" t="s">
        <v>241</v>
      </c>
      <c r="BM261" s="13" t="s">
        <v>717</v>
      </c>
    </row>
    <row r="262" spans="2:65" s="1" customFormat="1" ht="16.5" customHeight="1">
      <c r="B262" s="30"/>
      <c r="C262" s="191" t="s">
        <v>718</v>
      </c>
      <c r="D262" s="191" t="s">
        <v>178</v>
      </c>
      <c r="E262" s="192" t="s">
        <v>719</v>
      </c>
      <c r="F262" s="193" t="s">
        <v>720</v>
      </c>
      <c r="G262" s="194" t="s">
        <v>193</v>
      </c>
      <c r="H262" s="195">
        <v>372.33</v>
      </c>
      <c r="I262" s="196"/>
      <c r="J262" s="195">
        <f t="shared" si="65"/>
        <v>0</v>
      </c>
      <c r="K262" s="193" t="s">
        <v>1</v>
      </c>
      <c r="L262" s="34"/>
      <c r="M262" s="197" t="s">
        <v>1</v>
      </c>
      <c r="N262" s="198" t="s">
        <v>41</v>
      </c>
      <c r="O262" s="56"/>
      <c r="P262" s="199">
        <f t="shared" si="66"/>
        <v>0</v>
      </c>
      <c r="Q262" s="199">
        <v>0</v>
      </c>
      <c r="R262" s="199">
        <f t="shared" si="67"/>
        <v>0</v>
      </c>
      <c r="S262" s="199">
        <v>1E-3</v>
      </c>
      <c r="T262" s="200">
        <f t="shared" si="68"/>
        <v>0.37232999999999999</v>
      </c>
      <c r="AR262" s="13" t="s">
        <v>241</v>
      </c>
      <c r="AT262" s="13" t="s">
        <v>178</v>
      </c>
      <c r="AU262" s="13" t="s">
        <v>82</v>
      </c>
      <c r="AY262" s="13" t="s">
        <v>175</v>
      </c>
      <c r="BE262" s="201">
        <f t="shared" si="69"/>
        <v>0</v>
      </c>
      <c r="BF262" s="201">
        <f t="shared" si="70"/>
        <v>0</v>
      </c>
      <c r="BG262" s="201">
        <f t="shared" si="71"/>
        <v>0</v>
      </c>
      <c r="BH262" s="201">
        <f t="shared" si="72"/>
        <v>0</v>
      </c>
      <c r="BI262" s="201">
        <f t="shared" si="73"/>
        <v>0</v>
      </c>
      <c r="BJ262" s="13" t="s">
        <v>82</v>
      </c>
      <c r="BK262" s="202">
        <f t="shared" si="74"/>
        <v>0</v>
      </c>
      <c r="BL262" s="13" t="s">
        <v>241</v>
      </c>
      <c r="BM262" s="13" t="s">
        <v>721</v>
      </c>
    </row>
    <row r="263" spans="2:65" s="1" customFormat="1" ht="16.5" customHeight="1">
      <c r="B263" s="30"/>
      <c r="C263" s="191" t="s">
        <v>722</v>
      </c>
      <c r="D263" s="191" t="s">
        <v>178</v>
      </c>
      <c r="E263" s="192" t="s">
        <v>723</v>
      </c>
      <c r="F263" s="193" t="s">
        <v>724</v>
      </c>
      <c r="G263" s="194" t="s">
        <v>186</v>
      </c>
      <c r="H263" s="195">
        <v>121.292</v>
      </c>
      <c r="I263" s="196"/>
      <c r="J263" s="195">
        <f t="shared" si="65"/>
        <v>0</v>
      </c>
      <c r="K263" s="193" t="s">
        <v>1</v>
      </c>
      <c r="L263" s="34"/>
      <c r="M263" s="197" t="s">
        <v>1</v>
      </c>
      <c r="N263" s="198" t="s">
        <v>41</v>
      </c>
      <c r="O263" s="56"/>
      <c r="P263" s="199">
        <f t="shared" si="66"/>
        <v>0</v>
      </c>
      <c r="Q263" s="199">
        <v>4.0000000000000003E-5</v>
      </c>
      <c r="R263" s="199">
        <f t="shared" si="67"/>
        <v>4.8516800000000006E-3</v>
      </c>
      <c r="S263" s="199">
        <v>0</v>
      </c>
      <c r="T263" s="200">
        <f t="shared" si="68"/>
        <v>0</v>
      </c>
      <c r="AR263" s="13" t="s">
        <v>241</v>
      </c>
      <c r="AT263" s="13" t="s">
        <v>178</v>
      </c>
      <c r="AU263" s="13" t="s">
        <v>82</v>
      </c>
      <c r="AY263" s="13" t="s">
        <v>175</v>
      </c>
      <c r="BE263" s="201">
        <f t="shared" si="69"/>
        <v>0</v>
      </c>
      <c r="BF263" s="201">
        <f t="shared" si="70"/>
        <v>0</v>
      </c>
      <c r="BG263" s="201">
        <f t="shared" si="71"/>
        <v>0</v>
      </c>
      <c r="BH263" s="201">
        <f t="shared" si="72"/>
        <v>0</v>
      </c>
      <c r="BI263" s="201">
        <f t="shared" si="73"/>
        <v>0</v>
      </c>
      <c r="BJ263" s="13" t="s">
        <v>82</v>
      </c>
      <c r="BK263" s="202">
        <f t="shared" si="74"/>
        <v>0</v>
      </c>
      <c r="BL263" s="13" t="s">
        <v>241</v>
      </c>
      <c r="BM263" s="13" t="s">
        <v>725</v>
      </c>
    </row>
    <row r="264" spans="2:65" s="1" customFormat="1" ht="16.5" customHeight="1">
      <c r="B264" s="30"/>
      <c r="C264" s="191" t="s">
        <v>726</v>
      </c>
      <c r="D264" s="191" t="s">
        <v>178</v>
      </c>
      <c r="E264" s="192" t="s">
        <v>727</v>
      </c>
      <c r="F264" s="193" t="s">
        <v>728</v>
      </c>
      <c r="G264" s="194" t="s">
        <v>186</v>
      </c>
      <c r="H264" s="195">
        <v>129.56</v>
      </c>
      <c r="I264" s="196"/>
      <c r="J264" s="195">
        <f t="shared" si="65"/>
        <v>0</v>
      </c>
      <c r="K264" s="193" t="s">
        <v>1</v>
      </c>
      <c r="L264" s="34"/>
      <c r="M264" s="197" t="s">
        <v>1</v>
      </c>
      <c r="N264" s="198" t="s">
        <v>41</v>
      </c>
      <c r="O264" s="56"/>
      <c r="P264" s="199">
        <f t="shared" si="66"/>
        <v>0</v>
      </c>
      <c r="Q264" s="199">
        <v>4.0000000000000003E-5</v>
      </c>
      <c r="R264" s="199">
        <f t="shared" si="67"/>
        <v>5.1824000000000002E-3</v>
      </c>
      <c r="S264" s="199">
        <v>0</v>
      </c>
      <c r="T264" s="200">
        <f t="shared" si="68"/>
        <v>0</v>
      </c>
      <c r="AR264" s="13" t="s">
        <v>241</v>
      </c>
      <c r="AT264" s="13" t="s">
        <v>178</v>
      </c>
      <c r="AU264" s="13" t="s">
        <v>82</v>
      </c>
      <c r="AY264" s="13" t="s">
        <v>175</v>
      </c>
      <c r="BE264" s="201">
        <f t="shared" si="69"/>
        <v>0</v>
      </c>
      <c r="BF264" s="201">
        <f t="shared" si="70"/>
        <v>0</v>
      </c>
      <c r="BG264" s="201">
        <f t="shared" si="71"/>
        <v>0</v>
      </c>
      <c r="BH264" s="201">
        <f t="shared" si="72"/>
        <v>0</v>
      </c>
      <c r="BI264" s="201">
        <f t="shared" si="73"/>
        <v>0</v>
      </c>
      <c r="BJ264" s="13" t="s">
        <v>82</v>
      </c>
      <c r="BK264" s="202">
        <f t="shared" si="74"/>
        <v>0</v>
      </c>
      <c r="BL264" s="13" t="s">
        <v>241</v>
      </c>
      <c r="BM264" s="13" t="s">
        <v>729</v>
      </c>
    </row>
    <row r="265" spans="2:65" s="1" customFormat="1" ht="16.5" customHeight="1">
      <c r="B265" s="30"/>
      <c r="C265" s="191" t="s">
        <v>730</v>
      </c>
      <c r="D265" s="191" t="s">
        <v>178</v>
      </c>
      <c r="E265" s="192" t="s">
        <v>731</v>
      </c>
      <c r="F265" s="193" t="s">
        <v>732</v>
      </c>
      <c r="G265" s="194" t="s">
        <v>193</v>
      </c>
      <c r="H265" s="195">
        <v>128.37</v>
      </c>
      <c r="I265" s="196"/>
      <c r="J265" s="195">
        <f t="shared" si="65"/>
        <v>0</v>
      </c>
      <c r="K265" s="193" t="s">
        <v>1</v>
      </c>
      <c r="L265" s="34"/>
      <c r="M265" s="197" t="s">
        <v>1</v>
      </c>
      <c r="N265" s="198" t="s">
        <v>41</v>
      </c>
      <c r="O265" s="56"/>
      <c r="P265" s="199">
        <f t="shared" si="66"/>
        <v>0</v>
      </c>
      <c r="Q265" s="199">
        <v>2.9999999999999997E-4</v>
      </c>
      <c r="R265" s="199">
        <f t="shared" si="67"/>
        <v>3.8510999999999997E-2</v>
      </c>
      <c r="S265" s="199">
        <v>0</v>
      </c>
      <c r="T265" s="200">
        <f t="shared" si="68"/>
        <v>0</v>
      </c>
      <c r="AR265" s="13" t="s">
        <v>241</v>
      </c>
      <c r="AT265" s="13" t="s">
        <v>178</v>
      </c>
      <c r="AU265" s="13" t="s">
        <v>82</v>
      </c>
      <c r="AY265" s="13" t="s">
        <v>175</v>
      </c>
      <c r="BE265" s="201">
        <f t="shared" si="69"/>
        <v>0</v>
      </c>
      <c r="BF265" s="201">
        <f t="shared" si="70"/>
        <v>0</v>
      </c>
      <c r="BG265" s="201">
        <f t="shared" si="71"/>
        <v>0</v>
      </c>
      <c r="BH265" s="201">
        <f t="shared" si="72"/>
        <v>0</v>
      </c>
      <c r="BI265" s="201">
        <f t="shared" si="73"/>
        <v>0</v>
      </c>
      <c r="BJ265" s="13" t="s">
        <v>82</v>
      </c>
      <c r="BK265" s="202">
        <f t="shared" si="74"/>
        <v>0</v>
      </c>
      <c r="BL265" s="13" t="s">
        <v>241</v>
      </c>
      <c r="BM265" s="13" t="s">
        <v>733</v>
      </c>
    </row>
    <row r="266" spans="2:65" s="1" customFormat="1" ht="16.5" customHeight="1">
      <c r="B266" s="30"/>
      <c r="C266" s="203" t="s">
        <v>734</v>
      </c>
      <c r="D266" s="203" t="s">
        <v>246</v>
      </c>
      <c r="E266" s="204" t="s">
        <v>735</v>
      </c>
      <c r="F266" s="205" t="s">
        <v>736</v>
      </c>
      <c r="G266" s="206" t="s">
        <v>193</v>
      </c>
      <c r="H266" s="207">
        <v>144.95699999999999</v>
      </c>
      <c r="I266" s="208"/>
      <c r="J266" s="207">
        <f t="shared" si="65"/>
        <v>0</v>
      </c>
      <c r="K266" s="205" t="s">
        <v>1</v>
      </c>
      <c r="L266" s="209"/>
      <c r="M266" s="210" t="s">
        <v>1</v>
      </c>
      <c r="N266" s="211" t="s">
        <v>41</v>
      </c>
      <c r="O266" s="56"/>
      <c r="P266" s="199">
        <f t="shared" si="66"/>
        <v>0</v>
      </c>
      <c r="Q266" s="199">
        <v>3.0000000000000001E-3</v>
      </c>
      <c r="R266" s="199">
        <f t="shared" si="67"/>
        <v>0.43487100000000001</v>
      </c>
      <c r="S266" s="199">
        <v>0</v>
      </c>
      <c r="T266" s="200">
        <f t="shared" si="68"/>
        <v>0</v>
      </c>
      <c r="AR266" s="13" t="s">
        <v>307</v>
      </c>
      <c r="AT266" s="13" t="s">
        <v>246</v>
      </c>
      <c r="AU266" s="13" t="s">
        <v>82</v>
      </c>
      <c r="AY266" s="13" t="s">
        <v>175</v>
      </c>
      <c r="BE266" s="201">
        <f t="shared" si="69"/>
        <v>0</v>
      </c>
      <c r="BF266" s="201">
        <f t="shared" si="70"/>
        <v>0</v>
      </c>
      <c r="BG266" s="201">
        <f t="shared" si="71"/>
        <v>0</v>
      </c>
      <c r="BH266" s="201">
        <f t="shared" si="72"/>
        <v>0</v>
      </c>
      <c r="BI266" s="201">
        <f t="shared" si="73"/>
        <v>0</v>
      </c>
      <c r="BJ266" s="13" t="s">
        <v>82</v>
      </c>
      <c r="BK266" s="202">
        <f t="shared" si="74"/>
        <v>0</v>
      </c>
      <c r="BL266" s="13" t="s">
        <v>241</v>
      </c>
      <c r="BM266" s="13" t="s">
        <v>737</v>
      </c>
    </row>
    <row r="267" spans="2:65" s="1" customFormat="1" ht="16.5" customHeight="1">
      <c r="B267" s="30"/>
      <c r="C267" s="191" t="s">
        <v>738</v>
      </c>
      <c r="D267" s="191" t="s">
        <v>178</v>
      </c>
      <c r="E267" s="192" t="s">
        <v>739</v>
      </c>
      <c r="F267" s="193" t="s">
        <v>740</v>
      </c>
      <c r="G267" s="194" t="s">
        <v>193</v>
      </c>
      <c r="H267" s="195">
        <v>218.1</v>
      </c>
      <c r="I267" s="196"/>
      <c r="J267" s="195">
        <f t="shared" si="65"/>
        <v>0</v>
      </c>
      <c r="K267" s="193" t="s">
        <v>1</v>
      </c>
      <c r="L267" s="34"/>
      <c r="M267" s="197" t="s">
        <v>1</v>
      </c>
      <c r="N267" s="198" t="s">
        <v>41</v>
      </c>
      <c r="O267" s="56"/>
      <c r="P267" s="199">
        <f t="shared" si="66"/>
        <v>0</v>
      </c>
      <c r="Q267" s="199">
        <v>4.0000000000000002E-4</v>
      </c>
      <c r="R267" s="199">
        <f t="shared" si="67"/>
        <v>8.7239999999999998E-2</v>
      </c>
      <c r="S267" s="199">
        <v>0</v>
      </c>
      <c r="T267" s="200">
        <f t="shared" si="68"/>
        <v>0</v>
      </c>
      <c r="AR267" s="13" t="s">
        <v>182</v>
      </c>
      <c r="AT267" s="13" t="s">
        <v>178</v>
      </c>
      <c r="AU267" s="13" t="s">
        <v>82</v>
      </c>
      <c r="AY267" s="13" t="s">
        <v>175</v>
      </c>
      <c r="BE267" s="201">
        <f t="shared" si="69"/>
        <v>0</v>
      </c>
      <c r="BF267" s="201">
        <f t="shared" si="70"/>
        <v>0</v>
      </c>
      <c r="BG267" s="201">
        <f t="shared" si="71"/>
        <v>0</v>
      </c>
      <c r="BH267" s="201">
        <f t="shared" si="72"/>
        <v>0</v>
      </c>
      <c r="BI267" s="201">
        <f t="shared" si="73"/>
        <v>0</v>
      </c>
      <c r="BJ267" s="13" t="s">
        <v>82</v>
      </c>
      <c r="BK267" s="202">
        <f t="shared" si="74"/>
        <v>0</v>
      </c>
      <c r="BL267" s="13" t="s">
        <v>182</v>
      </c>
      <c r="BM267" s="13" t="s">
        <v>741</v>
      </c>
    </row>
    <row r="268" spans="2:65" s="1" customFormat="1" ht="16.5" customHeight="1">
      <c r="B268" s="30"/>
      <c r="C268" s="203" t="s">
        <v>742</v>
      </c>
      <c r="D268" s="203" t="s">
        <v>246</v>
      </c>
      <c r="E268" s="204" t="s">
        <v>743</v>
      </c>
      <c r="F268" s="205" t="s">
        <v>744</v>
      </c>
      <c r="G268" s="206" t="s">
        <v>193</v>
      </c>
      <c r="H268" s="207">
        <v>238.24700000000001</v>
      </c>
      <c r="I268" s="208"/>
      <c r="J268" s="207">
        <f t="shared" si="65"/>
        <v>0</v>
      </c>
      <c r="K268" s="205" t="s">
        <v>1</v>
      </c>
      <c r="L268" s="209"/>
      <c r="M268" s="210" t="s">
        <v>1</v>
      </c>
      <c r="N268" s="211" t="s">
        <v>41</v>
      </c>
      <c r="O268" s="56"/>
      <c r="P268" s="199">
        <f t="shared" si="66"/>
        <v>0</v>
      </c>
      <c r="Q268" s="199">
        <v>3.8999999999999998E-3</v>
      </c>
      <c r="R268" s="199">
        <f t="shared" si="67"/>
        <v>0.92916330000000003</v>
      </c>
      <c r="S268" s="199">
        <v>0</v>
      </c>
      <c r="T268" s="200">
        <f t="shared" si="68"/>
        <v>0</v>
      </c>
      <c r="AR268" s="13" t="s">
        <v>208</v>
      </c>
      <c r="AT268" s="13" t="s">
        <v>246</v>
      </c>
      <c r="AU268" s="13" t="s">
        <v>82</v>
      </c>
      <c r="AY268" s="13" t="s">
        <v>175</v>
      </c>
      <c r="BE268" s="201">
        <f t="shared" si="69"/>
        <v>0</v>
      </c>
      <c r="BF268" s="201">
        <f t="shared" si="70"/>
        <v>0</v>
      </c>
      <c r="BG268" s="201">
        <f t="shared" si="71"/>
        <v>0</v>
      </c>
      <c r="BH268" s="201">
        <f t="shared" si="72"/>
        <v>0</v>
      </c>
      <c r="BI268" s="201">
        <f t="shared" si="73"/>
        <v>0</v>
      </c>
      <c r="BJ268" s="13" t="s">
        <v>82</v>
      </c>
      <c r="BK268" s="202">
        <f t="shared" si="74"/>
        <v>0</v>
      </c>
      <c r="BL268" s="13" t="s">
        <v>182</v>
      </c>
      <c r="BM268" s="13" t="s">
        <v>745</v>
      </c>
    </row>
    <row r="269" spans="2:65" s="1" customFormat="1" ht="16.5" customHeight="1">
      <c r="B269" s="30"/>
      <c r="C269" s="191" t="s">
        <v>746</v>
      </c>
      <c r="D269" s="191" t="s">
        <v>178</v>
      </c>
      <c r="E269" s="192" t="s">
        <v>747</v>
      </c>
      <c r="F269" s="193" t="s">
        <v>748</v>
      </c>
      <c r="G269" s="194" t="s">
        <v>193</v>
      </c>
      <c r="H269" s="195">
        <v>395.7</v>
      </c>
      <c r="I269" s="196"/>
      <c r="J269" s="195">
        <f t="shared" si="65"/>
        <v>0</v>
      </c>
      <c r="K269" s="193" t="s">
        <v>1</v>
      </c>
      <c r="L269" s="34"/>
      <c r="M269" s="197" t="s">
        <v>1</v>
      </c>
      <c r="N269" s="198" t="s">
        <v>41</v>
      </c>
      <c r="O269" s="56"/>
      <c r="P269" s="199">
        <f t="shared" si="66"/>
        <v>0</v>
      </c>
      <c r="Q269" s="199">
        <v>0</v>
      </c>
      <c r="R269" s="199">
        <f t="shared" si="67"/>
        <v>0</v>
      </c>
      <c r="S269" s="199">
        <v>0</v>
      </c>
      <c r="T269" s="200">
        <f t="shared" si="68"/>
        <v>0</v>
      </c>
      <c r="AR269" s="13" t="s">
        <v>241</v>
      </c>
      <c r="AT269" s="13" t="s">
        <v>178</v>
      </c>
      <c r="AU269" s="13" t="s">
        <v>82</v>
      </c>
      <c r="AY269" s="13" t="s">
        <v>175</v>
      </c>
      <c r="BE269" s="201">
        <f t="shared" si="69"/>
        <v>0</v>
      </c>
      <c r="BF269" s="201">
        <f t="shared" si="70"/>
        <v>0</v>
      </c>
      <c r="BG269" s="201">
        <f t="shared" si="71"/>
        <v>0</v>
      </c>
      <c r="BH269" s="201">
        <f t="shared" si="72"/>
        <v>0</v>
      </c>
      <c r="BI269" s="201">
        <f t="shared" si="73"/>
        <v>0</v>
      </c>
      <c r="BJ269" s="13" t="s">
        <v>82</v>
      </c>
      <c r="BK269" s="202">
        <f t="shared" si="74"/>
        <v>0</v>
      </c>
      <c r="BL269" s="13" t="s">
        <v>241</v>
      </c>
      <c r="BM269" s="13" t="s">
        <v>749</v>
      </c>
    </row>
    <row r="270" spans="2:65" s="1" customFormat="1" ht="16.5" customHeight="1">
      <c r="B270" s="30"/>
      <c r="C270" s="191" t="s">
        <v>750</v>
      </c>
      <c r="D270" s="191" t="s">
        <v>178</v>
      </c>
      <c r="E270" s="192" t="s">
        <v>751</v>
      </c>
      <c r="F270" s="193" t="s">
        <v>752</v>
      </c>
      <c r="G270" s="194" t="s">
        <v>193</v>
      </c>
      <c r="H270" s="195">
        <v>372.33</v>
      </c>
      <c r="I270" s="196"/>
      <c r="J270" s="195">
        <f t="shared" si="65"/>
        <v>0</v>
      </c>
      <c r="K270" s="193" t="s">
        <v>1</v>
      </c>
      <c r="L270" s="34"/>
      <c r="M270" s="197" t="s">
        <v>1</v>
      </c>
      <c r="N270" s="198" t="s">
        <v>41</v>
      </c>
      <c r="O270" s="56"/>
      <c r="P270" s="199">
        <f t="shared" si="66"/>
        <v>0</v>
      </c>
      <c r="Q270" s="199">
        <v>0</v>
      </c>
      <c r="R270" s="199">
        <f t="shared" si="67"/>
        <v>0</v>
      </c>
      <c r="S270" s="199">
        <v>0</v>
      </c>
      <c r="T270" s="200">
        <f t="shared" si="68"/>
        <v>0</v>
      </c>
      <c r="AR270" s="13" t="s">
        <v>241</v>
      </c>
      <c r="AT270" s="13" t="s">
        <v>178</v>
      </c>
      <c r="AU270" s="13" t="s">
        <v>82</v>
      </c>
      <c r="AY270" s="13" t="s">
        <v>175</v>
      </c>
      <c r="BE270" s="201">
        <f t="shared" si="69"/>
        <v>0</v>
      </c>
      <c r="BF270" s="201">
        <f t="shared" si="70"/>
        <v>0</v>
      </c>
      <c r="BG270" s="201">
        <f t="shared" si="71"/>
        <v>0</v>
      </c>
      <c r="BH270" s="201">
        <f t="shared" si="72"/>
        <v>0</v>
      </c>
      <c r="BI270" s="201">
        <f t="shared" si="73"/>
        <v>0</v>
      </c>
      <c r="BJ270" s="13" t="s">
        <v>82</v>
      </c>
      <c r="BK270" s="202">
        <f t="shared" si="74"/>
        <v>0</v>
      </c>
      <c r="BL270" s="13" t="s">
        <v>241</v>
      </c>
      <c r="BM270" s="13" t="s">
        <v>753</v>
      </c>
    </row>
    <row r="271" spans="2:65" s="1" customFormat="1" ht="16.5" customHeight="1">
      <c r="B271" s="30"/>
      <c r="C271" s="191" t="s">
        <v>754</v>
      </c>
      <c r="D271" s="191" t="s">
        <v>178</v>
      </c>
      <c r="E271" s="192" t="s">
        <v>755</v>
      </c>
      <c r="F271" s="193" t="s">
        <v>756</v>
      </c>
      <c r="G271" s="194" t="s">
        <v>351</v>
      </c>
      <c r="H271" s="195">
        <v>0.48299999999999998</v>
      </c>
      <c r="I271" s="196"/>
      <c r="J271" s="195">
        <f t="shared" si="65"/>
        <v>0</v>
      </c>
      <c r="K271" s="193" t="s">
        <v>1</v>
      </c>
      <c r="L271" s="34"/>
      <c r="M271" s="197" t="s">
        <v>1</v>
      </c>
      <c r="N271" s="198" t="s">
        <v>41</v>
      </c>
      <c r="O271" s="56"/>
      <c r="P271" s="199">
        <f t="shared" si="66"/>
        <v>0</v>
      </c>
      <c r="Q271" s="199">
        <v>0</v>
      </c>
      <c r="R271" s="199">
        <f t="shared" si="67"/>
        <v>0</v>
      </c>
      <c r="S271" s="199">
        <v>0</v>
      </c>
      <c r="T271" s="200">
        <f t="shared" si="68"/>
        <v>0</v>
      </c>
      <c r="AR271" s="13" t="s">
        <v>241</v>
      </c>
      <c r="AT271" s="13" t="s">
        <v>178</v>
      </c>
      <c r="AU271" s="13" t="s">
        <v>82</v>
      </c>
      <c r="AY271" s="13" t="s">
        <v>175</v>
      </c>
      <c r="BE271" s="201">
        <f t="shared" si="69"/>
        <v>0</v>
      </c>
      <c r="BF271" s="201">
        <f t="shared" si="70"/>
        <v>0</v>
      </c>
      <c r="BG271" s="201">
        <f t="shared" si="71"/>
        <v>0</v>
      </c>
      <c r="BH271" s="201">
        <f t="shared" si="72"/>
        <v>0</v>
      </c>
      <c r="BI271" s="201">
        <f t="shared" si="73"/>
        <v>0</v>
      </c>
      <c r="BJ271" s="13" t="s">
        <v>82</v>
      </c>
      <c r="BK271" s="202">
        <f t="shared" si="74"/>
        <v>0</v>
      </c>
      <c r="BL271" s="13" t="s">
        <v>241</v>
      </c>
      <c r="BM271" s="13" t="s">
        <v>757</v>
      </c>
    </row>
    <row r="272" spans="2:65" s="11" customFormat="1" ht="22.9" customHeight="1">
      <c r="B272" s="175"/>
      <c r="C272" s="176"/>
      <c r="D272" s="177" t="s">
        <v>68</v>
      </c>
      <c r="E272" s="189" t="s">
        <v>758</v>
      </c>
      <c r="F272" s="189" t="s">
        <v>759</v>
      </c>
      <c r="G272" s="176"/>
      <c r="H272" s="176"/>
      <c r="I272" s="179"/>
      <c r="J272" s="190">
        <f>BK272</f>
        <v>0</v>
      </c>
      <c r="K272" s="176"/>
      <c r="L272" s="181"/>
      <c r="M272" s="182"/>
      <c r="N272" s="183"/>
      <c r="O272" s="183"/>
      <c r="P272" s="184">
        <f>SUM(P273:P276)</f>
        <v>0</v>
      </c>
      <c r="Q272" s="183"/>
      <c r="R272" s="184">
        <f>SUM(R273:R276)</f>
        <v>1.7341312599999998</v>
      </c>
      <c r="S272" s="183"/>
      <c r="T272" s="185">
        <f>SUM(T273:T276)</f>
        <v>0</v>
      </c>
      <c r="AR272" s="186" t="s">
        <v>82</v>
      </c>
      <c r="AT272" s="187" t="s">
        <v>68</v>
      </c>
      <c r="AU272" s="187" t="s">
        <v>76</v>
      </c>
      <c r="AY272" s="186" t="s">
        <v>175</v>
      </c>
      <c r="BK272" s="188">
        <f>SUM(BK273:BK276)</f>
        <v>0</v>
      </c>
    </row>
    <row r="273" spans="2:65" s="1" customFormat="1" ht="16.5" customHeight="1">
      <c r="B273" s="30"/>
      <c r="C273" s="191" t="s">
        <v>760</v>
      </c>
      <c r="D273" s="191" t="s">
        <v>178</v>
      </c>
      <c r="E273" s="192" t="s">
        <v>761</v>
      </c>
      <c r="F273" s="193" t="s">
        <v>762</v>
      </c>
      <c r="G273" s="194" t="s">
        <v>193</v>
      </c>
      <c r="H273" s="195">
        <v>146.87799999999999</v>
      </c>
      <c r="I273" s="196"/>
      <c r="J273" s="195">
        <f>ROUND(I273*H273,3)</f>
        <v>0</v>
      </c>
      <c r="K273" s="193" t="s">
        <v>1</v>
      </c>
      <c r="L273" s="34"/>
      <c r="M273" s="197" t="s">
        <v>1</v>
      </c>
      <c r="N273" s="198" t="s">
        <v>41</v>
      </c>
      <c r="O273" s="56"/>
      <c r="P273" s="199">
        <f>O273*H273</f>
        <v>0</v>
      </c>
      <c r="Q273" s="199">
        <v>3.15E-3</v>
      </c>
      <c r="R273" s="199">
        <f>Q273*H273</f>
        <v>0.46266569999999996</v>
      </c>
      <c r="S273" s="199">
        <v>0</v>
      </c>
      <c r="T273" s="200">
        <f>S273*H273</f>
        <v>0</v>
      </c>
      <c r="AR273" s="13" t="s">
        <v>241</v>
      </c>
      <c r="AT273" s="13" t="s">
        <v>178</v>
      </c>
      <c r="AU273" s="13" t="s">
        <v>82</v>
      </c>
      <c r="AY273" s="13" t="s">
        <v>175</v>
      </c>
      <c r="BE273" s="201">
        <f>IF(N273="základná",J273,0)</f>
        <v>0</v>
      </c>
      <c r="BF273" s="201">
        <f>IF(N273="znížená",J273,0)</f>
        <v>0</v>
      </c>
      <c r="BG273" s="201">
        <f>IF(N273="zákl. prenesená",J273,0)</f>
        <v>0</v>
      </c>
      <c r="BH273" s="201">
        <f>IF(N273="zníž. prenesená",J273,0)</f>
        <v>0</v>
      </c>
      <c r="BI273" s="201">
        <f>IF(N273="nulová",J273,0)</f>
        <v>0</v>
      </c>
      <c r="BJ273" s="13" t="s">
        <v>82</v>
      </c>
      <c r="BK273" s="202">
        <f>ROUND(I273*H273,3)</f>
        <v>0</v>
      </c>
      <c r="BL273" s="13" t="s">
        <v>241</v>
      </c>
      <c r="BM273" s="13" t="s">
        <v>763</v>
      </c>
    </row>
    <row r="274" spans="2:65" s="1" customFormat="1" ht="16.5" customHeight="1">
      <c r="B274" s="30"/>
      <c r="C274" s="203" t="s">
        <v>764</v>
      </c>
      <c r="D274" s="203" t="s">
        <v>246</v>
      </c>
      <c r="E274" s="204" t="s">
        <v>765</v>
      </c>
      <c r="F274" s="205" t="s">
        <v>766</v>
      </c>
      <c r="G274" s="206" t="s">
        <v>193</v>
      </c>
      <c r="H274" s="207">
        <v>149.816</v>
      </c>
      <c r="I274" s="208"/>
      <c r="J274" s="207">
        <f>ROUND(I274*H274,3)</f>
        <v>0</v>
      </c>
      <c r="K274" s="205" t="s">
        <v>1</v>
      </c>
      <c r="L274" s="209"/>
      <c r="M274" s="210" t="s">
        <v>1</v>
      </c>
      <c r="N274" s="211" t="s">
        <v>41</v>
      </c>
      <c r="O274" s="56"/>
      <c r="P274" s="199">
        <f>O274*H274</f>
        <v>0</v>
      </c>
      <c r="Q274" s="199">
        <v>3.3300000000000001E-3</v>
      </c>
      <c r="R274" s="199">
        <f>Q274*H274</f>
        <v>0.49888728000000004</v>
      </c>
      <c r="S274" s="199">
        <v>0</v>
      </c>
      <c r="T274" s="200">
        <f>S274*H274</f>
        <v>0</v>
      </c>
      <c r="AR274" s="13" t="s">
        <v>307</v>
      </c>
      <c r="AT274" s="13" t="s">
        <v>246</v>
      </c>
      <c r="AU274" s="13" t="s">
        <v>82</v>
      </c>
      <c r="AY274" s="13" t="s">
        <v>175</v>
      </c>
      <c r="BE274" s="201">
        <f>IF(N274="základná",J274,0)</f>
        <v>0</v>
      </c>
      <c r="BF274" s="201">
        <f>IF(N274="znížená",J274,0)</f>
        <v>0</v>
      </c>
      <c r="BG274" s="201">
        <f>IF(N274="zákl. prenesená",J274,0)</f>
        <v>0</v>
      </c>
      <c r="BH274" s="201">
        <f>IF(N274="zníž. prenesená",J274,0)</f>
        <v>0</v>
      </c>
      <c r="BI274" s="201">
        <f>IF(N274="nulová",J274,0)</f>
        <v>0</v>
      </c>
      <c r="BJ274" s="13" t="s">
        <v>82</v>
      </c>
      <c r="BK274" s="202">
        <f>ROUND(I274*H274,3)</f>
        <v>0</v>
      </c>
      <c r="BL274" s="13" t="s">
        <v>241</v>
      </c>
      <c r="BM274" s="13" t="s">
        <v>767</v>
      </c>
    </row>
    <row r="275" spans="2:65" s="1" customFormat="1" ht="16.5" customHeight="1">
      <c r="B275" s="30"/>
      <c r="C275" s="191" t="s">
        <v>768</v>
      </c>
      <c r="D275" s="191" t="s">
        <v>178</v>
      </c>
      <c r="E275" s="192" t="s">
        <v>769</v>
      </c>
      <c r="F275" s="193" t="s">
        <v>770</v>
      </c>
      <c r="G275" s="194" t="s">
        <v>193</v>
      </c>
      <c r="H275" s="195">
        <v>146.87799999999999</v>
      </c>
      <c r="I275" s="196"/>
      <c r="J275" s="195">
        <f>ROUND(I275*H275,3)</f>
        <v>0</v>
      </c>
      <c r="K275" s="193" t="s">
        <v>1</v>
      </c>
      <c r="L275" s="34"/>
      <c r="M275" s="197" t="s">
        <v>1</v>
      </c>
      <c r="N275" s="198" t="s">
        <v>41</v>
      </c>
      <c r="O275" s="56"/>
      <c r="P275" s="199">
        <f>O275*H275</f>
        <v>0</v>
      </c>
      <c r="Q275" s="199">
        <v>5.2599999999999999E-3</v>
      </c>
      <c r="R275" s="199">
        <f>Q275*H275</f>
        <v>0.77257827999999995</v>
      </c>
      <c r="S275" s="199">
        <v>0</v>
      </c>
      <c r="T275" s="200">
        <f>S275*H275</f>
        <v>0</v>
      </c>
      <c r="AR275" s="13" t="s">
        <v>241</v>
      </c>
      <c r="AT275" s="13" t="s">
        <v>178</v>
      </c>
      <c r="AU275" s="13" t="s">
        <v>82</v>
      </c>
      <c r="AY275" s="13" t="s">
        <v>175</v>
      </c>
      <c r="BE275" s="201">
        <f>IF(N275="základná",J275,0)</f>
        <v>0</v>
      </c>
      <c r="BF275" s="201">
        <f>IF(N275="znížená",J275,0)</f>
        <v>0</v>
      </c>
      <c r="BG275" s="201">
        <f>IF(N275="zákl. prenesená",J275,0)</f>
        <v>0</v>
      </c>
      <c r="BH275" s="201">
        <f>IF(N275="zníž. prenesená",J275,0)</f>
        <v>0</v>
      </c>
      <c r="BI275" s="201">
        <f>IF(N275="nulová",J275,0)</f>
        <v>0</v>
      </c>
      <c r="BJ275" s="13" t="s">
        <v>82</v>
      </c>
      <c r="BK275" s="202">
        <f>ROUND(I275*H275,3)</f>
        <v>0</v>
      </c>
      <c r="BL275" s="13" t="s">
        <v>241</v>
      </c>
      <c r="BM275" s="13" t="s">
        <v>771</v>
      </c>
    </row>
    <row r="276" spans="2:65" s="1" customFormat="1" ht="16.5" customHeight="1">
      <c r="B276" s="30"/>
      <c r="C276" s="191" t="s">
        <v>772</v>
      </c>
      <c r="D276" s="191" t="s">
        <v>178</v>
      </c>
      <c r="E276" s="192" t="s">
        <v>773</v>
      </c>
      <c r="F276" s="193" t="s">
        <v>774</v>
      </c>
      <c r="G276" s="194" t="s">
        <v>351</v>
      </c>
      <c r="H276" s="195">
        <v>1.734</v>
      </c>
      <c r="I276" s="196"/>
      <c r="J276" s="195">
        <f>ROUND(I276*H276,3)</f>
        <v>0</v>
      </c>
      <c r="K276" s="193" t="s">
        <v>1</v>
      </c>
      <c r="L276" s="34"/>
      <c r="M276" s="197" t="s">
        <v>1</v>
      </c>
      <c r="N276" s="198" t="s">
        <v>41</v>
      </c>
      <c r="O276" s="56"/>
      <c r="P276" s="199">
        <f>O276*H276</f>
        <v>0</v>
      </c>
      <c r="Q276" s="199">
        <v>0</v>
      </c>
      <c r="R276" s="199">
        <f>Q276*H276</f>
        <v>0</v>
      </c>
      <c r="S276" s="199">
        <v>0</v>
      </c>
      <c r="T276" s="200">
        <f>S276*H276</f>
        <v>0</v>
      </c>
      <c r="AR276" s="13" t="s">
        <v>241</v>
      </c>
      <c r="AT276" s="13" t="s">
        <v>178</v>
      </c>
      <c r="AU276" s="13" t="s">
        <v>82</v>
      </c>
      <c r="AY276" s="13" t="s">
        <v>175</v>
      </c>
      <c r="BE276" s="201">
        <f>IF(N276="základná",J276,0)</f>
        <v>0</v>
      </c>
      <c r="BF276" s="201">
        <f>IF(N276="znížená",J276,0)</f>
        <v>0</v>
      </c>
      <c r="BG276" s="201">
        <f>IF(N276="zákl. prenesená",J276,0)</f>
        <v>0</v>
      </c>
      <c r="BH276" s="201">
        <f>IF(N276="zníž. prenesená",J276,0)</f>
        <v>0</v>
      </c>
      <c r="BI276" s="201">
        <f>IF(N276="nulová",J276,0)</f>
        <v>0</v>
      </c>
      <c r="BJ276" s="13" t="s">
        <v>82</v>
      </c>
      <c r="BK276" s="202">
        <f>ROUND(I276*H276,3)</f>
        <v>0</v>
      </c>
      <c r="BL276" s="13" t="s">
        <v>241</v>
      </c>
      <c r="BM276" s="13" t="s">
        <v>775</v>
      </c>
    </row>
    <row r="277" spans="2:65" s="11" customFormat="1" ht="22.9" customHeight="1">
      <c r="B277" s="175"/>
      <c r="C277" s="176"/>
      <c r="D277" s="177" t="s">
        <v>68</v>
      </c>
      <c r="E277" s="189" t="s">
        <v>776</v>
      </c>
      <c r="F277" s="189" t="s">
        <v>777</v>
      </c>
      <c r="G277" s="176"/>
      <c r="H277" s="176"/>
      <c r="I277" s="179"/>
      <c r="J277" s="190">
        <f>BK277</f>
        <v>0</v>
      </c>
      <c r="K277" s="176"/>
      <c r="L277" s="181"/>
      <c r="M277" s="182"/>
      <c r="N277" s="183"/>
      <c r="O277" s="183"/>
      <c r="P277" s="184">
        <f>SUM(P278:P281)</f>
        <v>0</v>
      </c>
      <c r="Q277" s="183"/>
      <c r="R277" s="184">
        <f>SUM(R278:R281)</f>
        <v>0.21824182</v>
      </c>
      <c r="S277" s="183"/>
      <c r="T277" s="185">
        <f>SUM(T278:T281)</f>
        <v>0</v>
      </c>
      <c r="AR277" s="186" t="s">
        <v>82</v>
      </c>
      <c r="AT277" s="187" t="s">
        <v>68</v>
      </c>
      <c r="AU277" s="187" t="s">
        <v>76</v>
      </c>
      <c r="AY277" s="186" t="s">
        <v>175</v>
      </c>
      <c r="BK277" s="188">
        <f>SUM(BK278:BK281)</f>
        <v>0</v>
      </c>
    </row>
    <row r="278" spans="2:65" s="1" customFormat="1" ht="16.5" customHeight="1">
      <c r="B278" s="30"/>
      <c r="C278" s="191" t="s">
        <v>778</v>
      </c>
      <c r="D278" s="191" t="s">
        <v>178</v>
      </c>
      <c r="E278" s="192" t="s">
        <v>779</v>
      </c>
      <c r="F278" s="193" t="s">
        <v>780</v>
      </c>
      <c r="G278" s="194" t="s">
        <v>193</v>
      </c>
      <c r="H278" s="195">
        <v>32.091999999999999</v>
      </c>
      <c r="I278" s="196"/>
      <c r="J278" s="195">
        <f>ROUND(I278*H278,3)</f>
        <v>0</v>
      </c>
      <c r="K278" s="193" t="s">
        <v>1</v>
      </c>
      <c r="L278" s="34"/>
      <c r="M278" s="197" t="s">
        <v>1</v>
      </c>
      <c r="N278" s="198" t="s">
        <v>41</v>
      </c>
      <c r="O278" s="56"/>
      <c r="P278" s="199">
        <f>O278*H278</f>
        <v>0</v>
      </c>
      <c r="Q278" s="199">
        <v>2.4000000000000001E-4</v>
      </c>
      <c r="R278" s="199">
        <f>Q278*H278</f>
        <v>7.70208E-3</v>
      </c>
      <c r="S278" s="199">
        <v>0</v>
      </c>
      <c r="T278" s="200">
        <f>S278*H278</f>
        <v>0</v>
      </c>
      <c r="AR278" s="13" t="s">
        <v>241</v>
      </c>
      <c r="AT278" s="13" t="s">
        <v>178</v>
      </c>
      <c r="AU278" s="13" t="s">
        <v>82</v>
      </c>
      <c r="AY278" s="13" t="s">
        <v>175</v>
      </c>
      <c r="BE278" s="201">
        <f>IF(N278="základná",J278,0)</f>
        <v>0</v>
      </c>
      <c r="BF278" s="201">
        <f>IF(N278="znížená",J278,0)</f>
        <v>0</v>
      </c>
      <c r="BG278" s="201">
        <f>IF(N278="zákl. prenesená",J278,0)</f>
        <v>0</v>
      </c>
      <c r="BH278" s="201">
        <f>IF(N278="zníž. prenesená",J278,0)</f>
        <v>0</v>
      </c>
      <c r="BI278" s="201">
        <f>IF(N278="nulová",J278,0)</f>
        <v>0</v>
      </c>
      <c r="BJ278" s="13" t="s">
        <v>82</v>
      </c>
      <c r="BK278" s="202">
        <f>ROUND(I278*H278,3)</f>
        <v>0</v>
      </c>
      <c r="BL278" s="13" t="s">
        <v>241</v>
      </c>
      <c r="BM278" s="13" t="s">
        <v>781</v>
      </c>
    </row>
    <row r="279" spans="2:65" s="1" customFormat="1" ht="16.5" customHeight="1">
      <c r="B279" s="30"/>
      <c r="C279" s="191" t="s">
        <v>782</v>
      </c>
      <c r="D279" s="191" t="s">
        <v>178</v>
      </c>
      <c r="E279" s="192" t="s">
        <v>783</v>
      </c>
      <c r="F279" s="193" t="s">
        <v>784</v>
      </c>
      <c r="G279" s="194" t="s">
        <v>193</v>
      </c>
      <c r="H279" s="195">
        <v>7.0880000000000001</v>
      </c>
      <c r="I279" s="196"/>
      <c r="J279" s="195">
        <f>ROUND(I279*H279,3)</f>
        <v>0</v>
      </c>
      <c r="K279" s="193" t="s">
        <v>1</v>
      </c>
      <c r="L279" s="34"/>
      <c r="M279" s="197" t="s">
        <v>1</v>
      </c>
      <c r="N279" s="198" t="s">
        <v>41</v>
      </c>
      <c r="O279" s="56"/>
      <c r="P279" s="199">
        <f>O279*H279</f>
        <v>0</v>
      </c>
      <c r="Q279" s="199">
        <v>2.2000000000000001E-4</v>
      </c>
      <c r="R279" s="199">
        <f>Q279*H279</f>
        <v>1.5593600000000001E-3</v>
      </c>
      <c r="S279" s="199">
        <v>0</v>
      </c>
      <c r="T279" s="200">
        <f>S279*H279</f>
        <v>0</v>
      </c>
      <c r="AR279" s="13" t="s">
        <v>241</v>
      </c>
      <c r="AT279" s="13" t="s">
        <v>178</v>
      </c>
      <c r="AU279" s="13" t="s">
        <v>82</v>
      </c>
      <c r="AY279" s="13" t="s">
        <v>175</v>
      </c>
      <c r="BE279" s="201">
        <f>IF(N279="základná",J279,0)</f>
        <v>0</v>
      </c>
      <c r="BF279" s="201">
        <f>IF(N279="znížená",J279,0)</f>
        <v>0</v>
      </c>
      <c r="BG279" s="201">
        <f>IF(N279="zákl. prenesená",J279,0)</f>
        <v>0</v>
      </c>
      <c r="BH279" s="201">
        <f>IF(N279="zníž. prenesená",J279,0)</f>
        <v>0</v>
      </c>
      <c r="BI279" s="201">
        <f>IF(N279="nulová",J279,0)</f>
        <v>0</v>
      </c>
      <c r="BJ279" s="13" t="s">
        <v>82</v>
      </c>
      <c r="BK279" s="202">
        <f>ROUND(I279*H279,3)</f>
        <v>0</v>
      </c>
      <c r="BL279" s="13" t="s">
        <v>241</v>
      </c>
      <c r="BM279" s="13" t="s">
        <v>785</v>
      </c>
    </row>
    <row r="280" spans="2:65" s="1" customFormat="1" ht="16.5" customHeight="1">
      <c r="B280" s="30"/>
      <c r="C280" s="191" t="s">
        <v>786</v>
      </c>
      <c r="D280" s="191" t="s">
        <v>178</v>
      </c>
      <c r="E280" s="192" t="s">
        <v>787</v>
      </c>
      <c r="F280" s="193" t="s">
        <v>788</v>
      </c>
      <c r="G280" s="194" t="s">
        <v>193</v>
      </c>
      <c r="H280" s="195">
        <v>357.29599999999999</v>
      </c>
      <c r="I280" s="196"/>
      <c r="J280" s="195">
        <f>ROUND(I280*H280,3)</f>
        <v>0</v>
      </c>
      <c r="K280" s="193" t="s">
        <v>1</v>
      </c>
      <c r="L280" s="34"/>
      <c r="M280" s="197" t="s">
        <v>1</v>
      </c>
      <c r="N280" s="198" t="s">
        <v>41</v>
      </c>
      <c r="O280" s="56"/>
      <c r="P280" s="199">
        <f>O280*H280</f>
        <v>0</v>
      </c>
      <c r="Q280" s="199">
        <v>0</v>
      </c>
      <c r="R280" s="199">
        <f>Q280*H280</f>
        <v>0</v>
      </c>
      <c r="S280" s="199">
        <v>0</v>
      </c>
      <c r="T280" s="200">
        <f>S280*H280</f>
        <v>0</v>
      </c>
      <c r="AR280" s="13" t="s">
        <v>241</v>
      </c>
      <c r="AT280" s="13" t="s">
        <v>178</v>
      </c>
      <c r="AU280" s="13" t="s">
        <v>82</v>
      </c>
      <c r="AY280" s="13" t="s">
        <v>175</v>
      </c>
      <c r="BE280" s="201">
        <f>IF(N280="základná",J280,0)</f>
        <v>0</v>
      </c>
      <c r="BF280" s="201">
        <f>IF(N280="znížená",J280,0)</f>
        <v>0</v>
      </c>
      <c r="BG280" s="201">
        <f>IF(N280="zákl. prenesená",J280,0)</f>
        <v>0</v>
      </c>
      <c r="BH280" s="201">
        <f>IF(N280="zníž. prenesená",J280,0)</f>
        <v>0</v>
      </c>
      <c r="BI280" s="201">
        <f>IF(N280="nulová",J280,0)</f>
        <v>0</v>
      </c>
      <c r="BJ280" s="13" t="s">
        <v>82</v>
      </c>
      <c r="BK280" s="202">
        <f>ROUND(I280*H280,3)</f>
        <v>0</v>
      </c>
      <c r="BL280" s="13" t="s">
        <v>241</v>
      </c>
      <c r="BM280" s="13" t="s">
        <v>789</v>
      </c>
    </row>
    <row r="281" spans="2:65" s="1" customFormat="1" ht="16.5" customHeight="1">
      <c r="B281" s="30"/>
      <c r="C281" s="191" t="s">
        <v>790</v>
      </c>
      <c r="D281" s="191" t="s">
        <v>178</v>
      </c>
      <c r="E281" s="192" t="s">
        <v>791</v>
      </c>
      <c r="F281" s="193" t="s">
        <v>792</v>
      </c>
      <c r="G281" s="194" t="s">
        <v>193</v>
      </c>
      <c r="H281" s="195">
        <v>360.31099999999998</v>
      </c>
      <c r="I281" s="196"/>
      <c r="J281" s="195">
        <f>ROUND(I281*H281,3)</f>
        <v>0</v>
      </c>
      <c r="K281" s="193" t="s">
        <v>1</v>
      </c>
      <c r="L281" s="34"/>
      <c r="M281" s="197" t="s">
        <v>1</v>
      </c>
      <c r="N281" s="198" t="s">
        <v>41</v>
      </c>
      <c r="O281" s="56"/>
      <c r="P281" s="199">
        <f>O281*H281</f>
        <v>0</v>
      </c>
      <c r="Q281" s="199">
        <v>5.8E-4</v>
      </c>
      <c r="R281" s="199">
        <f>Q281*H281</f>
        <v>0.20898037999999999</v>
      </c>
      <c r="S281" s="199">
        <v>0</v>
      </c>
      <c r="T281" s="200">
        <f>S281*H281</f>
        <v>0</v>
      </c>
      <c r="AR281" s="13" t="s">
        <v>241</v>
      </c>
      <c r="AT281" s="13" t="s">
        <v>178</v>
      </c>
      <c r="AU281" s="13" t="s">
        <v>82</v>
      </c>
      <c r="AY281" s="13" t="s">
        <v>175</v>
      </c>
      <c r="BE281" s="201">
        <f>IF(N281="základná",J281,0)</f>
        <v>0</v>
      </c>
      <c r="BF281" s="201">
        <f>IF(N281="znížená",J281,0)</f>
        <v>0</v>
      </c>
      <c r="BG281" s="201">
        <f>IF(N281="zákl. prenesená",J281,0)</f>
        <v>0</v>
      </c>
      <c r="BH281" s="201">
        <f>IF(N281="zníž. prenesená",J281,0)</f>
        <v>0</v>
      </c>
      <c r="BI281" s="201">
        <f>IF(N281="nulová",J281,0)</f>
        <v>0</v>
      </c>
      <c r="BJ281" s="13" t="s">
        <v>82</v>
      </c>
      <c r="BK281" s="202">
        <f>ROUND(I281*H281,3)</f>
        <v>0</v>
      </c>
      <c r="BL281" s="13" t="s">
        <v>241</v>
      </c>
      <c r="BM281" s="13" t="s">
        <v>793</v>
      </c>
    </row>
    <row r="282" spans="2:65" s="11" customFormat="1" ht="22.9" customHeight="1">
      <c r="B282" s="175"/>
      <c r="C282" s="176"/>
      <c r="D282" s="177" t="s">
        <v>68</v>
      </c>
      <c r="E282" s="189" t="s">
        <v>794</v>
      </c>
      <c r="F282" s="189" t="s">
        <v>795</v>
      </c>
      <c r="G282" s="176"/>
      <c r="H282" s="176"/>
      <c r="I282" s="179"/>
      <c r="J282" s="190">
        <f>BK282</f>
        <v>0</v>
      </c>
      <c r="K282" s="176"/>
      <c r="L282" s="181"/>
      <c r="M282" s="182"/>
      <c r="N282" s="183"/>
      <c r="O282" s="183"/>
      <c r="P282" s="184">
        <f>SUM(P283:P284)</f>
        <v>0</v>
      </c>
      <c r="Q282" s="183"/>
      <c r="R282" s="184">
        <f>SUM(R283:R284)</f>
        <v>0.38077550000000004</v>
      </c>
      <c r="S282" s="183"/>
      <c r="T282" s="185">
        <f>SUM(T283:T284)</f>
        <v>0</v>
      </c>
      <c r="AR282" s="186" t="s">
        <v>82</v>
      </c>
      <c r="AT282" s="187" t="s">
        <v>68</v>
      </c>
      <c r="AU282" s="187" t="s">
        <v>76</v>
      </c>
      <c r="AY282" s="186" t="s">
        <v>175</v>
      </c>
      <c r="BK282" s="188">
        <f>SUM(BK283:BK284)</f>
        <v>0</v>
      </c>
    </row>
    <row r="283" spans="2:65" s="1" customFormat="1" ht="16.5" customHeight="1">
      <c r="B283" s="30"/>
      <c r="C283" s="191" t="s">
        <v>796</v>
      </c>
      <c r="D283" s="191" t="s">
        <v>178</v>
      </c>
      <c r="E283" s="192" t="s">
        <v>797</v>
      </c>
      <c r="F283" s="193" t="s">
        <v>798</v>
      </c>
      <c r="G283" s="194" t="s">
        <v>193</v>
      </c>
      <c r="H283" s="195">
        <v>1087.93</v>
      </c>
      <c r="I283" s="196"/>
      <c r="J283" s="195">
        <f>ROUND(I283*H283,3)</f>
        <v>0</v>
      </c>
      <c r="K283" s="193" t="s">
        <v>1</v>
      </c>
      <c r="L283" s="34"/>
      <c r="M283" s="197" t="s">
        <v>1</v>
      </c>
      <c r="N283" s="198" t="s">
        <v>41</v>
      </c>
      <c r="O283" s="56"/>
      <c r="P283" s="199">
        <f>O283*H283</f>
        <v>0</v>
      </c>
      <c r="Q283" s="199">
        <v>3.5E-4</v>
      </c>
      <c r="R283" s="199">
        <f>Q283*H283</f>
        <v>0.38077550000000004</v>
      </c>
      <c r="S283" s="199">
        <v>0</v>
      </c>
      <c r="T283" s="200">
        <f>S283*H283</f>
        <v>0</v>
      </c>
      <c r="AR283" s="13" t="s">
        <v>241</v>
      </c>
      <c r="AT283" s="13" t="s">
        <v>178</v>
      </c>
      <c r="AU283" s="13" t="s">
        <v>82</v>
      </c>
      <c r="AY283" s="13" t="s">
        <v>175</v>
      </c>
      <c r="BE283" s="201">
        <f>IF(N283="základná",J283,0)</f>
        <v>0</v>
      </c>
      <c r="BF283" s="201">
        <f>IF(N283="znížená",J283,0)</f>
        <v>0</v>
      </c>
      <c r="BG283" s="201">
        <f>IF(N283="zákl. prenesená",J283,0)</f>
        <v>0</v>
      </c>
      <c r="BH283" s="201">
        <f>IF(N283="zníž. prenesená",J283,0)</f>
        <v>0</v>
      </c>
      <c r="BI283" s="201">
        <f>IF(N283="nulová",J283,0)</f>
        <v>0</v>
      </c>
      <c r="BJ283" s="13" t="s">
        <v>82</v>
      </c>
      <c r="BK283" s="202">
        <f>ROUND(I283*H283,3)</f>
        <v>0</v>
      </c>
      <c r="BL283" s="13" t="s">
        <v>241</v>
      </c>
      <c r="BM283" s="13" t="s">
        <v>799</v>
      </c>
    </row>
    <row r="284" spans="2:65" s="1" customFormat="1" ht="16.5" customHeight="1">
      <c r="B284" s="30"/>
      <c r="C284" s="191" t="s">
        <v>800</v>
      </c>
      <c r="D284" s="191" t="s">
        <v>178</v>
      </c>
      <c r="E284" s="192" t="s">
        <v>801</v>
      </c>
      <c r="F284" s="193" t="s">
        <v>802</v>
      </c>
      <c r="G284" s="194" t="s">
        <v>193</v>
      </c>
      <c r="H284" s="195">
        <v>947.23</v>
      </c>
      <c r="I284" s="196"/>
      <c r="J284" s="195">
        <f>ROUND(I284*H284,3)</f>
        <v>0</v>
      </c>
      <c r="K284" s="193" t="s">
        <v>1</v>
      </c>
      <c r="L284" s="34"/>
      <c r="M284" s="212" t="s">
        <v>1</v>
      </c>
      <c r="N284" s="213" t="s">
        <v>41</v>
      </c>
      <c r="O284" s="214"/>
      <c r="P284" s="215">
        <f>O284*H284</f>
        <v>0</v>
      </c>
      <c r="Q284" s="215">
        <v>0</v>
      </c>
      <c r="R284" s="215">
        <f>Q284*H284</f>
        <v>0</v>
      </c>
      <c r="S284" s="215">
        <v>0</v>
      </c>
      <c r="T284" s="216">
        <f>S284*H284</f>
        <v>0</v>
      </c>
      <c r="AR284" s="13" t="s">
        <v>241</v>
      </c>
      <c r="AT284" s="13" t="s">
        <v>178</v>
      </c>
      <c r="AU284" s="13" t="s">
        <v>82</v>
      </c>
      <c r="AY284" s="13" t="s">
        <v>175</v>
      </c>
      <c r="BE284" s="201">
        <f>IF(N284="základná",J284,0)</f>
        <v>0</v>
      </c>
      <c r="BF284" s="201">
        <f>IF(N284="znížená",J284,0)</f>
        <v>0</v>
      </c>
      <c r="BG284" s="201">
        <f>IF(N284="zákl. prenesená",J284,0)</f>
        <v>0</v>
      </c>
      <c r="BH284" s="201">
        <f>IF(N284="zníž. prenesená",J284,0)</f>
        <v>0</v>
      </c>
      <c r="BI284" s="201">
        <f>IF(N284="nulová",J284,0)</f>
        <v>0</v>
      </c>
      <c r="BJ284" s="13" t="s">
        <v>82</v>
      </c>
      <c r="BK284" s="202">
        <f>ROUND(I284*H284,3)</f>
        <v>0</v>
      </c>
      <c r="BL284" s="13" t="s">
        <v>241</v>
      </c>
      <c r="BM284" s="13" t="s">
        <v>803</v>
      </c>
    </row>
    <row r="285" spans="2:65" s="1" customFormat="1" ht="6.95" customHeight="1">
      <c r="B285" s="42"/>
      <c r="C285" s="43"/>
      <c r="D285" s="43"/>
      <c r="E285" s="43"/>
      <c r="F285" s="43"/>
      <c r="G285" s="43"/>
      <c r="H285" s="43"/>
      <c r="I285" s="132"/>
      <c r="J285" s="43"/>
      <c r="K285" s="43"/>
      <c r="L285" s="34"/>
    </row>
  </sheetData>
  <sheetProtection algorithmName="SHA-512" hashValue="33+ePXQX8nwKiwKsJ5JBEs3V21vDxvsdCasfZy8Xityh3Ft8DdmDQk4ZQr047976c0FvcHpTZzbQV5nLKmfyeQ==" saltValue="EbFc6/lkdlRFUEctAp2VdBeUxUjPoDrXpr1ObDzpmhUkSaWUPBuP7vMK0S6UPJXkd1YKyDTN2ARffzghfU8LSg==" spinCount="100000" sheet="1" objects="1" scenarios="1" formatColumns="0" formatRows="0" autoFilter="0"/>
  <autoFilter ref="C115:K284"/>
  <mergeCells count="17">
    <mergeCell ref="E29:H29"/>
    <mergeCell ref="L2:V2"/>
    <mergeCell ref="E7:H7"/>
    <mergeCell ref="E9:H9"/>
    <mergeCell ref="E11:H11"/>
    <mergeCell ref="E20:H20"/>
    <mergeCell ref="E108:H108"/>
    <mergeCell ref="E52:H52"/>
    <mergeCell ref="E54:H54"/>
    <mergeCell ref="E56:H56"/>
    <mergeCell ref="D88:F88"/>
    <mergeCell ref="D89:F89"/>
    <mergeCell ref="D90:F90"/>
    <mergeCell ref="D91:F91"/>
    <mergeCell ref="D92:F92"/>
    <mergeCell ref="E104:H104"/>
    <mergeCell ref="E106:H106"/>
  </mergeCells>
  <pageMargins left="0.39374999999999999" right="0.39374999999999999" top="0.39374999999999999" bottom="0.39374999999999999" header="0" footer="0"/>
  <pageSetup paperSize="9" scale="65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38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8.6640625" customWidth="1"/>
    <col min="8" max="8" width="11.1640625" customWidth="1"/>
    <col min="9" max="9" width="14.1640625" style="102" customWidth="1"/>
    <col min="10" max="10" width="23.5" customWidth="1"/>
    <col min="11" max="11" width="15.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AT2" s="13" t="s">
        <v>86</v>
      </c>
    </row>
    <row r="3" spans="2:46" ht="6.95" customHeight="1">
      <c r="B3" s="103"/>
      <c r="C3" s="104"/>
      <c r="D3" s="104"/>
      <c r="E3" s="104"/>
      <c r="F3" s="104"/>
      <c r="G3" s="104"/>
      <c r="H3" s="104"/>
      <c r="I3" s="105"/>
      <c r="J3" s="104"/>
      <c r="K3" s="104"/>
      <c r="L3" s="16"/>
      <c r="AT3" s="13" t="s">
        <v>69</v>
      </c>
    </row>
    <row r="4" spans="2:46" ht="24.95" customHeight="1">
      <c r="B4" s="16"/>
      <c r="D4" s="106" t="s">
        <v>120</v>
      </c>
      <c r="L4" s="16"/>
      <c r="M4" s="20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107" t="s">
        <v>14</v>
      </c>
      <c r="L6" s="16"/>
    </row>
    <row r="7" spans="2:46" ht="16.5" customHeight="1">
      <c r="B7" s="16"/>
      <c r="E7" s="267" t="str">
        <f>'Rekapitulácia stavby'!K6</f>
        <v>Materská škola Na Hôrke 30, Nitra</v>
      </c>
      <c r="F7" s="268"/>
      <c r="G7" s="268"/>
      <c r="H7" s="268"/>
      <c r="L7" s="16"/>
    </row>
    <row r="8" spans="2:46" ht="12" customHeight="1">
      <c r="B8" s="16"/>
      <c r="D8" s="107" t="s">
        <v>121</v>
      </c>
      <c r="L8" s="16"/>
    </row>
    <row r="9" spans="2:46" s="1" customFormat="1" ht="16.5" customHeight="1">
      <c r="B9" s="34"/>
      <c r="E9" s="267" t="s">
        <v>122</v>
      </c>
      <c r="F9" s="269"/>
      <c r="G9" s="269"/>
      <c r="H9" s="269"/>
      <c r="I9" s="108"/>
      <c r="L9" s="34"/>
    </row>
    <row r="10" spans="2:46" s="1" customFormat="1" ht="12" customHeight="1">
      <c r="B10" s="34"/>
      <c r="D10" s="107" t="s">
        <v>123</v>
      </c>
      <c r="I10" s="108"/>
      <c r="L10" s="34"/>
    </row>
    <row r="11" spans="2:46" s="1" customFormat="1" ht="36.950000000000003" customHeight="1">
      <c r="B11" s="34"/>
      <c r="E11" s="270" t="s">
        <v>804</v>
      </c>
      <c r="F11" s="269"/>
      <c r="G11" s="269"/>
      <c r="H11" s="269"/>
      <c r="I11" s="108"/>
      <c r="L11" s="34"/>
    </row>
    <row r="12" spans="2:46" s="1" customFormat="1" ht="11.25">
      <c r="B12" s="34"/>
      <c r="I12" s="108"/>
      <c r="L12" s="34"/>
    </row>
    <row r="13" spans="2:46" s="1" customFormat="1" ht="12" customHeight="1">
      <c r="B13" s="34"/>
      <c r="D13" s="107" t="s">
        <v>16</v>
      </c>
      <c r="F13" s="13" t="s">
        <v>1</v>
      </c>
      <c r="I13" s="109" t="s">
        <v>17</v>
      </c>
      <c r="J13" s="13" t="s">
        <v>1</v>
      </c>
      <c r="L13" s="34"/>
    </row>
    <row r="14" spans="2:46" s="1" customFormat="1" ht="12" customHeight="1">
      <c r="B14" s="34"/>
      <c r="D14" s="107" t="s">
        <v>18</v>
      </c>
      <c r="F14" s="13" t="s">
        <v>19</v>
      </c>
      <c r="I14" s="109" t="s">
        <v>20</v>
      </c>
      <c r="J14" s="110" t="str">
        <f>'Rekapitulácia stavby'!AN8</f>
        <v>24. 2. 2017</v>
      </c>
      <c r="L14" s="34"/>
    </row>
    <row r="15" spans="2:46" s="1" customFormat="1" ht="10.9" customHeight="1">
      <c r="B15" s="34"/>
      <c r="I15" s="108"/>
      <c r="L15" s="34"/>
    </row>
    <row r="16" spans="2:46" s="1" customFormat="1" ht="12" customHeight="1">
      <c r="B16" s="34"/>
      <c r="D16" s="107" t="s">
        <v>22</v>
      </c>
      <c r="I16" s="109" t="s">
        <v>23</v>
      </c>
      <c r="J16" s="13" t="s">
        <v>1</v>
      </c>
      <c r="L16" s="34"/>
    </row>
    <row r="17" spans="2:12" s="1" customFormat="1" ht="18" customHeight="1">
      <c r="B17" s="34"/>
      <c r="E17" s="13" t="s">
        <v>24</v>
      </c>
      <c r="I17" s="109" t="s">
        <v>25</v>
      </c>
      <c r="J17" s="13" t="s">
        <v>1</v>
      </c>
      <c r="L17" s="34"/>
    </row>
    <row r="18" spans="2:12" s="1" customFormat="1" ht="6.95" customHeight="1">
      <c r="B18" s="34"/>
      <c r="I18" s="108"/>
      <c r="L18" s="34"/>
    </row>
    <row r="19" spans="2:12" s="1" customFormat="1" ht="12" customHeight="1">
      <c r="B19" s="34"/>
      <c r="D19" s="107" t="s">
        <v>26</v>
      </c>
      <c r="I19" s="109" t="s">
        <v>23</v>
      </c>
      <c r="J19" s="26" t="str">
        <f>'Rekapitulácia stavby'!AN13</f>
        <v>Vyplň údaj</v>
      </c>
      <c r="L19" s="34"/>
    </row>
    <row r="20" spans="2:12" s="1" customFormat="1" ht="18" customHeight="1">
      <c r="B20" s="34"/>
      <c r="E20" s="271" t="str">
        <f>'Rekapitulácia stavby'!E14</f>
        <v>Vyplň údaj</v>
      </c>
      <c r="F20" s="272"/>
      <c r="G20" s="272"/>
      <c r="H20" s="272"/>
      <c r="I20" s="109" t="s">
        <v>25</v>
      </c>
      <c r="J20" s="26" t="str">
        <f>'Rekapitulácia stavby'!AN14</f>
        <v>Vyplň údaj</v>
      </c>
      <c r="L20" s="34"/>
    </row>
    <row r="21" spans="2:12" s="1" customFormat="1" ht="6.95" customHeight="1">
      <c r="B21" s="34"/>
      <c r="I21" s="108"/>
      <c r="L21" s="34"/>
    </row>
    <row r="22" spans="2:12" s="1" customFormat="1" ht="12" customHeight="1">
      <c r="B22" s="34"/>
      <c r="D22" s="107" t="s">
        <v>28</v>
      </c>
      <c r="I22" s="109" t="s">
        <v>23</v>
      </c>
      <c r="J22" s="13" t="s">
        <v>1</v>
      </c>
      <c r="L22" s="34"/>
    </row>
    <row r="23" spans="2:12" s="1" customFormat="1" ht="18" customHeight="1">
      <c r="B23" s="34"/>
      <c r="E23" s="13" t="s">
        <v>29</v>
      </c>
      <c r="I23" s="109" t="s">
        <v>25</v>
      </c>
      <c r="J23" s="13" t="s">
        <v>1</v>
      </c>
      <c r="L23" s="34"/>
    </row>
    <row r="24" spans="2:12" s="1" customFormat="1" ht="6.95" customHeight="1">
      <c r="B24" s="34"/>
      <c r="I24" s="108"/>
      <c r="L24" s="34"/>
    </row>
    <row r="25" spans="2:12" s="1" customFormat="1" ht="12" customHeight="1">
      <c r="B25" s="34"/>
      <c r="D25" s="107" t="s">
        <v>32</v>
      </c>
      <c r="I25" s="109" t="s">
        <v>23</v>
      </c>
      <c r="J25" s="13" t="s">
        <v>1</v>
      </c>
      <c r="L25" s="34"/>
    </row>
    <row r="26" spans="2:12" s="1" customFormat="1" ht="18" customHeight="1">
      <c r="B26" s="34"/>
      <c r="E26" s="13" t="s">
        <v>33</v>
      </c>
      <c r="I26" s="109" t="s">
        <v>25</v>
      </c>
      <c r="J26" s="13" t="s">
        <v>1</v>
      </c>
      <c r="L26" s="34"/>
    </row>
    <row r="27" spans="2:12" s="1" customFormat="1" ht="6.95" customHeight="1">
      <c r="B27" s="34"/>
      <c r="I27" s="108"/>
      <c r="L27" s="34"/>
    </row>
    <row r="28" spans="2:12" s="1" customFormat="1" ht="12" customHeight="1">
      <c r="B28" s="34"/>
      <c r="D28" s="107" t="s">
        <v>34</v>
      </c>
      <c r="I28" s="108"/>
      <c r="L28" s="34"/>
    </row>
    <row r="29" spans="2:12" s="7" customFormat="1" ht="16.5" customHeight="1">
      <c r="B29" s="111"/>
      <c r="E29" s="273" t="s">
        <v>1</v>
      </c>
      <c r="F29" s="273"/>
      <c r="G29" s="273"/>
      <c r="H29" s="273"/>
      <c r="I29" s="112"/>
      <c r="L29" s="111"/>
    </row>
    <row r="30" spans="2:12" s="1" customFormat="1" ht="6.95" customHeight="1">
      <c r="B30" s="34"/>
      <c r="I30" s="108"/>
      <c r="L30" s="34"/>
    </row>
    <row r="31" spans="2:12" s="1" customFormat="1" ht="6.95" customHeight="1">
      <c r="B31" s="34"/>
      <c r="D31" s="52"/>
      <c r="E31" s="52"/>
      <c r="F31" s="52"/>
      <c r="G31" s="52"/>
      <c r="H31" s="52"/>
      <c r="I31" s="113"/>
      <c r="J31" s="52"/>
      <c r="K31" s="52"/>
      <c r="L31" s="34"/>
    </row>
    <row r="32" spans="2:12" s="1" customFormat="1" ht="14.45" customHeight="1">
      <c r="B32" s="34"/>
      <c r="D32" s="97" t="s">
        <v>125</v>
      </c>
      <c r="I32" s="108"/>
      <c r="J32" s="114">
        <f>J65</f>
        <v>0</v>
      </c>
      <c r="L32" s="34"/>
    </row>
    <row r="33" spans="2:12" s="1" customFormat="1" ht="14.45" customHeight="1">
      <c r="B33" s="34"/>
      <c r="D33" s="115" t="s">
        <v>126</v>
      </c>
      <c r="I33" s="108"/>
      <c r="J33" s="114">
        <f>J74</f>
        <v>0</v>
      </c>
      <c r="L33" s="34"/>
    </row>
    <row r="34" spans="2:12" s="1" customFormat="1" ht="25.35" customHeight="1">
      <c r="B34" s="34"/>
      <c r="D34" s="116" t="s">
        <v>35</v>
      </c>
      <c r="I34" s="108"/>
      <c r="J34" s="117">
        <f>ROUND(J32 + J33, 2)</f>
        <v>0</v>
      </c>
      <c r="L34" s="34"/>
    </row>
    <row r="35" spans="2:12" s="1" customFormat="1" ht="6.95" customHeight="1">
      <c r="B35" s="34"/>
      <c r="D35" s="52"/>
      <c r="E35" s="52"/>
      <c r="F35" s="52"/>
      <c r="G35" s="52"/>
      <c r="H35" s="52"/>
      <c r="I35" s="113"/>
      <c r="J35" s="52"/>
      <c r="K35" s="52"/>
      <c r="L35" s="34"/>
    </row>
    <row r="36" spans="2:12" s="1" customFormat="1" ht="14.45" customHeight="1">
      <c r="B36" s="34"/>
      <c r="F36" s="118" t="s">
        <v>37</v>
      </c>
      <c r="I36" s="119" t="s">
        <v>36</v>
      </c>
      <c r="J36" s="118" t="s">
        <v>38</v>
      </c>
      <c r="L36" s="34"/>
    </row>
    <row r="37" spans="2:12" s="1" customFormat="1" ht="14.45" customHeight="1">
      <c r="B37" s="34"/>
      <c r="D37" s="107" t="s">
        <v>39</v>
      </c>
      <c r="E37" s="107" t="s">
        <v>40</v>
      </c>
      <c r="F37" s="120">
        <f>ROUND((SUM(BE74:BE81) + SUM(BE103:BE137)),  2)</f>
        <v>0</v>
      </c>
      <c r="I37" s="121">
        <v>0.2</v>
      </c>
      <c r="J37" s="120">
        <f>ROUND(((SUM(BE74:BE81) + SUM(BE103:BE137))*I37),  2)</f>
        <v>0</v>
      </c>
      <c r="L37" s="34"/>
    </row>
    <row r="38" spans="2:12" s="1" customFormat="1" ht="14.45" customHeight="1">
      <c r="B38" s="34"/>
      <c r="E38" s="107" t="s">
        <v>41</v>
      </c>
      <c r="F38" s="120">
        <f>ROUND((SUM(BF74:BF81) + SUM(BF103:BF137)),  2)</f>
        <v>0</v>
      </c>
      <c r="I38" s="121">
        <v>0.2</v>
      </c>
      <c r="J38" s="120">
        <f>ROUND(((SUM(BF74:BF81) + SUM(BF103:BF137))*I38),  2)</f>
        <v>0</v>
      </c>
      <c r="L38" s="34"/>
    </row>
    <row r="39" spans="2:12" s="1" customFormat="1" ht="14.45" hidden="1" customHeight="1">
      <c r="B39" s="34"/>
      <c r="E39" s="107" t="s">
        <v>42</v>
      </c>
      <c r="F39" s="120">
        <f>ROUND((SUM(BG74:BG81) + SUM(BG103:BG137)),  2)</f>
        <v>0</v>
      </c>
      <c r="I39" s="121">
        <v>0.2</v>
      </c>
      <c r="J39" s="120">
        <f>0</f>
        <v>0</v>
      </c>
      <c r="L39" s="34"/>
    </row>
    <row r="40" spans="2:12" s="1" customFormat="1" ht="14.45" hidden="1" customHeight="1">
      <c r="B40" s="34"/>
      <c r="E40" s="107" t="s">
        <v>43</v>
      </c>
      <c r="F40" s="120">
        <f>ROUND((SUM(BH74:BH81) + SUM(BH103:BH137)),  2)</f>
        <v>0</v>
      </c>
      <c r="I40" s="121">
        <v>0.2</v>
      </c>
      <c r="J40" s="120">
        <f>0</f>
        <v>0</v>
      </c>
      <c r="L40" s="34"/>
    </row>
    <row r="41" spans="2:12" s="1" customFormat="1" ht="14.45" hidden="1" customHeight="1">
      <c r="B41" s="34"/>
      <c r="E41" s="107" t="s">
        <v>44</v>
      </c>
      <c r="F41" s="120">
        <f>ROUND((SUM(BI74:BI81) + SUM(BI103:BI137)),  2)</f>
        <v>0</v>
      </c>
      <c r="I41" s="121">
        <v>0</v>
      </c>
      <c r="J41" s="120">
        <f>0</f>
        <v>0</v>
      </c>
      <c r="L41" s="34"/>
    </row>
    <row r="42" spans="2:12" s="1" customFormat="1" ht="6.95" customHeight="1">
      <c r="B42" s="34"/>
      <c r="I42" s="108"/>
      <c r="L42" s="34"/>
    </row>
    <row r="43" spans="2:12" s="1" customFormat="1" ht="25.35" customHeight="1">
      <c r="B43" s="34"/>
      <c r="C43" s="122"/>
      <c r="D43" s="123" t="s">
        <v>45</v>
      </c>
      <c r="E43" s="124"/>
      <c r="F43" s="124"/>
      <c r="G43" s="125" t="s">
        <v>46</v>
      </c>
      <c r="H43" s="126" t="s">
        <v>47</v>
      </c>
      <c r="I43" s="127"/>
      <c r="J43" s="128">
        <f>SUM(J34:J41)</f>
        <v>0</v>
      </c>
      <c r="K43" s="129"/>
      <c r="L43" s="34"/>
    </row>
    <row r="44" spans="2:12" s="1" customFormat="1" ht="14.45" customHeight="1">
      <c r="B44" s="130"/>
      <c r="C44" s="131"/>
      <c r="D44" s="131"/>
      <c r="E44" s="131"/>
      <c r="F44" s="131"/>
      <c r="G44" s="131"/>
      <c r="H44" s="131"/>
      <c r="I44" s="132"/>
      <c r="J44" s="131"/>
      <c r="K44" s="131"/>
      <c r="L44" s="34"/>
    </row>
    <row r="48" spans="2:12" s="1" customFormat="1" ht="6.95" customHeight="1">
      <c r="B48" s="133"/>
      <c r="C48" s="134"/>
      <c r="D48" s="134"/>
      <c r="E48" s="134"/>
      <c r="F48" s="134"/>
      <c r="G48" s="134"/>
      <c r="H48" s="134"/>
      <c r="I48" s="135"/>
      <c r="J48" s="134"/>
      <c r="K48" s="134"/>
      <c r="L48" s="34"/>
    </row>
    <row r="49" spans="2:12" s="1" customFormat="1" ht="24.95" customHeight="1">
      <c r="B49" s="30"/>
      <c r="C49" s="19" t="s">
        <v>127</v>
      </c>
      <c r="D49" s="31"/>
      <c r="E49" s="31"/>
      <c r="F49" s="31"/>
      <c r="G49" s="31"/>
      <c r="H49" s="31"/>
      <c r="I49" s="108"/>
      <c r="J49" s="31"/>
      <c r="K49" s="31"/>
      <c r="L49" s="34"/>
    </row>
    <row r="50" spans="2:12" s="1" customFormat="1" ht="6.95" customHeight="1">
      <c r="B50" s="30"/>
      <c r="C50" s="31"/>
      <c r="D50" s="31"/>
      <c r="E50" s="31"/>
      <c r="F50" s="31"/>
      <c r="G50" s="31"/>
      <c r="H50" s="31"/>
      <c r="I50" s="108"/>
      <c r="J50" s="31"/>
      <c r="K50" s="31"/>
      <c r="L50" s="34"/>
    </row>
    <row r="51" spans="2:12" s="1" customFormat="1" ht="12" customHeight="1">
      <c r="B51" s="30"/>
      <c r="C51" s="25" t="s">
        <v>14</v>
      </c>
      <c r="D51" s="31"/>
      <c r="E51" s="31"/>
      <c r="F51" s="31"/>
      <c r="G51" s="31"/>
      <c r="H51" s="31"/>
      <c r="I51" s="108"/>
      <c r="J51" s="31"/>
      <c r="K51" s="31"/>
      <c r="L51" s="34"/>
    </row>
    <row r="52" spans="2:12" s="1" customFormat="1" ht="16.5" customHeight="1">
      <c r="B52" s="30"/>
      <c r="C52" s="31"/>
      <c r="D52" s="31"/>
      <c r="E52" s="263" t="str">
        <f>E7</f>
        <v>Materská škola Na Hôrke 30, Nitra</v>
      </c>
      <c r="F52" s="264"/>
      <c r="G52" s="264"/>
      <c r="H52" s="264"/>
      <c r="I52" s="108"/>
      <c r="J52" s="31"/>
      <c r="K52" s="31"/>
      <c r="L52" s="34"/>
    </row>
    <row r="53" spans="2:12" ht="12" customHeight="1">
      <c r="B53" s="17"/>
      <c r="C53" s="25" t="s">
        <v>121</v>
      </c>
      <c r="D53" s="18"/>
      <c r="E53" s="18"/>
      <c r="F53" s="18"/>
      <c r="G53" s="18"/>
      <c r="H53" s="18"/>
      <c r="J53" s="18"/>
      <c r="K53" s="18"/>
      <c r="L53" s="16"/>
    </row>
    <row r="54" spans="2:12" s="1" customFormat="1" ht="16.5" customHeight="1">
      <c r="B54" s="30"/>
      <c r="C54" s="31"/>
      <c r="D54" s="31"/>
      <c r="E54" s="263" t="s">
        <v>122</v>
      </c>
      <c r="F54" s="237"/>
      <c r="G54" s="237"/>
      <c r="H54" s="237"/>
      <c r="I54" s="108"/>
      <c r="J54" s="31"/>
      <c r="K54" s="31"/>
      <c r="L54" s="34"/>
    </row>
    <row r="55" spans="2:12" s="1" customFormat="1" ht="12" customHeight="1">
      <c r="B55" s="30"/>
      <c r="C55" s="25" t="s">
        <v>123</v>
      </c>
      <c r="D55" s="31"/>
      <c r="E55" s="31"/>
      <c r="F55" s="31"/>
      <c r="G55" s="31"/>
      <c r="H55" s="31"/>
      <c r="I55" s="108"/>
      <c r="J55" s="31"/>
      <c r="K55" s="31"/>
      <c r="L55" s="34"/>
    </row>
    <row r="56" spans="2:12" s="1" customFormat="1" ht="16.5" customHeight="1">
      <c r="B56" s="30"/>
      <c r="C56" s="31"/>
      <c r="D56" s="31"/>
      <c r="E56" s="238" t="str">
        <f>E11</f>
        <v>102.1 - SP 102.1 Vykurovanie a vzduchotechnika</v>
      </c>
      <c r="F56" s="237"/>
      <c r="G56" s="237"/>
      <c r="H56" s="237"/>
      <c r="I56" s="108"/>
      <c r="J56" s="31"/>
      <c r="K56" s="31"/>
      <c r="L56" s="34"/>
    </row>
    <row r="57" spans="2:12" s="1" customFormat="1" ht="6.95" customHeight="1">
      <c r="B57" s="30"/>
      <c r="C57" s="31"/>
      <c r="D57" s="31"/>
      <c r="E57" s="31"/>
      <c r="F57" s="31"/>
      <c r="G57" s="31"/>
      <c r="H57" s="31"/>
      <c r="I57" s="108"/>
      <c r="J57" s="31"/>
      <c r="K57" s="31"/>
      <c r="L57" s="34"/>
    </row>
    <row r="58" spans="2:12" s="1" customFormat="1" ht="12" customHeight="1">
      <c r="B58" s="30"/>
      <c r="C58" s="25" t="s">
        <v>18</v>
      </c>
      <c r="D58" s="31"/>
      <c r="E58" s="31"/>
      <c r="F58" s="23" t="str">
        <f>F14</f>
        <v xml:space="preserve"> Na Hôrke 30, Nitra</v>
      </c>
      <c r="G58" s="31"/>
      <c r="H58" s="31"/>
      <c r="I58" s="109" t="s">
        <v>20</v>
      </c>
      <c r="J58" s="51" t="str">
        <f>IF(J14="","",J14)</f>
        <v>24. 2. 2017</v>
      </c>
      <c r="K58" s="31"/>
      <c r="L58" s="34"/>
    </row>
    <row r="59" spans="2:12" s="1" customFormat="1" ht="6.95" customHeight="1">
      <c r="B59" s="30"/>
      <c r="C59" s="31"/>
      <c r="D59" s="31"/>
      <c r="E59" s="31"/>
      <c r="F59" s="31"/>
      <c r="G59" s="31"/>
      <c r="H59" s="31"/>
      <c r="I59" s="108"/>
      <c r="J59" s="31"/>
      <c r="K59" s="31"/>
      <c r="L59" s="34"/>
    </row>
    <row r="60" spans="2:12" s="1" customFormat="1" ht="13.7" customHeight="1">
      <c r="B60" s="30"/>
      <c r="C60" s="25" t="s">
        <v>22</v>
      </c>
      <c r="D60" s="31"/>
      <c r="E60" s="31"/>
      <c r="F60" s="23" t="str">
        <f>E17</f>
        <v>Mesto NITRA,  Štefánikova 60,  950 06 Nitra</v>
      </c>
      <c r="G60" s="31"/>
      <c r="H60" s="31"/>
      <c r="I60" s="109" t="s">
        <v>28</v>
      </c>
      <c r="J60" s="28" t="str">
        <f>E23</f>
        <v>Ing.arch.Igor Feník</v>
      </c>
      <c r="K60" s="31"/>
      <c r="L60" s="34"/>
    </row>
    <row r="61" spans="2:12" s="1" customFormat="1" ht="13.7" customHeight="1">
      <c r="B61" s="30"/>
      <c r="C61" s="25" t="s">
        <v>26</v>
      </c>
      <c r="D61" s="31"/>
      <c r="E61" s="31"/>
      <c r="F61" s="23" t="str">
        <f>IF(E20="","",E20)</f>
        <v>Vyplň údaj</v>
      </c>
      <c r="G61" s="31"/>
      <c r="H61" s="31"/>
      <c r="I61" s="109" t="s">
        <v>32</v>
      </c>
      <c r="J61" s="28" t="str">
        <f>E26</f>
        <v>Ing.Janečka</v>
      </c>
      <c r="K61" s="31"/>
      <c r="L61" s="34"/>
    </row>
    <row r="62" spans="2:12" s="1" customFormat="1" ht="10.35" customHeight="1">
      <c r="B62" s="30"/>
      <c r="C62" s="31"/>
      <c r="D62" s="31"/>
      <c r="E62" s="31"/>
      <c r="F62" s="31"/>
      <c r="G62" s="31"/>
      <c r="H62" s="31"/>
      <c r="I62" s="108"/>
      <c r="J62" s="31"/>
      <c r="K62" s="31"/>
      <c r="L62" s="34"/>
    </row>
    <row r="63" spans="2:12" s="1" customFormat="1" ht="29.25" customHeight="1">
      <c r="B63" s="30"/>
      <c r="C63" s="136" t="s">
        <v>128</v>
      </c>
      <c r="D63" s="137"/>
      <c r="E63" s="137"/>
      <c r="F63" s="137"/>
      <c r="G63" s="137"/>
      <c r="H63" s="137"/>
      <c r="I63" s="138"/>
      <c r="J63" s="139" t="s">
        <v>129</v>
      </c>
      <c r="K63" s="137"/>
      <c r="L63" s="34"/>
    </row>
    <row r="64" spans="2:12" s="1" customFormat="1" ht="10.35" customHeight="1">
      <c r="B64" s="30"/>
      <c r="C64" s="31"/>
      <c r="D64" s="31"/>
      <c r="E64" s="31"/>
      <c r="F64" s="31"/>
      <c r="G64" s="31"/>
      <c r="H64" s="31"/>
      <c r="I64" s="108"/>
      <c r="J64" s="31"/>
      <c r="K64" s="31"/>
      <c r="L64" s="34"/>
    </row>
    <row r="65" spans="2:65" s="1" customFormat="1" ht="22.9" customHeight="1">
      <c r="B65" s="30"/>
      <c r="C65" s="140" t="s">
        <v>130</v>
      </c>
      <c r="D65" s="31"/>
      <c r="E65" s="31"/>
      <c r="F65" s="31"/>
      <c r="G65" s="31"/>
      <c r="H65" s="31"/>
      <c r="I65" s="108"/>
      <c r="J65" s="69">
        <f>J103</f>
        <v>0</v>
      </c>
      <c r="K65" s="31"/>
      <c r="L65" s="34"/>
      <c r="AU65" s="13" t="s">
        <v>131</v>
      </c>
    </row>
    <row r="66" spans="2:65" s="8" customFormat="1" ht="24.95" customHeight="1">
      <c r="B66" s="141"/>
      <c r="C66" s="142"/>
      <c r="D66" s="143" t="s">
        <v>137</v>
      </c>
      <c r="E66" s="144"/>
      <c r="F66" s="144"/>
      <c r="G66" s="144"/>
      <c r="H66" s="144"/>
      <c r="I66" s="145"/>
      <c r="J66" s="146">
        <f>J104</f>
        <v>0</v>
      </c>
      <c r="K66" s="142"/>
      <c r="L66" s="147"/>
    </row>
    <row r="67" spans="2:65" s="9" customFormat="1" ht="19.899999999999999" customHeight="1">
      <c r="B67" s="148"/>
      <c r="C67" s="90"/>
      <c r="D67" s="149" t="s">
        <v>805</v>
      </c>
      <c r="E67" s="150"/>
      <c r="F67" s="150"/>
      <c r="G67" s="150"/>
      <c r="H67" s="150"/>
      <c r="I67" s="151"/>
      <c r="J67" s="152">
        <f>J105</f>
        <v>0</v>
      </c>
      <c r="K67" s="90"/>
      <c r="L67" s="153"/>
    </row>
    <row r="68" spans="2:65" s="9" customFormat="1" ht="19.899999999999999" customHeight="1">
      <c r="B68" s="148"/>
      <c r="C68" s="90"/>
      <c r="D68" s="149" t="s">
        <v>806</v>
      </c>
      <c r="E68" s="150"/>
      <c r="F68" s="150"/>
      <c r="G68" s="150"/>
      <c r="H68" s="150"/>
      <c r="I68" s="151"/>
      <c r="J68" s="152">
        <f>J116</f>
        <v>0</v>
      </c>
      <c r="K68" s="90"/>
      <c r="L68" s="153"/>
    </row>
    <row r="69" spans="2:65" s="9" customFormat="1" ht="19.899999999999999" customHeight="1">
      <c r="B69" s="148"/>
      <c r="C69" s="90"/>
      <c r="D69" s="149" t="s">
        <v>807</v>
      </c>
      <c r="E69" s="150"/>
      <c r="F69" s="150"/>
      <c r="G69" s="150"/>
      <c r="H69" s="150"/>
      <c r="I69" s="151"/>
      <c r="J69" s="152">
        <f>J120</f>
        <v>0</v>
      </c>
      <c r="K69" s="90"/>
      <c r="L69" s="153"/>
    </row>
    <row r="70" spans="2:65" s="8" customFormat="1" ht="24.95" customHeight="1">
      <c r="B70" s="141"/>
      <c r="C70" s="142"/>
      <c r="D70" s="143" t="s">
        <v>808</v>
      </c>
      <c r="E70" s="144"/>
      <c r="F70" s="144"/>
      <c r="G70" s="144"/>
      <c r="H70" s="144"/>
      <c r="I70" s="145"/>
      <c r="J70" s="146">
        <f>J125</f>
        <v>0</v>
      </c>
      <c r="K70" s="142"/>
      <c r="L70" s="147"/>
    </row>
    <row r="71" spans="2:65" s="9" customFormat="1" ht="19.899999999999999" customHeight="1">
      <c r="B71" s="148"/>
      <c r="C71" s="90"/>
      <c r="D71" s="149" t="s">
        <v>809</v>
      </c>
      <c r="E71" s="150"/>
      <c r="F71" s="150"/>
      <c r="G71" s="150"/>
      <c r="H71" s="150"/>
      <c r="I71" s="151"/>
      <c r="J71" s="152">
        <f>J126</f>
        <v>0</v>
      </c>
      <c r="K71" s="90"/>
      <c r="L71" s="153"/>
    </row>
    <row r="72" spans="2:65" s="1" customFormat="1" ht="21.75" customHeight="1">
      <c r="B72" s="30"/>
      <c r="C72" s="31"/>
      <c r="D72" s="31"/>
      <c r="E72" s="31"/>
      <c r="F72" s="31"/>
      <c r="G72" s="31"/>
      <c r="H72" s="31"/>
      <c r="I72" s="108"/>
      <c r="J72" s="31"/>
      <c r="K72" s="31"/>
      <c r="L72" s="34"/>
    </row>
    <row r="73" spans="2:65" s="1" customFormat="1" ht="6.95" customHeight="1">
      <c r="B73" s="30"/>
      <c r="C73" s="31"/>
      <c r="D73" s="31"/>
      <c r="E73" s="31"/>
      <c r="F73" s="31"/>
      <c r="G73" s="31"/>
      <c r="H73" s="31"/>
      <c r="I73" s="108"/>
      <c r="J73" s="31"/>
      <c r="K73" s="31"/>
      <c r="L73" s="34"/>
    </row>
    <row r="74" spans="2:65" s="1" customFormat="1" ht="29.25" customHeight="1">
      <c r="B74" s="30"/>
      <c r="C74" s="140" t="s">
        <v>151</v>
      </c>
      <c r="D74" s="31"/>
      <c r="E74" s="31"/>
      <c r="F74" s="31"/>
      <c r="G74" s="31"/>
      <c r="H74" s="31"/>
      <c r="I74" s="108"/>
      <c r="J74" s="154">
        <f>ROUND(J75 + J76 + J77 + J78 + J79 + J80,2)</f>
        <v>0</v>
      </c>
      <c r="K74" s="31"/>
      <c r="L74" s="34"/>
      <c r="N74" s="155" t="s">
        <v>39</v>
      </c>
    </row>
    <row r="75" spans="2:65" s="1" customFormat="1" ht="18" customHeight="1">
      <c r="B75" s="30"/>
      <c r="C75" s="31"/>
      <c r="D75" s="265" t="s">
        <v>152</v>
      </c>
      <c r="E75" s="266"/>
      <c r="F75" s="266"/>
      <c r="G75" s="31"/>
      <c r="H75" s="31"/>
      <c r="I75" s="108"/>
      <c r="J75" s="157">
        <v>0</v>
      </c>
      <c r="K75" s="31"/>
      <c r="L75" s="158"/>
      <c r="M75" s="108"/>
      <c r="N75" s="159" t="s">
        <v>41</v>
      </c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60" t="s">
        <v>153</v>
      </c>
      <c r="AZ75" s="108"/>
      <c r="BA75" s="108"/>
      <c r="BB75" s="108"/>
      <c r="BC75" s="108"/>
      <c r="BD75" s="108"/>
      <c r="BE75" s="161">
        <f t="shared" ref="BE75:BE80" si="0">IF(N75="základná",J75,0)</f>
        <v>0</v>
      </c>
      <c r="BF75" s="161">
        <f t="shared" ref="BF75:BF80" si="1">IF(N75="znížená",J75,0)</f>
        <v>0</v>
      </c>
      <c r="BG75" s="161">
        <f t="shared" ref="BG75:BG80" si="2">IF(N75="zákl. prenesená",J75,0)</f>
        <v>0</v>
      </c>
      <c r="BH75" s="161">
        <f t="shared" ref="BH75:BH80" si="3">IF(N75="zníž. prenesená",J75,0)</f>
        <v>0</v>
      </c>
      <c r="BI75" s="161">
        <f t="shared" ref="BI75:BI80" si="4">IF(N75="nulová",J75,0)</f>
        <v>0</v>
      </c>
      <c r="BJ75" s="160" t="s">
        <v>82</v>
      </c>
      <c r="BK75" s="108"/>
      <c r="BL75" s="108"/>
      <c r="BM75" s="108"/>
    </row>
    <row r="76" spans="2:65" s="1" customFormat="1" ht="18" customHeight="1">
      <c r="B76" s="30"/>
      <c r="C76" s="31"/>
      <c r="D76" s="265" t="s">
        <v>154</v>
      </c>
      <c r="E76" s="266"/>
      <c r="F76" s="266"/>
      <c r="G76" s="31"/>
      <c r="H76" s="31"/>
      <c r="I76" s="108"/>
      <c r="J76" s="157">
        <v>0</v>
      </c>
      <c r="K76" s="31"/>
      <c r="L76" s="158"/>
      <c r="M76" s="108"/>
      <c r="N76" s="159" t="s">
        <v>41</v>
      </c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60" t="s">
        <v>153</v>
      </c>
      <c r="AZ76" s="108"/>
      <c r="BA76" s="108"/>
      <c r="BB76" s="108"/>
      <c r="BC76" s="108"/>
      <c r="BD76" s="108"/>
      <c r="BE76" s="161">
        <f t="shared" si="0"/>
        <v>0</v>
      </c>
      <c r="BF76" s="161">
        <f t="shared" si="1"/>
        <v>0</v>
      </c>
      <c r="BG76" s="161">
        <f t="shared" si="2"/>
        <v>0</v>
      </c>
      <c r="BH76" s="161">
        <f t="shared" si="3"/>
        <v>0</v>
      </c>
      <c r="BI76" s="161">
        <f t="shared" si="4"/>
        <v>0</v>
      </c>
      <c r="BJ76" s="160" t="s">
        <v>82</v>
      </c>
      <c r="BK76" s="108"/>
      <c r="BL76" s="108"/>
      <c r="BM76" s="108"/>
    </row>
    <row r="77" spans="2:65" s="1" customFormat="1" ht="18" customHeight="1">
      <c r="B77" s="30"/>
      <c r="C77" s="31"/>
      <c r="D77" s="265" t="s">
        <v>155</v>
      </c>
      <c r="E77" s="266"/>
      <c r="F77" s="266"/>
      <c r="G77" s="31"/>
      <c r="H77" s="31"/>
      <c r="I77" s="108"/>
      <c r="J77" s="157">
        <v>0</v>
      </c>
      <c r="K77" s="31"/>
      <c r="L77" s="158"/>
      <c r="M77" s="108"/>
      <c r="N77" s="159" t="s">
        <v>41</v>
      </c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60" t="s">
        <v>153</v>
      </c>
      <c r="AZ77" s="108"/>
      <c r="BA77" s="108"/>
      <c r="BB77" s="108"/>
      <c r="BC77" s="108"/>
      <c r="BD77" s="108"/>
      <c r="BE77" s="161">
        <f t="shared" si="0"/>
        <v>0</v>
      </c>
      <c r="BF77" s="161">
        <f t="shared" si="1"/>
        <v>0</v>
      </c>
      <c r="BG77" s="161">
        <f t="shared" si="2"/>
        <v>0</v>
      </c>
      <c r="BH77" s="161">
        <f t="shared" si="3"/>
        <v>0</v>
      </c>
      <c r="BI77" s="161">
        <f t="shared" si="4"/>
        <v>0</v>
      </c>
      <c r="BJ77" s="160" t="s">
        <v>82</v>
      </c>
      <c r="BK77" s="108"/>
      <c r="BL77" s="108"/>
      <c r="BM77" s="108"/>
    </row>
    <row r="78" spans="2:65" s="1" customFormat="1" ht="18" customHeight="1">
      <c r="B78" s="30"/>
      <c r="C78" s="31"/>
      <c r="D78" s="265" t="s">
        <v>156</v>
      </c>
      <c r="E78" s="266"/>
      <c r="F78" s="266"/>
      <c r="G78" s="31"/>
      <c r="H78" s="31"/>
      <c r="I78" s="108"/>
      <c r="J78" s="157">
        <v>0</v>
      </c>
      <c r="K78" s="31"/>
      <c r="L78" s="158"/>
      <c r="M78" s="108"/>
      <c r="N78" s="159" t="s">
        <v>41</v>
      </c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108"/>
      <c r="AY78" s="160" t="s">
        <v>153</v>
      </c>
      <c r="AZ78" s="108"/>
      <c r="BA78" s="108"/>
      <c r="BB78" s="108"/>
      <c r="BC78" s="108"/>
      <c r="BD78" s="108"/>
      <c r="BE78" s="161">
        <f t="shared" si="0"/>
        <v>0</v>
      </c>
      <c r="BF78" s="161">
        <f t="shared" si="1"/>
        <v>0</v>
      </c>
      <c r="BG78" s="161">
        <f t="shared" si="2"/>
        <v>0</v>
      </c>
      <c r="BH78" s="161">
        <f t="shared" si="3"/>
        <v>0</v>
      </c>
      <c r="BI78" s="161">
        <f t="shared" si="4"/>
        <v>0</v>
      </c>
      <c r="BJ78" s="160" t="s">
        <v>82</v>
      </c>
      <c r="BK78" s="108"/>
      <c r="BL78" s="108"/>
      <c r="BM78" s="108"/>
    </row>
    <row r="79" spans="2:65" s="1" customFormat="1" ht="18" customHeight="1">
      <c r="B79" s="30"/>
      <c r="C79" s="31"/>
      <c r="D79" s="265" t="s">
        <v>157</v>
      </c>
      <c r="E79" s="266"/>
      <c r="F79" s="266"/>
      <c r="G79" s="31"/>
      <c r="H79" s="31"/>
      <c r="I79" s="108"/>
      <c r="J79" s="157">
        <v>0</v>
      </c>
      <c r="K79" s="31"/>
      <c r="L79" s="158"/>
      <c r="M79" s="108"/>
      <c r="N79" s="159" t="s">
        <v>41</v>
      </c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108"/>
      <c r="AY79" s="160" t="s">
        <v>153</v>
      </c>
      <c r="AZ79" s="108"/>
      <c r="BA79" s="108"/>
      <c r="BB79" s="108"/>
      <c r="BC79" s="108"/>
      <c r="BD79" s="108"/>
      <c r="BE79" s="161">
        <f t="shared" si="0"/>
        <v>0</v>
      </c>
      <c r="BF79" s="161">
        <f t="shared" si="1"/>
        <v>0</v>
      </c>
      <c r="BG79" s="161">
        <f t="shared" si="2"/>
        <v>0</v>
      </c>
      <c r="BH79" s="161">
        <f t="shared" si="3"/>
        <v>0</v>
      </c>
      <c r="BI79" s="161">
        <f t="shared" si="4"/>
        <v>0</v>
      </c>
      <c r="BJ79" s="160" t="s">
        <v>82</v>
      </c>
      <c r="BK79" s="108"/>
      <c r="BL79" s="108"/>
      <c r="BM79" s="108"/>
    </row>
    <row r="80" spans="2:65" s="1" customFormat="1" ht="18" customHeight="1">
      <c r="B80" s="30"/>
      <c r="C80" s="31"/>
      <c r="D80" s="156" t="s">
        <v>158</v>
      </c>
      <c r="E80" s="31"/>
      <c r="F80" s="31"/>
      <c r="G80" s="31"/>
      <c r="H80" s="31"/>
      <c r="I80" s="108"/>
      <c r="J80" s="157">
        <f>ROUND(J32*T80,2)</f>
        <v>0</v>
      </c>
      <c r="K80" s="31"/>
      <c r="L80" s="158"/>
      <c r="M80" s="108"/>
      <c r="N80" s="159" t="s">
        <v>41</v>
      </c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08"/>
      <c r="AU80" s="108"/>
      <c r="AV80" s="108"/>
      <c r="AW80" s="108"/>
      <c r="AX80" s="108"/>
      <c r="AY80" s="160" t="s">
        <v>159</v>
      </c>
      <c r="AZ80" s="108"/>
      <c r="BA80" s="108"/>
      <c r="BB80" s="108"/>
      <c r="BC80" s="108"/>
      <c r="BD80" s="108"/>
      <c r="BE80" s="161">
        <f t="shared" si="0"/>
        <v>0</v>
      </c>
      <c r="BF80" s="161">
        <f t="shared" si="1"/>
        <v>0</v>
      </c>
      <c r="BG80" s="161">
        <f t="shared" si="2"/>
        <v>0</v>
      </c>
      <c r="BH80" s="161">
        <f t="shared" si="3"/>
        <v>0</v>
      </c>
      <c r="BI80" s="161">
        <f t="shared" si="4"/>
        <v>0</v>
      </c>
      <c r="BJ80" s="160" t="s">
        <v>82</v>
      </c>
      <c r="BK80" s="108"/>
      <c r="BL80" s="108"/>
      <c r="BM80" s="108"/>
    </row>
    <row r="81" spans="2:12" s="1" customFormat="1" ht="11.25">
      <c r="B81" s="30"/>
      <c r="C81" s="31"/>
      <c r="D81" s="31"/>
      <c r="E81" s="31"/>
      <c r="F81" s="31"/>
      <c r="G81" s="31"/>
      <c r="H81" s="31"/>
      <c r="I81" s="108"/>
      <c r="J81" s="31"/>
      <c r="K81" s="31"/>
      <c r="L81" s="34"/>
    </row>
    <row r="82" spans="2:12" s="1" customFormat="1" ht="29.25" customHeight="1">
      <c r="B82" s="30"/>
      <c r="C82" s="162" t="s">
        <v>160</v>
      </c>
      <c r="D82" s="137"/>
      <c r="E82" s="137"/>
      <c r="F82" s="137"/>
      <c r="G82" s="137"/>
      <c r="H82" s="137"/>
      <c r="I82" s="138"/>
      <c r="J82" s="163">
        <f>ROUND(J65+J74,2)</f>
        <v>0</v>
      </c>
      <c r="K82" s="137"/>
      <c r="L82" s="34"/>
    </row>
    <row r="83" spans="2:12" s="1" customFormat="1" ht="6.95" customHeight="1">
      <c r="B83" s="42"/>
      <c r="C83" s="43"/>
      <c r="D83" s="43"/>
      <c r="E83" s="43"/>
      <c r="F83" s="43"/>
      <c r="G83" s="43"/>
      <c r="H83" s="43"/>
      <c r="I83" s="132"/>
      <c r="J83" s="43"/>
      <c r="K83" s="43"/>
      <c r="L83" s="34"/>
    </row>
    <row r="87" spans="2:12" s="1" customFormat="1" ht="6.95" customHeight="1">
      <c r="B87" s="44"/>
      <c r="C87" s="45"/>
      <c r="D87" s="45"/>
      <c r="E87" s="45"/>
      <c r="F87" s="45"/>
      <c r="G87" s="45"/>
      <c r="H87" s="45"/>
      <c r="I87" s="135"/>
      <c r="J87" s="45"/>
      <c r="K87" s="45"/>
      <c r="L87" s="34"/>
    </row>
    <row r="88" spans="2:12" s="1" customFormat="1" ht="24.95" customHeight="1">
      <c r="B88" s="30"/>
      <c r="C88" s="19" t="s">
        <v>161</v>
      </c>
      <c r="D88" s="31"/>
      <c r="E88" s="31"/>
      <c r="F88" s="31"/>
      <c r="G88" s="31"/>
      <c r="H88" s="31"/>
      <c r="I88" s="108"/>
      <c r="J88" s="31"/>
      <c r="K88" s="31"/>
      <c r="L88" s="34"/>
    </row>
    <row r="89" spans="2:12" s="1" customFormat="1" ht="6.95" customHeight="1">
      <c r="B89" s="30"/>
      <c r="C89" s="31"/>
      <c r="D89" s="31"/>
      <c r="E89" s="31"/>
      <c r="F89" s="31"/>
      <c r="G89" s="31"/>
      <c r="H89" s="31"/>
      <c r="I89" s="108"/>
      <c r="J89" s="31"/>
      <c r="K89" s="31"/>
      <c r="L89" s="34"/>
    </row>
    <row r="90" spans="2:12" s="1" customFormat="1" ht="12" customHeight="1">
      <c r="B90" s="30"/>
      <c r="C90" s="25" t="s">
        <v>14</v>
      </c>
      <c r="D90" s="31"/>
      <c r="E90" s="31"/>
      <c r="F90" s="31"/>
      <c r="G90" s="31"/>
      <c r="H90" s="31"/>
      <c r="I90" s="108"/>
      <c r="J90" s="31"/>
      <c r="K90" s="31"/>
      <c r="L90" s="34"/>
    </row>
    <row r="91" spans="2:12" s="1" customFormat="1" ht="16.5" customHeight="1">
      <c r="B91" s="30"/>
      <c r="C91" s="31"/>
      <c r="D91" s="31"/>
      <c r="E91" s="263" t="str">
        <f>E7</f>
        <v>Materská škola Na Hôrke 30, Nitra</v>
      </c>
      <c r="F91" s="264"/>
      <c r="G91" s="264"/>
      <c r="H91" s="264"/>
      <c r="I91" s="108"/>
      <c r="J91" s="31"/>
      <c r="K91" s="31"/>
      <c r="L91" s="34"/>
    </row>
    <row r="92" spans="2:12" ht="12" customHeight="1">
      <c r="B92" s="17"/>
      <c r="C92" s="25" t="s">
        <v>121</v>
      </c>
      <c r="D92" s="18"/>
      <c r="E92" s="18"/>
      <c r="F92" s="18"/>
      <c r="G92" s="18"/>
      <c r="H92" s="18"/>
      <c r="J92" s="18"/>
      <c r="K92" s="18"/>
      <c r="L92" s="16"/>
    </row>
    <row r="93" spans="2:12" s="1" customFormat="1" ht="16.5" customHeight="1">
      <c r="B93" s="30"/>
      <c r="C93" s="31"/>
      <c r="D93" s="31"/>
      <c r="E93" s="263" t="s">
        <v>122</v>
      </c>
      <c r="F93" s="237"/>
      <c r="G93" s="237"/>
      <c r="H93" s="237"/>
      <c r="I93" s="108"/>
      <c r="J93" s="31"/>
      <c r="K93" s="31"/>
      <c r="L93" s="34"/>
    </row>
    <row r="94" spans="2:12" s="1" customFormat="1" ht="12" customHeight="1">
      <c r="B94" s="30"/>
      <c r="C94" s="25" t="s">
        <v>123</v>
      </c>
      <c r="D94" s="31"/>
      <c r="E94" s="31"/>
      <c r="F94" s="31"/>
      <c r="G94" s="31"/>
      <c r="H94" s="31"/>
      <c r="I94" s="108"/>
      <c r="J94" s="31"/>
      <c r="K94" s="31"/>
      <c r="L94" s="34"/>
    </row>
    <row r="95" spans="2:12" s="1" customFormat="1" ht="16.5" customHeight="1">
      <c r="B95" s="30"/>
      <c r="C95" s="31"/>
      <c r="D95" s="31"/>
      <c r="E95" s="238" t="str">
        <f>E11</f>
        <v>102.1 - SP 102.1 Vykurovanie a vzduchotechnika</v>
      </c>
      <c r="F95" s="237"/>
      <c r="G95" s="237"/>
      <c r="H95" s="237"/>
      <c r="I95" s="108"/>
      <c r="J95" s="31"/>
      <c r="K95" s="31"/>
      <c r="L95" s="34"/>
    </row>
    <row r="96" spans="2:12" s="1" customFormat="1" ht="6.95" customHeight="1">
      <c r="B96" s="30"/>
      <c r="C96" s="31"/>
      <c r="D96" s="31"/>
      <c r="E96" s="31"/>
      <c r="F96" s="31"/>
      <c r="G96" s="31"/>
      <c r="H96" s="31"/>
      <c r="I96" s="108"/>
      <c r="J96" s="31"/>
      <c r="K96" s="31"/>
      <c r="L96" s="34"/>
    </row>
    <row r="97" spans="2:65" s="1" customFormat="1" ht="12" customHeight="1">
      <c r="B97" s="30"/>
      <c r="C97" s="25" t="s">
        <v>18</v>
      </c>
      <c r="D97" s="31"/>
      <c r="E97" s="31"/>
      <c r="F97" s="23" t="str">
        <f>F14</f>
        <v xml:space="preserve"> Na Hôrke 30, Nitra</v>
      </c>
      <c r="G97" s="31"/>
      <c r="H97" s="31"/>
      <c r="I97" s="109" t="s">
        <v>20</v>
      </c>
      <c r="J97" s="51" t="str">
        <f>IF(J14="","",J14)</f>
        <v>24. 2. 2017</v>
      </c>
      <c r="K97" s="31"/>
      <c r="L97" s="34"/>
    </row>
    <row r="98" spans="2:65" s="1" customFormat="1" ht="6.95" customHeight="1">
      <c r="B98" s="30"/>
      <c r="C98" s="31"/>
      <c r="D98" s="31"/>
      <c r="E98" s="31"/>
      <c r="F98" s="31"/>
      <c r="G98" s="31"/>
      <c r="H98" s="31"/>
      <c r="I98" s="108"/>
      <c r="J98" s="31"/>
      <c r="K98" s="31"/>
      <c r="L98" s="34"/>
    </row>
    <row r="99" spans="2:65" s="1" customFormat="1" ht="13.7" customHeight="1">
      <c r="B99" s="30"/>
      <c r="C99" s="25" t="s">
        <v>22</v>
      </c>
      <c r="D99" s="31"/>
      <c r="E99" s="31"/>
      <c r="F99" s="23" t="str">
        <f>E17</f>
        <v>Mesto NITRA,  Štefánikova 60,  950 06 Nitra</v>
      </c>
      <c r="G99" s="31"/>
      <c r="H99" s="31"/>
      <c r="I99" s="109" t="s">
        <v>28</v>
      </c>
      <c r="J99" s="28" t="str">
        <f>E23</f>
        <v>Ing.arch.Igor Feník</v>
      </c>
      <c r="K99" s="31"/>
      <c r="L99" s="34"/>
    </row>
    <row r="100" spans="2:65" s="1" customFormat="1" ht="13.7" customHeight="1">
      <c r="B100" s="30"/>
      <c r="C100" s="25" t="s">
        <v>26</v>
      </c>
      <c r="D100" s="31"/>
      <c r="E100" s="31"/>
      <c r="F100" s="23" t="str">
        <f>IF(E20="","",E20)</f>
        <v>Vyplň údaj</v>
      </c>
      <c r="G100" s="31"/>
      <c r="H100" s="31"/>
      <c r="I100" s="109" t="s">
        <v>32</v>
      </c>
      <c r="J100" s="28" t="str">
        <f>E26</f>
        <v>Ing.Janečka</v>
      </c>
      <c r="K100" s="31"/>
      <c r="L100" s="34"/>
    </row>
    <row r="101" spans="2:65" s="1" customFormat="1" ht="10.35" customHeight="1">
      <c r="B101" s="30"/>
      <c r="C101" s="31"/>
      <c r="D101" s="31"/>
      <c r="E101" s="31"/>
      <c r="F101" s="31"/>
      <c r="G101" s="31"/>
      <c r="H101" s="31"/>
      <c r="I101" s="108"/>
      <c r="J101" s="31"/>
      <c r="K101" s="31"/>
      <c r="L101" s="34"/>
    </row>
    <row r="102" spans="2:65" s="10" customFormat="1" ht="29.25" customHeight="1">
      <c r="B102" s="164"/>
      <c r="C102" s="165" t="s">
        <v>162</v>
      </c>
      <c r="D102" s="166" t="s">
        <v>54</v>
      </c>
      <c r="E102" s="166" t="s">
        <v>50</v>
      </c>
      <c r="F102" s="166" t="s">
        <v>51</v>
      </c>
      <c r="G102" s="166" t="s">
        <v>163</v>
      </c>
      <c r="H102" s="166" t="s">
        <v>164</v>
      </c>
      <c r="I102" s="167" t="s">
        <v>165</v>
      </c>
      <c r="J102" s="168" t="s">
        <v>129</v>
      </c>
      <c r="K102" s="169" t="s">
        <v>166</v>
      </c>
      <c r="L102" s="170"/>
      <c r="M102" s="60" t="s">
        <v>1</v>
      </c>
      <c r="N102" s="61" t="s">
        <v>39</v>
      </c>
      <c r="O102" s="61" t="s">
        <v>167</v>
      </c>
      <c r="P102" s="61" t="s">
        <v>168</v>
      </c>
      <c r="Q102" s="61" t="s">
        <v>169</v>
      </c>
      <c r="R102" s="61" t="s">
        <v>170</v>
      </c>
      <c r="S102" s="61" t="s">
        <v>171</v>
      </c>
      <c r="T102" s="62" t="s">
        <v>172</v>
      </c>
    </row>
    <row r="103" spans="2:65" s="1" customFormat="1" ht="22.9" customHeight="1">
      <c r="B103" s="30"/>
      <c r="C103" s="67" t="s">
        <v>125</v>
      </c>
      <c r="D103" s="31"/>
      <c r="E103" s="31"/>
      <c r="F103" s="31"/>
      <c r="G103" s="31"/>
      <c r="H103" s="31"/>
      <c r="I103" s="108"/>
      <c r="J103" s="171">
        <f>BK103</f>
        <v>0</v>
      </c>
      <c r="K103" s="31"/>
      <c r="L103" s="34"/>
      <c r="M103" s="63"/>
      <c r="N103" s="64"/>
      <c r="O103" s="64"/>
      <c r="P103" s="172">
        <f>P104+P125</f>
        <v>0</v>
      </c>
      <c r="Q103" s="64"/>
      <c r="R103" s="172">
        <f>R104+R125</f>
        <v>0.77710000000000001</v>
      </c>
      <c r="S103" s="64"/>
      <c r="T103" s="173">
        <f>T104+T125</f>
        <v>0</v>
      </c>
      <c r="AT103" s="13" t="s">
        <v>68</v>
      </c>
      <c r="AU103" s="13" t="s">
        <v>131</v>
      </c>
      <c r="BK103" s="174">
        <f>BK104+BK125</f>
        <v>0</v>
      </c>
    </row>
    <row r="104" spans="2:65" s="11" customFormat="1" ht="25.9" customHeight="1">
      <c r="B104" s="175"/>
      <c r="C104" s="176"/>
      <c r="D104" s="177" t="s">
        <v>68</v>
      </c>
      <c r="E104" s="178" t="s">
        <v>379</v>
      </c>
      <c r="F104" s="178" t="s">
        <v>380</v>
      </c>
      <c r="G104" s="176"/>
      <c r="H104" s="176"/>
      <c r="I104" s="179"/>
      <c r="J104" s="180">
        <f>BK104</f>
        <v>0</v>
      </c>
      <c r="K104" s="176"/>
      <c r="L104" s="181"/>
      <c r="M104" s="182"/>
      <c r="N104" s="183"/>
      <c r="O104" s="183"/>
      <c r="P104" s="184">
        <f>P105+P116+P120</f>
        <v>0</v>
      </c>
      <c r="Q104" s="183"/>
      <c r="R104" s="184">
        <f>R105+R116+R120</f>
        <v>0.77710000000000001</v>
      </c>
      <c r="S104" s="183"/>
      <c r="T104" s="185">
        <f>T105+T116+T120</f>
        <v>0</v>
      </c>
      <c r="AR104" s="186" t="s">
        <v>82</v>
      </c>
      <c r="AT104" s="187" t="s">
        <v>68</v>
      </c>
      <c r="AU104" s="187" t="s">
        <v>69</v>
      </c>
      <c r="AY104" s="186" t="s">
        <v>175</v>
      </c>
      <c r="BK104" s="188">
        <f>BK105+BK116+BK120</f>
        <v>0</v>
      </c>
    </row>
    <row r="105" spans="2:65" s="11" customFormat="1" ht="22.9" customHeight="1">
      <c r="B105" s="175"/>
      <c r="C105" s="176"/>
      <c r="D105" s="177" t="s">
        <v>68</v>
      </c>
      <c r="E105" s="189" t="s">
        <v>810</v>
      </c>
      <c r="F105" s="189" t="s">
        <v>811</v>
      </c>
      <c r="G105" s="176"/>
      <c r="H105" s="176"/>
      <c r="I105" s="179"/>
      <c r="J105" s="190">
        <f>BK105</f>
        <v>0</v>
      </c>
      <c r="K105" s="176"/>
      <c r="L105" s="181"/>
      <c r="M105" s="182"/>
      <c r="N105" s="183"/>
      <c r="O105" s="183"/>
      <c r="P105" s="184">
        <f>SUM(P106:P115)</f>
        <v>0</v>
      </c>
      <c r="Q105" s="183"/>
      <c r="R105" s="184">
        <f>SUM(R106:R115)</f>
        <v>0.77542</v>
      </c>
      <c r="S105" s="183"/>
      <c r="T105" s="185">
        <f>SUM(T106:T115)</f>
        <v>0</v>
      </c>
      <c r="AR105" s="186" t="s">
        <v>82</v>
      </c>
      <c r="AT105" s="187" t="s">
        <v>68</v>
      </c>
      <c r="AU105" s="187" t="s">
        <v>76</v>
      </c>
      <c r="AY105" s="186" t="s">
        <v>175</v>
      </c>
      <c r="BK105" s="188">
        <f>SUM(BK106:BK115)</f>
        <v>0</v>
      </c>
    </row>
    <row r="106" spans="2:65" s="1" customFormat="1" ht="16.5" customHeight="1">
      <c r="B106" s="30"/>
      <c r="C106" s="191" t="s">
        <v>76</v>
      </c>
      <c r="D106" s="191" t="s">
        <v>178</v>
      </c>
      <c r="E106" s="192" t="s">
        <v>812</v>
      </c>
      <c r="F106" s="193" t="s">
        <v>813</v>
      </c>
      <c r="G106" s="194" t="s">
        <v>181</v>
      </c>
      <c r="H106" s="195">
        <v>2</v>
      </c>
      <c r="I106" s="196"/>
      <c r="J106" s="195">
        <f t="shared" ref="J106:J115" si="5">ROUND(I106*H106,3)</f>
        <v>0</v>
      </c>
      <c r="K106" s="193" t="s">
        <v>1</v>
      </c>
      <c r="L106" s="34"/>
      <c r="M106" s="197" t="s">
        <v>1</v>
      </c>
      <c r="N106" s="198" t="s">
        <v>41</v>
      </c>
      <c r="O106" s="56"/>
      <c r="P106" s="199">
        <f t="shared" ref="P106:P115" si="6">O106*H106</f>
        <v>0</v>
      </c>
      <c r="Q106" s="199">
        <v>2.0000000000000002E-5</v>
      </c>
      <c r="R106" s="199">
        <f t="shared" ref="R106:R115" si="7">Q106*H106</f>
        <v>4.0000000000000003E-5</v>
      </c>
      <c r="S106" s="199">
        <v>0</v>
      </c>
      <c r="T106" s="200">
        <f t="shared" ref="T106:T115" si="8">S106*H106</f>
        <v>0</v>
      </c>
      <c r="AR106" s="13" t="s">
        <v>241</v>
      </c>
      <c r="AT106" s="13" t="s">
        <v>178</v>
      </c>
      <c r="AU106" s="13" t="s">
        <v>82</v>
      </c>
      <c r="AY106" s="13" t="s">
        <v>175</v>
      </c>
      <c r="BE106" s="201">
        <f t="shared" ref="BE106:BE115" si="9">IF(N106="základná",J106,0)</f>
        <v>0</v>
      </c>
      <c r="BF106" s="201">
        <f t="shared" ref="BF106:BF115" si="10">IF(N106="znížená",J106,0)</f>
        <v>0</v>
      </c>
      <c r="BG106" s="201">
        <f t="shared" ref="BG106:BG115" si="11">IF(N106="zákl. prenesená",J106,0)</f>
        <v>0</v>
      </c>
      <c r="BH106" s="201">
        <f t="shared" ref="BH106:BH115" si="12">IF(N106="zníž. prenesená",J106,0)</f>
        <v>0</v>
      </c>
      <c r="BI106" s="201">
        <f t="shared" ref="BI106:BI115" si="13">IF(N106="nulová",J106,0)</f>
        <v>0</v>
      </c>
      <c r="BJ106" s="13" t="s">
        <v>82</v>
      </c>
      <c r="BK106" s="202">
        <f t="shared" ref="BK106:BK115" si="14">ROUND(I106*H106,3)</f>
        <v>0</v>
      </c>
      <c r="BL106" s="13" t="s">
        <v>241</v>
      </c>
      <c r="BM106" s="13" t="s">
        <v>814</v>
      </c>
    </row>
    <row r="107" spans="2:65" s="1" customFormat="1" ht="16.5" customHeight="1">
      <c r="B107" s="30"/>
      <c r="C107" s="191" t="s">
        <v>82</v>
      </c>
      <c r="D107" s="191" t="s">
        <v>178</v>
      </c>
      <c r="E107" s="192" t="s">
        <v>815</v>
      </c>
      <c r="F107" s="193" t="s">
        <v>816</v>
      </c>
      <c r="G107" s="194" t="s">
        <v>181</v>
      </c>
      <c r="H107" s="195">
        <v>17</v>
      </c>
      <c r="I107" s="196"/>
      <c r="J107" s="195">
        <f t="shared" si="5"/>
        <v>0</v>
      </c>
      <c r="K107" s="193" t="s">
        <v>1</v>
      </c>
      <c r="L107" s="34"/>
      <c r="M107" s="197" t="s">
        <v>1</v>
      </c>
      <c r="N107" s="198" t="s">
        <v>41</v>
      </c>
      <c r="O107" s="56"/>
      <c r="P107" s="199">
        <f t="shared" si="6"/>
        <v>0</v>
      </c>
      <c r="Q107" s="199">
        <v>2.0000000000000002E-5</v>
      </c>
      <c r="R107" s="199">
        <f t="shared" si="7"/>
        <v>3.4000000000000002E-4</v>
      </c>
      <c r="S107" s="199">
        <v>0</v>
      </c>
      <c r="T107" s="200">
        <f t="shared" si="8"/>
        <v>0</v>
      </c>
      <c r="AR107" s="13" t="s">
        <v>241</v>
      </c>
      <c r="AT107" s="13" t="s">
        <v>178</v>
      </c>
      <c r="AU107" s="13" t="s">
        <v>82</v>
      </c>
      <c r="AY107" s="13" t="s">
        <v>175</v>
      </c>
      <c r="BE107" s="201">
        <f t="shared" si="9"/>
        <v>0</v>
      </c>
      <c r="BF107" s="201">
        <f t="shared" si="10"/>
        <v>0</v>
      </c>
      <c r="BG107" s="201">
        <f t="shared" si="11"/>
        <v>0</v>
      </c>
      <c r="BH107" s="201">
        <f t="shared" si="12"/>
        <v>0</v>
      </c>
      <c r="BI107" s="201">
        <f t="shared" si="13"/>
        <v>0</v>
      </c>
      <c r="BJ107" s="13" t="s">
        <v>82</v>
      </c>
      <c r="BK107" s="202">
        <f t="shared" si="14"/>
        <v>0</v>
      </c>
      <c r="BL107" s="13" t="s">
        <v>241</v>
      </c>
      <c r="BM107" s="13" t="s">
        <v>817</v>
      </c>
    </row>
    <row r="108" spans="2:65" s="1" customFormat="1" ht="16.5" customHeight="1">
      <c r="B108" s="30"/>
      <c r="C108" s="191" t="s">
        <v>176</v>
      </c>
      <c r="D108" s="191" t="s">
        <v>178</v>
      </c>
      <c r="E108" s="192" t="s">
        <v>818</v>
      </c>
      <c r="F108" s="193" t="s">
        <v>819</v>
      </c>
      <c r="G108" s="194" t="s">
        <v>181</v>
      </c>
      <c r="H108" s="195">
        <v>2</v>
      </c>
      <c r="I108" s="196"/>
      <c r="J108" s="195">
        <f t="shared" si="5"/>
        <v>0</v>
      </c>
      <c r="K108" s="193" t="s">
        <v>1</v>
      </c>
      <c r="L108" s="34"/>
      <c r="M108" s="197" t="s">
        <v>1</v>
      </c>
      <c r="N108" s="198" t="s">
        <v>41</v>
      </c>
      <c r="O108" s="56"/>
      <c r="P108" s="199">
        <f t="shared" si="6"/>
        <v>0</v>
      </c>
      <c r="Q108" s="199">
        <v>2.0000000000000002E-5</v>
      </c>
      <c r="R108" s="199">
        <f t="shared" si="7"/>
        <v>4.0000000000000003E-5</v>
      </c>
      <c r="S108" s="199">
        <v>0</v>
      </c>
      <c r="T108" s="200">
        <f t="shared" si="8"/>
        <v>0</v>
      </c>
      <c r="AR108" s="13" t="s">
        <v>241</v>
      </c>
      <c r="AT108" s="13" t="s">
        <v>178</v>
      </c>
      <c r="AU108" s="13" t="s">
        <v>82</v>
      </c>
      <c r="AY108" s="13" t="s">
        <v>175</v>
      </c>
      <c r="BE108" s="201">
        <f t="shared" si="9"/>
        <v>0</v>
      </c>
      <c r="BF108" s="201">
        <f t="shared" si="10"/>
        <v>0</v>
      </c>
      <c r="BG108" s="201">
        <f t="shared" si="11"/>
        <v>0</v>
      </c>
      <c r="BH108" s="201">
        <f t="shared" si="12"/>
        <v>0</v>
      </c>
      <c r="BI108" s="201">
        <f t="shared" si="13"/>
        <v>0</v>
      </c>
      <c r="BJ108" s="13" t="s">
        <v>82</v>
      </c>
      <c r="BK108" s="202">
        <f t="shared" si="14"/>
        <v>0</v>
      </c>
      <c r="BL108" s="13" t="s">
        <v>241</v>
      </c>
      <c r="BM108" s="13" t="s">
        <v>820</v>
      </c>
    </row>
    <row r="109" spans="2:65" s="1" customFormat="1" ht="16.5" customHeight="1">
      <c r="B109" s="30"/>
      <c r="C109" s="191" t="s">
        <v>182</v>
      </c>
      <c r="D109" s="191" t="s">
        <v>178</v>
      </c>
      <c r="E109" s="192" t="s">
        <v>821</v>
      </c>
      <c r="F109" s="193" t="s">
        <v>822</v>
      </c>
      <c r="G109" s="194" t="s">
        <v>181</v>
      </c>
      <c r="H109" s="195">
        <v>21</v>
      </c>
      <c r="I109" s="196"/>
      <c r="J109" s="195">
        <f t="shared" si="5"/>
        <v>0</v>
      </c>
      <c r="K109" s="193" t="s">
        <v>1</v>
      </c>
      <c r="L109" s="34"/>
      <c r="M109" s="197" t="s">
        <v>1</v>
      </c>
      <c r="N109" s="198" t="s">
        <v>41</v>
      </c>
      <c r="O109" s="56"/>
      <c r="P109" s="199">
        <f t="shared" si="6"/>
        <v>0</v>
      </c>
      <c r="Q109" s="199">
        <v>0</v>
      </c>
      <c r="R109" s="199">
        <f t="shared" si="7"/>
        <v>0</v>
      </c>
      <c r="S109" s="199">
        <v>0</v>
      </c>
      <c r="T109" s="200">
        <f t="shared" si="8"/>
        <v>0</v>
      </c>
      <c r="AR109" s="13" t="s">
        <v>241</v>
      </c>
      <c r="AT109" s="13" t="s">
        <v>178</v>
      </c>
      <c r="AU109" s="13" t="s">
        <v>82</v>
      </c>
      <c r="AY109" s="13" t="s">
        <v>175</v>
      </c>
      <c r="BE109" s="201">
        <f t="shared" si="9"/>
        <v>0</v>
      </c>
      <c r="BF109" s="201">
        <f t="shared" si="10"/>
        <v>0</v>
      </c>
      <c r="BG109" s="201">
        <f t="shared" si="11"/>
        <v>0</v>
      </c>
      <c r="BH109" s="201">
        <f t="shared" si="12"/>
        <v>0</v>
      </c>
      <c r="BI109" s="201">
        <f t="shared" si="13"/>
        <v>0</v>
      </c>
      <c r="BJ109" s="13" t="s">
        <v>82</v>
      </c>
      <c r="BK109" s="202">
        <f t="shared" si="14"/>
        <v>0</v>
      </c>
      <c r="BL109" s="13" t="s">
        <v>241</v>
      </c>
      <c r="BM109" s="13" t="s">
        <v>823</v>
      </c>
    </row>
    <row r="110" spans="2:65" s="1" customFormat="1" ht="16.5" customHeight="1">
      <c r="B110" s="30"/>
      <c r="C110" s="203" t="s">
        <v>197</v>
      </c>
      <c r="D110" s="203" t="s">
        <v>246</v>
      </c>
      <c r="E110" s="204" t="s">
        <v>824</v>
      </c>
      <c r="F110" s="205" t="s">
        <v>825</v>
      </c>
      <c r="G110" s="206" t="s">
        <v>181</v>
      </c>
      <c r="H110" s="207">
        <v>1</v>
      </c>
      <c r="I110" s="208"/>
      <c r="J110" s="207">
        <f t="shared" si="5"/>
        <v>0</v>
      </c>
      <c r="K110" s="205" t="s">
        <v>1</v>
      </c>
      <c r="L110" s="209"/>
      <c r="M110" s="210" t="s">
        <v>1</v>
      </c>
      <c r="N110" s="211" t="s">
        <v>41</v>
      </c>
      <c r="O110" s="56"/>
      <c r="P110" s="199">
        <f t="shared" si="6"/>
        <v>0</v>
      </c>
      <c r="Q110" s="199">
        <v>2.1000000000000001E-2</v>
      </c>
      <c r="R110" s="199">
        <f t="shared" si="7"/>
        <v>2.1000000000000001E-2</v>
      </c>
      <c r="S110" s="199">
        <v>0</v>
      </c>
      <c r="T110" s="200">
        <f t="shared" si="8"/>
        <v>0</v>
      </c>
      <c r="AR110" s="13" t="s">
        <v>307</v>
      </c>
      <c r="AT110" s="13" t="s">
        <v>246</v>
      </c>
      <c r="AU110" s="13" t="s">
        <v>82</v>
      </c>
      <c r="AY110" s="13" t="s">
        <v>175</v>
      </c>
      <c r="BE110" s="201">
        <f t="shared" si="9"/>
        <v>0</v>
      </c>
      <c r="BF110" s="201">
        <f t="shared" si="10"/>
        <v>0</v>
      </c>
      <c r="BG110" s="201">
        <f t="shared" si="11"/>
        <v>0</v>
      </c>
      <c r="BH110" s="201">
        <f t="shared" si="12"/>
        <v>0</v>
      </c>
      <c r="BI110" s="201">
        <f t="shared" si="13"/>
        <v>0</v>
      </c>
      <c r="BJ110" s="13" t="s">
        <v>82</v>
      </c>
      <c r="BK110" s="202">
        <f t="shared" si="14"/>
        <v>0</v>
      </c>
      <c r="BL110" s="13" t="s">
        <v>241</v>
      </c>
      <c r="BM110" s="13" t="s">
        <v>826</v>
      </c>
    </row>
    <row r="111" spans="2:65" s="1" customFormat="1" ht="16.5" customHeight="1">
      <c r="B111" s="30"/>
      <c r="C111" s="203" t="s">
        <v>195</v>
      </c>
      <c r="D111" s="203" t="s">
        <v>246</v>
      </c>
      <c r="E111" s="204" t="s">
        <v>827</v>
      </c>
      <c r="F111" s="205" t="s">
        <v>828</v>
      </c>
      <c r="G111" s="206" t="s">
        <v>181</v>
      </c>
      <c r="H111" s="207">
        <v>1</v>
      </c>
      <c r="I111" s="208"/>
      <c r="J111" s="207">
        <f t="shared" si="5"/>
        <v>0</v>
      </c>
      <c r="K111" s="205" t="s">
        <v>1</v>
      </c>
      <c r="L111" s="209"/>
      <c r="M111" s="210" t="s">
        <v>1</v>
      </c>
      <c r="N111" s="211" t="s">
        <v>41</v>
      </c>
      <c r="O111" s="56"/>
      <c r="P111" s="199">
        <f t="shared" si="6"/>
        <v>0</v>
      </c>
      <c r="Q111" s="199">
        <v>2.3E-2</v>
      </c>
      <c r="R111" s="199">
        <f t="shared" si="7"/>
        <v>2.3E-2</v>
      </c>
      <c r="S111" s="199">
        <v>0</v>
      </c>
      <c r="T111" s="200">
        <f t="shared" si="8"/>
        <v>0</v>
      </c>
      <c r="AR111" s="13" t="s">
        <v>307</v>
      </c>
      <c r="AT111" s="13" t="s">
        <v>246</v>
      </c>
      <c r="AU111" s="13" t="s">
        <v>82</v>
      </c>
      <c r="AY111" s="13" t="s">
        <v>175</v>
      </c>
      <c r="BE111" s="201">
        <f t="shared" si="9"/>
        <v>0</v>
      </c>
      <c r="BF111" s="201">
        <f t="shared" si="10"/>
        <v>0</v>
      </c>
      <c r="BG111" s="201">
        <f t="shared" si="11"/>
        <v>0</v>
      </c>
      <c r="BH111" s="201">
        <f t="shared" si="12"/>
        <v>0</v>
      </c>
      <c r="BI111" s="201">
        <f t="shared" si="13"/>
        <v>0</v>
      </c>
      <c r="BJ111" s="13" t="s">
        <v>82</v>
      </c>
      <c r="BK111" s="202">
        <f t="shared" si="14"/>
        <v>0</v>
      </c>
      <c r="BL111" s="13" t="s">
        <v>241</v>
      </c>
      <c r="BM111" s="13" t="s">
        <v>829</v>
      </c>
    </row>
    <row r="112" spans="2:65" s="1" customFormat="1" ht="16.5" customHeight="1">
      <c r="B112" s="30"/>
      <c r="C112" s="203" t="s">
        <v>204</v>
      </c>
      <c r="D112" s="203" t="s">
        <v>246</v>
      </c>
      <c r="E112" s="204" t="s">
        <v>830</v>
      </c>
      <c r="F112" s="205" t="s">
        <v>831</v>
      </c>
      <c r="G112" s="206" t="s">
        <v>181</v>
      </c>
      <c r="H112" s="207">
        <v>4</v>
      </c>
      <c r="I112" s="208"/>
      <c r="J112" s="207">
        <f t="shared" si="5"/>
        <v>0</v>
      </c>
      <c r="K112" s="205" t="s">
        <v>1</v>
      </c>
      <c r="L112" s="209"/>
      <c r="M112" s="210" t="s">
        <v>1</v>
      </c>
      <c r="N112" s="211" t="s">
        <v>41</v>
      </c>
      <c r="O112" s="56"/>
      <c r="P112" s="199">
        <f t="shared" si="6"/>
        <v>0</v>
      </c>
      <c r="Q112" s="199">
        <v>3.3000000000000002E-2</v>
      </c>
      <c r="R112" s="199">
        <f t="shared" si="7"/>
        <v>0.13200000000000001</v>
      </c>
      <c r="S112" s="199">
        <v>0</v>
      </c>
      <c r="T112" s="200">
        <f t="shared" si="8"/>
        <v>0</v>
      </c>
      <c r="AR112" s="13" t="s">
        <v>307</v>
      </c>
      <c r="AT112" s="13" t="s">
        <v>246</v>
      </c>
      <c r="AU112" s="13" t="s">
        <v>82</v>
      </c>
      <c r="AY112" s="13" t="s">
        <v>175</v>
      </c>
      <c r="BE112" s="201">
        <f t="shared" si="9"/>
        <v>0</v>
      </c>
      <c r="BF112" s="201">
        <f t="shared" si="10"/>
        <v>0</v>
      </c>
      <c r="BG112" s="201">
        <f t="shared" si="11"/>
        <v>0</v>
      </c>
      <c r="BH112" s="201">
        <f t="shared" si="12"/>
        <v>0</v>
      </c>
      <c r="BI112" s="201">
        <f t="shared" si="13"/>
        <v>0</v>
      </c>
      <c r="BJ112" s="13" t="s">
        <v>82</v>
      </c>
      <c r="BK112" s="202">
        <f t="shared" si="14"/>
        <v>0</v>
      </c>
      <c r="BL112" s="13" t="s">
        <v>241</v>
      </c>
      <c r="BM112" s="13" t="s">
        <v>832</v>
      </c>
    </row>
    <row r="113" spans="2:65" s="1" customFormat="1" ht="16.5" customHeight="1">
      <c r="B113" s="30"/>
      <c r="C113" s="203" t="s">
        <v>208</v>
      </c>
      <c r="D113" s="203" t="s">
        <v>246</v>
      </c>
      <c r="E113" s="204" t="s">
        <v>833</v>
      </c>
      <c r="F113" s="205" t="s">
        <v>834</v>
      </c>
      <c r="G113" s="206" t="s">
        <v>181</v>
      </c>
      <c r="H113" s="207">
        <v>6</v>
      </c>
      <c r="I113" s="208"/>
      <c r="J113" s="207">
        <f t="shared" si="5"/>
        <v>0</v>
      </c>
      <c r="K113" s="205" t="s">
        <v>1</v>
      </c>
      <c r="L113" s="209"/>
      <c r="M113" s="210" t="s">
        <v>1</v>
      </c>
      <c r="N113" s="211" t="s">
        <v>41</v>
      </c>
      <c r="O113" s="56"/>
      <c r="P113" s="199">
        <f t="shared" si="6"/>
        <v>0</v>
      </c>
      <c r="Q113" s="199">
        <v>3.6999999999999998E-2</v>
      </c>
      <c r="R113" s="199">
        <f t="shared" si="7"/>
        <v>0.22199999999999998</v>
      </c>
      <c r="S113" s="199">
        <v>0</v>
      </c>
      <c r="T113" s="200">
        <f t="shared" si="8"/>
        <v>0</v>
      </c>
      <c r="AR113" s="13" t="s">
        <v>307</v>
      </c>
      <c r="AT113" s="13" t="s">
        <v>246</v>
      </c>
      <c r="AU113" s="13" t="s">
        <v>82</v>
      </c>
      <c r="AY113" s="13" t="s">
        <v>175</v>
      </c>
      <c r="BE113" s="201">
        <f t="shared" si="9"/>
        <v>0</v>
      </c>
      <c r="BF113" s="201">
        <f t="shared" si="10"/>
        <v>0</v>
      </c>
      <c r="BG113" s="201">
        <f t="shared" si="11"/>
        <v>0</v>
      </c>
      <c r="BH113" s="201">
        <f t="shared" si="12"/>
        <v>0</v>
      </c>
      <c r="BI113" s="201">
        <f t="shared" si="13"/>
        <v>0</v>
      </c>
      <c r="BJ113" s="13" t="s">
        <v>82</v>
      </c>
      <c r="BK113" s="202">
        <f t="shared" si="14"/>
        <v>0</v>
      </c>
      <c r="BL113" s="13" t="s">
        <v>241</v>
      </c>
      <c r="BM113" s="13" t="s">
        <v>835</v>
      </c>
    </row>
    <row r="114" spans="2:65" s="1" customFormat="1" ht="16.5" customHeight="1">
      <c r="B114" s="30"/>
      <c r="C114" s="203" t="s">
        <v>212</v>
      </c>
      <c r="D114" s="203" t="s">
        <v>246</v>
      </c>
      <c r="E114" s="204" t="s">
        <v>836</v>
      </c>
      <c r="F114" s="205" t="s">
        <v>837</v>
      </c>
      <c r="G114" s="206" t="s">
        <v>181</v>
      </c>
      <c r="H114" s="207">
        <v>7</v>
      </c>
      <c r="I114" s="208"/>
      <c r="J114" s="207">
        <f t="shared" si="5"/>
        <v>0</v>
      </c>
      <c r="K114" s="205" t="s">
        <v>1</v>
      </c>
      <c r="L114" s="209"/>
      <c r="M114" s="210" t="s">
        <v>1</v>
      </c>
      <c r="N114" s="211" t="s">
        <v>41</v>
      </c>
      <c r="O114" s="56"/>
      <c r="P114" s="199">
        <f t="shared" si="6"/>
        <v>0</v>
      </c>
      <c r="Q114" s="199">
        <v>4.1000000000000002E-2</v>
      </c>
      <c r="R114" s="199">
        <f t="shared" si="7"/>
        <v>0.28700000000000003</v>
      </c>
      <c r="S114" s="199">
        <v>0</v>
      </c>
      <c r="T114" s="200">
        <f t="shared" si="8"/>
        <v>0</v>
      </c>
      <c r="AR114" s="13" t="s">
        <v>307</v>
      </c>
      <c r="AT114" s="13" t="s">
        <v>246</v>
      </c>
      <c r="AU114" s="13" t="s">
        <v>82</v>
      </c>
      <c r="AY114" s="13" t="s">
        <v>175</v>
      </c>
      <c r="BE114" s="201">
        <f t="shared" si="9"/>
        <v>0</v>
      </c>
      <c r="BF114" s="201">
        <f t="shared" si="10"/>
        <v>0</v>
      </c>
      <c r="BG114" s="201">
        <f t="shared" si="11"/>
        <v>0</v>
      </c>
      <c r="BH114" s="201">
        <f t="shared" si="12"/>
        <v>0</v>
      </c>
      <c r="BI114" s="201">
        <f t="shared" si="13"/>
        <v>0</v>
      </c>
      <c r="BJ114" s="13" t="s">
        <v>82</v>
      </c>
      <c r="BK114" s="202">
        <f t="shared" si="14"/>
        <v>0</v>
      </c>
      <c r="BL114" s="13" t="s">
        <v>241</v>
      </c>
      <c r="BM114" s="13" t="s">
        <v>838</v>
      </c>
    </row>
    <row r="115" spans="2:65" s="1" customFormat="1" ht="16.5" customHeight="1">
      <c r="B115" s="30"/>
      <c r="C115" s="203" t="s">
        <v>216</v>
      </c>
      <c r="D115" s="203" t="s">
        <v>246</v>
      </c>
      <c r="E115" s="204" t="s">
        <v>839</v>
      </c>
      <c r="F115" s="205" t="s">
        <v>840</v>
      </c>
      <c r="G115" s="206" t="s">
        <v>181</v>
      </c>
      <c r="H115" s="207">
        <v>2</v>
      </c>
      <c r="I115" s="208"/>
      <c r="J115" s="207">
        <f t="shared" si="5"/>
        <v>0</v>
      </c>
      <c r="K115" s="205" t="s">
        <v>1</v>
      </c>
      <c r="L115" s="209"/>
      <c r="M115" s="210" t="s">
        <v>1</v>
      </c>
      <c r="N115" s="211" t="s">
        <v>41</v>
      </c>
      <c r="O115" s="56"/>
      <c r="P115" s="199">
        <f t="shared" si="6"/>
        <v>0</v>
      </c>
      <c r="Q115" s="199">
        <v>4.4999999999999998E-2</v>
      </c>
      <c r="R115" s="199">
        <f t="shared" si="7"/>
        <v>0.09</v>
      </c>
      <c r="S115" s="199">
        <v>0</v>
      </c>
      <c r="T115" s="200">
        <f t="shared" si="8"/>
        <v>0</v>
      </c>
      <c r="AR115" s="13" t="s">
        <v>307</v>
      </c>
      <c r="AT115" s="13" t="s">
        <v>246</v>
      </c>
      <c r="AU115" s="13" t="s">
        <v>82</v>
      </c>
      <c r="AY115" s="13" t="s">
        <v>175</v>
      </c>
      <c r="BE115" s="201">
        <f t="shared" si="9"/>
        <v>0</v>
      </c>
      <c r="BF115" s="201">
        <f t="shared" si="10"/>
        <v>0</v>
      </c>
      <c r="BG115" s="201">
        <f t="shared" si="11"/>
        <v>0</v>
      </c>
      <c r="BH115" s="201">
        <f t="shared" si="12"/>
        <v>0</v>
      </c>
      <c r="BI115" s="201">
        <f t="shared" si="13"/>
        <v>0</v>
      </c>
      <c r="BJ115" s="13" t="s">
        <v>82</v>
      </c>
      <c r="BK115" s="202">
        <f t="shared" si="14"/>
        <v>0</v>
      </c>
      <c r="BL115" s="13" t="s">
        <v>241</v>
      </c>
      <c r="BM115" s="13" t="s">
        <v>841</v>
      </c>
    </row>
    <row r="116" spans="2:65" s="11" customFormat="1" ht="22.9" customHeight="1">
      <c r="B116" s="175"/>
      <c r="C116" s="176"/>
      <c r="D116" s="177" t="s">
        <v>68</v>
      </c>
      <c r="E116" s="189" t="s">
        <v>842</v>
      </c>
      <c r="F116" s="189" t="s">
        <v>843</v>
      </c>
      <c r="G116" s="176"/>
      <c r="H116" s="176"/>
      <c r="I116" s="179"/>
      <c r="J116" s="190">
        <f>BK116</f>
        <v>0</v>
      </c>
      <c r="K116" s="176"/>
      <c r="L116" s="181"/>
      <c r="M116" s="182"/>
      <c r="N116" s="183"/>
      <c r="O116" s="183"/>
      <c r="P116" s="184">
        <f>SUM(P117:P119)</f>
        <v>0</v>
      </c>
      <c r="Q116" s="183"/>
      <c r="R116" s="184">
        <f>SUM(R117:R119)</f>
        <v>0</v>
      </c>
      <c r="S116" s="183"/>
      <c r="T116" s="185">
        <f>SUM(T117:T119)</f>
        <v>0</v>
      </c>
      <c r="AR116" s="186" t="s">
        <v>76</v>
      </c>
      <c r="AT116" s="187" t="s">
        <v>68</v>
      </c>
      <c r="AU116" s="187" t="s">
        <v>76</v>
      </c>
      <c r="AY116" s="186" t="s">
        <v>175</v>
      </c>
      <c r="BK116" s="188">
        <f>SUM(BK117:BK119)</f>
        <v>0</v>
      </c>
    </row>
    <row r="117" spans="2:65" s="1" customFormat="1" ht="16.5" customHeight="1">
      <c r="B117" s="30"/>
      <c r="C117" s="191" t="s">
        <v>220</v>
      </c>
      <c r="D117" s="191" t="s">
        <v>178</v>
      </c>
      <c r="E117" s="192" t="s">
        <v>844</v>
      </c>
      <c r="F117" s="193" t="s">
        <v>845</v>
      </c>
      <c r="G117" s="194" t="s">
        <v>846</v>
      </c>
      <c r="H117" s="195">
        <v>6</v>
      </c>
      <c r="I117" s="196"/>
      <c r="J117" s="195">
        <f>ROUND(I117*H117,3)</f>
        <v>0</v>
      </c>
      <c r="K117" s="193" t="s">
        <v>1</v>
      </c>
      <c r="L117" s="34"/>
      <c r="M117" s="197" t="s">
        <v>1</v>
      </c>
      <c r="N117" s="198" t="s">
        <v>41</v>
      </c>
      <c r="O117" s="56"/>
      <c r="P117" s="199">
        <f>O117*H117</f>
        <v>0</v>
      </c>
      <c r="Q117" s="199">
        <v>0</v>
      </c>
      <c r="R117" s="199">
        <f>Q117*H117</f>
        <v>0</v>
      </c>
      <c r="S117" s="199">
        <v>0</v>
      </c>
      <c r="T117" s="200">
        <f>S117*H117</f>
        <v>0</v>
      </c>
      <c r="AR117" s="13" t="s">
        <v>182</v>
      </c>
      <c r="AT117" s="13" t="s">
        <v>178</v>
      </c>
      <c r="AU117" s="13" t="s">
        <v>82</v>
      </c>
      <c r="AY117" s="13" t="s">
        <v>175</v>
      </c>
      <c r="BE117" s="201">
        <f>IF(N117="základná",J117,0)</f>
        <v>0</v>
      </c>
      <c r="BF117" s="201">
        <f>IF(N117="znížená",J117,0)</f>
        <v>0</v>
      </c>
      <c r="BG117" s="201">
        <f>IF(N117="zákl. prenesená",J117,0)</f>
        <v>0</v>
      </c>
      <c r="BH117" s="201">
        <f>IF(N117="zníž. prenesená",J117,0)</f>
        <v>0</v>
      </c>
      <c r="BI117" s="201">
        <f>IF(N117="nulová",J117,0)</f>
        <v>0</v>
      </c>
      <c r="BJ117" s="13" t="s">
        <v>82</v>
      </c>
      <c r="BK117" s="202">
        <f>ROUND(I117*H117,3)</f>
        <v>0</v>
      </c>
      <c r="BL117" s="13" t="s">
        <v>182</v>
      </c>
      <c r="BM117" s="13" t="s">
        <v>847</v>
      </c>
    </row>
    <row r="118" spans="2:65" s="1" customFormat="1" ht="16.5" customHeight="1">
      <c r="B118" s="30"/>
      <c r="C118" s="191" t="s">
        <v>224</v>
      </c>
      <c r="D118" s="191" t="s">
        <v>178</v>
      </c>
      <c r="E118" s="192" t="s">
        <v>848</v>
      </c>
      <c r="F118" s="193" t="s">
        <v>849</v>
      </c>
      <c r="G118" s="194" t="s">
        <v>846</v>
      </c>
      <c r="H118" s="195">
        <v>24</v>
      </c>
      <c r="I118" s="196"/>
      <c r="J118" s="195">
        <f>ROUND(I118*H118,3)</f>
        <v>0</v>
      </c>
      <c r="K118" s="193" t="s">
        <v>1</v>
      </c>
      <c r="L118" s="34"/>
      <c r="M118" s="197" t="s">
        <v>1</v>
      </c>
      <c r="N118" s="198" t="s">
        <v>41</v>
      </c>
      <c r="O118" s="56"/>
      <c r="P118" s="199">
        <f>O118*H118</f>
        <v>0</v>
      </c>
      <c r="Q118" s="199">
        <v>0</v>
      </c>
      <c r="R118" s="199">
        <f>Q118*H118</f>
        <v>0</v>
      </c>
      <c r="S118" s="199">
        <v>0</v>
      </c>
      <c r="T118" s="200">
        <f>S118*H118</f>
        <v>0</v>
      </c>
      <c r="AR118" s="13" t="s">
        <v>182</v>
      </c>
      <c r="AT118" s="13" t="s">
        <v>178</v>
      </c>
      <c r="AU118" s="13" t="s">
        <v>82</v>
      </c>
      <c r="AY118" s="13" t="s">
        <v>175</v>
      </c>
      <c r="BE118" s="201">
        <f>IF(N118="základná",J118,0)</f>
        <v>0</v>
      </c>
      <c r="BF118" s="201">
        <f>IF(N118="znížená",J118,0)</f>
        <v>0</v>
      </c>
      <c r="BG118" s="201">
        <f>IF(N118="zákl. prenesená",J118,0)</f>
        <v>0</v>
      </c>
      <c r="BH118" s="201">
        <f>IF(N118="zníž. prenesená",J118,0)</f>
        <v>0</v>
      </c>
      <c r="BI118" s="201">
        <f>IF(N118="nulová",J118,0)</f>
        <v>0</v>
      </c>
      <c r="BJ118" s="13" t="s">
        <v>82</v>
      </c>
      <c r="BK118" s="202">
        <f>ROUND(I118*H118,3)</f>
        <v>0</v>
      </c>
      <c r="BL118" s="13" t="s">
        <v>182</v>
      </c>
      <c r="BM118" s="13" t="s">
        <v>850</v>
      </c>
    </row>
    <row r="119" spans="2:65" s="1" customFormat="1" ht="16.5" customHeight="1">
      <c r="B119" s="30"/>
      <c r="C119" s="191" t="s">
        <v>228</v>
      </c>
      <c r="D119" s="191" t="s">
        <v>178</v>
      </c>
      <c r="E119" s="192" t="s">
        <v>851</v>
      </c>
      <c r="F119" s="193" t="s">
        <v>852</v>
      </c>
      <c r="G119" s="194" t="s">
        <v>682</v>
      </c>
      <c r="H119" s="196"/>
      <c r="I119" s="196"/>
      <c r="J119" s="195">
        <f>ROUND(I119*H119,3)</f>
        <v>0</v>
      </c>
      <c r="K119" s="193" t="s">
        <v>1</v>
      </c>
      <c r="L119" s="34"/>
      <c r="M119" s="197" t="s">
        <v>1</v>
      </c>
      <c r="N119" s="198" t="s">
        <v>41</v>
      </c>
      <c r="O119" s="56"/>
      <c r="P119" s="199">
        <f>O119*H119</f>
        <v>0</v>
      </c>
      <c r="Q119" s="199">
        <v>0</v>
      </c>
      <c r="R119" s="199">
        <f>Q119*H119</f>
        <v>0</v>
      </c>
      <c r="S119" s="199">
        <v>0</v>
      </c>
      <c r="T119" s="200">
        <f>S119*H119</f>
        <v>0</v>
      </c>
      <c r="AR119" s="13" t="s">
        <v>241</v>
      </c>
      <c r="AT119" s="13" t="s">
        <v>178</v>
      </c>
      <c r="AU119" s="13" t="s">
        <v>82</v>
      </c>
      <c r="AY119" s="13" t="s">
        <v>175</v>
      </c>
      <c r="BE119" s="201">
        <f>IF(N119="základná",J119,0)</f>
        <v>0</v>
      </c>
      <c r="BF119" s="201">
        <f>IF(N119="znížená",J119,0)</f>
        <v>0</v>
      </c>
      <c r="BG119" s="201">
        <f>IF(N119="zákl. prenesená",J119,0)</f>
        <v>0</v>
      </c>
      <c r="BH119" s="201">
        <f>IF(N119="zníž. prenesená",J119,0)</f>
        <v>0</v>
      </c>
      <c r="BI119" s="201">
        <f>IF(N119="nulová",J119,0)</f>
        <v>0</v>
      </c>
      <c r="BJ119" s="13" t="s">
        <v>82</v>
      </c>
      <c r="BK119" s="202">
        <f>ROUND(I119*H119,3)</f>
        <v>0</v>
      </c>
      <c r="BL119" s="13" t="s">
        <v>241</v>
      </c>
      <c r="BM119" s="13" t="s">
        <v>853</v>
      </c>
    </row>
    <row r="120" spans="2:65" s="11" customFormat="1" ht="22.9" customHeight="1">
      <c r="B120" s="175"/>
      <c r="C120" s="176"/>
      <c r="D120" s="177" t="s">
        <v>68</v>
      </c>
      <c r="E120" s="189" t="s">
        <v>854</v>
      </c>
      <c r="F120" s="189" t="s">
        <v>855</v>
      </c>
      <c r="G120" s="176"/>
      <c r="H120" s="176"/>
      <c r="I120" s="179"/>
      <c r="J120" s="190">
        <f>BK120</f>
        <v>0</v>
      </c>
      <c r="K120" s="176"/>
      <c r="L120" s="181"/>
      <c r="M120" s="182"/>
      <c r="N120" s="183"/>
      <c r="O120" s="183"/>
      <c r="P120" s="184">
        <f>SUM(P121:P124)</f>
        <v>0</v>
      </c>
      <c r="Q120" s="183"/>
      <c r="R120" s="184">
        <f>SUM(R121:R124)</f>
        <v>1.6800000000000001E-3</v>
      </c>
      <c r="S120" s="183"/>
      <c r="T120" s="185">
        <f>SUM(T121:T124)</f>
        <v>0</v>
      </c>
      <c r="AR120" s="186" t="s">
        <v>182</v>
      </c>
      <c r="AT120" s="187" t="s">
        <v>68</v>
      </c>
      <c r="AU120" s="187" t="s">
        <v>76</v>
      </c>
      <c r="AY120" s="186" t="s">
        <v>175</v>
      </c>
      <c r="BK120" s="188">
        <f>SUM(BK121:BK124)</f>
        <v>0</v>
      </c>
    </row>
    <row r="121" spans="2:65" s="1" customFormat="1" ht="16.5" customHeight="1">
      <c r="B121" s="30"/>
      <c r="C121" s="191" t="s">
        <v>232</v>
      </c>
      <c r="D121" s="191" t="s">
        <v>178</v>
      </c>
      <c r="E121" s="192" t="s">
        <v>856</v>
      </c>
      <c r="F121" s="193" t="s">
        <v>857</v>
      </c>
      <c r="G121" s="194" t="s">
        <v>181</v>
      </c>
      <c r="H121" s="195">
        <v>2</v>
      </c>
      <c r="I121" s="196"/>
      <c r="J121" s="195">
        <f>ROUND(I121*H121,3)</f>
        <v>0</v>
      </c>
      <c r="K121" s="193" t="s">
        <v>1</v>
      </c>
      <c r="L121" s="34"/>
      <c r="M121" s="197" t="s">
        <v>1</v>
      </c>
      <c r="N121" s="198" t="s">
        <v>41</v>
      </c>
      <c r="O121" s="56"/>
      <c r="P121" s="199">
        <f>O121*H121</f>
        <v>0</v>
      </c>
      <c r="Q121" s="199">
        <v>8.0000000000000007E-5</v>
      </c>
      <c r="R121" s="199">
        <f>Q121*H121</f>
        <v>1.6000000000000001E-4</v>
      </c>
      <c r="S121" s="199">
        <v>0</v>
      </c>
      <c r="T121" s="200">
        <f>S121*H121</f>
        <v>0</v>
      </c>
      <c r="AR121" s="13" t="s">
        <v>858</v>
      </c>
      <c r="AT121" s="13" t="s">
        <v>178</v>
      </c>
      <c r="AU121" s="13" t="s">
        <v>82</v>
      </c>
      <c r="AY121" s="13" t="s">
        <v>175</v>
      </c>
      <c r="BE121" s="201">
        <f>IF(N121="základná",J121,0)</f>
        <v>0</v>
      </c>
      <c r="BF121" s="201">
        <f>IF(N121="znížená",J121,0)</f>
        <v>0</v>
      </c>
      <c r="BG121" s="201">
        <f>IF(N121="zákl. prenesená",J121,0)</f>
        <v>0</v>
      </c>
      <c r="BH121" s="201">
        <f>IF(N121="zníž. prenesená",J121,0)</f>
        <v>0</v>
      </c>
      <c r="BI121" s="201">
        <f>IF(N121="nulová",J121,0)</f>
        <v>0</v>
      </c>
      <c r="BJ121" s="13" t="s">
        <v>82</v>
      </c>
      <c r="BK121" s="202">
        <f>ROUND(I121*H121,3)</f>
        <v>0</v>
      </c>
      <c r="BL121" s="13" t="s">
        <v>858</v>
      </c>
      <c r="BM121" s="13" t="s">
        <v>859</v>
      </c>
    </row>
    <row r="122" spans="2:65" s="1" customFormat="1" ht="16.5" customHeight="1">
      <c r="B122" s="30"/>
      <c r="C122" s="191" t="s">
        <v>237</v>
      </c>
      <c r="D122" s="191" t="s">
        <v>178</v>
      </c>
      <c r="E122" s="192" t="s">
        <v>860</v>
      </c>
      <c r="F122" s="193" t="s">
        <v>861</v>
      </c>
      <c r="G122" s="194" t="s">
        <v>181</v>
      </c>
      <c r="H122" s="195">
        <v>19</v>
      </c>
      <c r="I122" s="196"/>
      <c r="J122" s="195">
        <f>ROUND(I122*H122,3)</f>
        <v>0</v>
      </c>
      <c r="K122" s="193" t="s">
        <v>1</v>
      </c>
      <c r="L122" s="34"/>
      <c r="M122" s="197" t="s">
        <v>1</v>
      </c>
      <c r="N122" s="198" t="s">
        <v>41</v>
      </c>
      <c r="O122" s="56"/>
      <c r="P122" s="199">
        <f>O122*H122</f>
        <v>0</v>
      </c>
      <c r="Q122" s="199">
        <v>8.0000000000000007E-5</v>
      </c>
      <c r="R122" s="199">
        <f>Q122*H122</f>
        <v>1.5200000000000001E-3</v>
      </c>
      <c r="S122" s="199">
        <v>0</v>
      </c>
      <c r="T122" s="200">
        <f>S122*H122</f>
        <v>0</v>
      </c>
      <c r="AR122" s="13" t="s">
        <v>858</v>
      </c>
      <c r="AT122" s="13" t="s">
        <v>178</v>
      </c>
      <c r="AU122" s="13" t="s">
        <v>82</v>
      </c>
      <c r="AY122" s="13" t="s">
        <v>175</v>
      </c>
      <c r="BE122" s="201">
        <f>IF(N122="základná",J122,0)</f>
        <v>0</v>
      </c>
      <c r="BF122" s="201">
        <f>IF(N122="znížená",J122,0)</f>
        <v>0</v>
      </c>
      <c r="BG122" s="201">
        <f>IF(N122="zákl. prenesená",J122,0)</f>
        <v>0</v>
      </c>
      <c r="BH122" s="201">
        <f>IF(N122="zníž. prenesená",J122,0)</f>
        <v>0</v>
      </c>
      <c r="BI122" s="201">
        <f>IF(N122="nulová",J122,0)</f>
        <v>0</v>
      </c>
      <c r="BJ122" s="13" t="s">
        <v>82</v>
      </c>
      <c r="BK122" s="202">
        <f>ROUND(I122*H122,3)</f>
        <v>0</v>
      </c>
      <c r="BL122" s="13" t="s">
        <v>858</v>
      </c>
      <c r="BM122" s="13" t="s">
        <v>862</v>
      </c>
    </row>
    <row r="123" spans="2:65" s="1" customFormat="1" ht="16.5" customHeight="1">
      <c r="B123" s="30"/>
      <c r="C123" s="191" t="s">
        <v>241</v>
      </c>
      <c r="D123" s="191" t="s">
        <v>178</v>
      </c>
      <c r="E123" s="192" t="s">
        <v>863</v>
      </c>
      <c r="F123" s="193" t="s">
        <v>864</v>
      </c>
      <c r="G123" s="194" t="s">
        <v>181</v>
      </c>
      <c r="H123" s="195">
        <v>140</v>
      </c>
      <c r="I123" s="196"/>
      <c r="J123" s="195">
        <f>ROUND(I123*H123,3)</f>
        <v>0</v>
      </c>
      <c r="K123" s="193" t="s">
        <v>1</v>
      </c>
      <c r="L123" s="34"/>
      <c r="M123" s="197" t="s">
        <v>1</v>
      </c>
      <c r="N123" s="198" t="s">
        <v>41</v>
      </c>
      <c r="O123" s="56"/>
      <c r="P123" s="199">
        <f>O123*H123</f>
        <v>0</v>
      </c>
      <c r="Q123" s="199">
        <v>0</v>
      </c>
      <c r="R123" s="199">
        <f>Q123*H123</f>
        <v>0</v>
      </c>
      <c r="S123" s="199">
        <v>0</v>
      </c>
      <c r="T123" s="200">
        <f>S123*H123</f>
        <v>0</v>
      </c>
      <c r="AR123" s="13" t="s">
        <v>858</v>
      </c>
      <c r="AT123" s="13" t="s">
        <v>178</v>
      </c>
      <c r="AU123" s="13" t="s">
        <v>82</v>
      </c>
      <c r="AY123" s="13" t="s">
        <v>175</v>
      </c>
      <c r="BE123" s="201">
        <f>IF(N123="základná",J123,0)</f>
        <v>0</v>
      </c>
      <c r="BF123" s="201">
        <f>IF(N123="znížená",J123,0)</f>
        <v>0</v>
      </c>
      <c r="BG123" s="201">
        <f>IF(N123="zákl. prenesená",J123,0)</f>
        <v>0</v>
      </c>
      <c r="BH123" s="201">
        <f>IF(N123="zníž. prenesená",J123,0)</f>
        <v>0</v>
      </c>
      <c r="BI123" s="201">
        <f>IF(N123="nulová",J123,0)</f>
        <v>0</v>
      </c>
      <c r="BJ123" s="13" t="s">
        <v>82</v>
      </c>
      <c r="BK123" s="202">
        <f>ROUND(I123*H123,3)</f>
        <v>0</v>
      </c>
      <c r="BL123" s="13" t="s">
        <v>858</v>
      </c>
      <c r="BM123" s="13" t="s">
        <v>865</v>
      </c>
    </row>
    <row r="124" spans="2:65" s="1" customFormat="1" ht="16.5" customHeight="1">
      <c r="B124" s="30"/>
      <c r="C124" s="191" t="s">
        <v>245</v>
      </c>
      <c r="D124" s="191" t="s">
        <v>178</v>
      </c>
      <c r="E124" s="192" t="s">
        <v>866</v>
      </c>
      <c r="F124" s="193" t="s">
        <v>867</v>
      </c>
      <c r="G124" s="194" t="s">
        <v>193</v>
      </c>
      <c r="H124" s="195">
        <v>140</v>
      </c>
      <c r="I124" s="196"/>
      <c r="J124" s="195">
        <f>ROUND(I124*H124,3)</f>
        <v>0</v>
      </c>
      <c r="K124" s="193" t="s">
        <v>1</v>
      </c>
      <c r="L124" s="34"/>
      <c r="M124" s="197" t="s">
        <v>1</v>
      </c>
      <c r="N124" s="198" t="s">
        <v>41</v>
      </c>
      <c r="O124" s="56"/>
      <c r="P124" s="199">
        <f>O124*H124</f>
        <v>0</v>
      </c>
      <c r="Q124" s="199">
        <v>0</v>
      </c>
      <c r="R124" s="199">
        <f>Q124*H124</f>
        <v>0</v>
      </c>
      <c r="S124" s="199">
        <v>0</v>
      </c>
      <c r="T124" s="200">
        <f>S124*H124</f>
        <v>0</v>
      </c>
      <c r="AR124" s="13" t="s">
        <v>858</v>
      </c>
      <c r="AT124" s="13" t="s">
        <v>178</v>
      </c>
      <c r="AU124" s="13" t="s">
        <v>82</v>
      </c>
      <c r="AY124" s="13" t="s">
        <v>175</v>
      </c>
      <c r="BE124" s="201">
        <f>IF(N124="základná",J124,0)</f>
        <v>0</v>
      </c>
      <c r="BF124" s="201">
        <f>IF(N124="znížená",J124,0)</f>
        <v>0</v>
      </c>
      <c r="BG124" s="201">
        <f>IF(N124="zákl. prenesená",J124,0)</f>
        <v>0</v>
      </c>
      <c r="BH124" s="201">
        <f>IF(N124="zníž. prenesená",J124,0)</f>
        <v>0</v>
      </c>
      <c r="BI124" s="201">
        <f>IF(N124="nulová",J124,0)</f>
        <v>0</v>
      </c>
      <c r="BJ124" s="13" t="s">
        <v>82</v>
      </c>
      <c r="BK124" s="202">
        <f>ROUND(I124*H124,3)</f>
        <v>0</v>
      </c>
      <c r="BL124" s="13" t="s">
        <v>858</v>
      </c>
      <c r="BM124" s="13" t="s">
        <v>868</v>
      </c>
    </row>
    <row r="125" spans="2:65" s="11" customFormat="1" ht="25.9" customHeight="1">
      <c r="B125" s="175"/>
      <c r="C125" s="176"/>
      <c r="D125" s="177" t="s">
        <v>68</v>
      </c>
      <c r="E125" s="178" t="s">
        <v>246</v>
      </c>
      <c r="F125" s="178" t="s">
        <v>869</v>
      </c>
      <c r="G125" s="176"/>
      <c r="H125" s="176"/>
      <c r="I125" s="179"/>
      <c r="J125" s="180">
        <f>BK125</f>
        <v>0</v>
      </c>
      <c r="K125" s="176"/>
      <c r="L125" s="181"/>
      <c r="M125" s="182"/>
      <c r="N125" s="183"/>
      <c r="O125" s="183"/>
      <c r="P125" s="184">
        <f>P126</f>
        <v>0</v>
      </c>
      <c r="Q125" s="183"/>
      <c r="R125" s="184">
        <f>R126</f>
        <v>0</v>
      </c>
      <c r="S125" s="183"/>
      <c r="T125" s="185">
        <f>T126</f>
        <v>0</v>
      </c>
      <c r="AR125" s="186" t="s">
        <v>176</v>
      </c>
      <c r="AT125" s="187" t="s">
        <v>68</v>
      </c>
      <c r="AU125" s="187" t="s">
        <v>69</v>
      </c>
      <c r="AY125" s="186" t="s">
        <v>175</v>
      </c>
      <c r="BK125" s="188">
        <f>BK126</f>
        <v>0</v>
      </c>
    </row>
    <row r="126" spans="2:65" s="11" customFormat="1" ht="22.9" customHeight="1">
      <c r="B126" s="175"/>
      <c r="C126" s="176"/>
      <c r="D126" s="177" t="s">
        <v>68</v>
      </c>
      <c r="E126" s="189" t="s">
        <v>870</v>
      </c>
      <c r="F126" s="189" t="s">
        <v>871</v>
      </c>
      <c r="G126" s="176"/>
      <c r="H126" s="176"/>
      <c r="I126" s="179"/>
      <c r="J126" s="190">
        <f>BK126</f>
        <v>0</v>
      </c>
      <c r="K126" s="176"/>
      <c r="L126" s="181"/>
      <c r="M126" s="182"/>
      <c r="N126" s="183"/>
      <c r="O126" s="183"/>
      <c r="P126" s="184">
        <f>SUM(P127:P137)</f>
        <v>0</v>
      </c>
      <c r="Q126" s="183"/>
      <c r="R126" s="184">
        <f>SUM(R127:R137)</f>
        <v>0</v>
      </c>
      <c r="S126" s="183"/>
      <c r="T126" s="185">
        <f>SUM(T127:T137)</f>
        <v>0</v>
      </c>
      <c r="AR126" s="186" t="s">
        <v>176</v>
      </c>
      <c r="AT126" s="187" t="s">
        <v>68</v>
      </c>
      <c r="AU126" s="187" t="s">
        <v>76</v>
      </c>
      <c r="AY126" s="186" t="s">
        <v>175</v>
      </c>
      <c r="BK126" s="188">
        <f>SUM(BK127:BK137)</f>
        <v>0</v>
      </c>
    </row>
    <row r="127" spans="2:65" s="1" customFormat="1" ht="16.5" customHeight="1">
      <c r="B127" s="30"/>
      <c r="C127" s="191" t="s">
        <v>251</v>
      </c>
      <c r="D127" s="191" t="s">
        <v>178</v>
      </c>
      <c r="E127" s="192" t="s">
        <v>872</v>
      </c>
      <c r="F127" s="193" t="s">
        <v>873</v>
      </c>
      <c r="G127" s="194" t="s">
        <v>186</v>
      </c>
      <c r="H127" s="195">
        <v>2</v>
      </c>
      <c r="I127" s="196"/>
      <c r="J127" s="195">
        <f t="shared" ref="J127:J137" si="15">ROUND(I127*H127,3)</f>
        <v>0</v>
      </c>
      <c r="K127" s="193" t="s">
        <v>1</v>
      </c>
      <c r="L127" s="34"/>
      <c r="M127" s="197" t="s">
        <v>1</v>
      </c>
      <c r="N127" s="198" t="s">
        <v>41</v>
      </c>
      <c r="O127" s="56"/>
      <c r="P127" s="199">
        <f t="shared" ref="P127:P137" si="16">O127*H127</f>
        <v>0</v>
      </c>
      <c r="Q127" s="199">
        <v>0</v>
      </c>
      <c r="R127" s="199">
        <f t="shared" ref="R127:R137" si="17">Q127*H127</f>
        <v>0</v>
      </c>
      <c r="S127" s="199">
        <v>0</v>
      </c>
      <c r="T127" s="200">
        <f t="shared" ref="T127:T137" si="18">S127*H127</f>
        <v>0</v>
      </c>
      <c r="AR127" s="13" t="s">
        <v>442</v>
      </c>
      <c r="AT127" s="13" t="s">
        <v>178</v>
      </c>
      <c r="AU127" s="13" t="s">
        <v>82</v>
      </c>
      <c r="AY127" s="13" t="s">
        <v>175</v>
      </c>
      <c r="BE127" s="201">
        <f t="shared" ref="BE127:BE137" si="19">IF(N127="základná",J127,0)</f>
        <v>0</v>
      </c>
      <c r="BF127" s="201">
        <f t="shared" ref="BF127:BF137" si="20">IF(N127="znížená",J127,0)</f>
        <v>0</v>
      </c>
      <c r="BG127" s="201">
        <f t="shared" ref="BG127:BG137" si="21">IF(N127="zákl. prenesená",J127,0)</f>
        <v>0</v>
      </c>
      <c r="BH127" s="201">
        <f t="shared" ref="BH127:BH137" si="22">IF(N127="zníž. prenesená",J127,0)</f>
        <v>0</v>
      </c>
      <c r="BI127" s="201">
        <f t="shared" ref="BI127:BI137" si="23">IF(N127="nulová",J127,0)</f>
        <v>0</v>
      </c>
      <c r="BJ127" s="13" t="s">
        <v>82</v>
      </c>
      <c r="BK127" s="202">
        <f t="shared" ref="BK127:BK137" si="24">ROUND(I127*H127,3)</f>
        <v>0</v>
      </c>
      <c r="BL127" s="13" t="s">
        <v>442</v>
      </c>
      <c r="BM127" s="13" t="s">
        <v>874</v>
      </c>
    </row>
    <row r="128" spans="2:65" s="1" customFormat="1" ht="16.5" customHeight="1">
      <c r="B128" s="30"/>
      <c r="C128" s="203" t="s">
        <v>256</v>
      </c>
      <c r="D128" s="203" t="s">
        <v>246</v>
      </c>
      <c r="E128" s="204" t="s">
        <v>875</v>
      </c>
      <c r="F128" s="205" t="s">
        <v>876</v>
      </c>
      <c r="G128" s="206" t="s">
        <v>186</v>
      </c>
      <c r="H128" s="207">
        <v>2</v>
      </c>
      <c r="I128" s="208"/>
      <c r="J128" s="207">
        <f t="shared" si="15"/>
        <v>0</v>
      </c>
      <c r="K128" s="205" t="s">
        <v>1</v>
      </c>
      <c r="L128" s="209"/>
      <c r="M128" s="210" t="s">
        <v>1</v>
      </c>
      <c r="N128" s="211" t="s">
        <v>41</v>
      </c>
      <c r="O128" s="56"/>
      <c r="P128" s="199">
        <f t="shared" si="16"/>
        <v>0</v>
      </c>
      <c r="Q128" s="199">
        <v>0</v>
      </c>
      <c r="R128" s="199">
        <f t="shared" si="17"/>
        <v>0</v>
      </c>
      <c r="S128" s="199">
        <v>0</v>
      </c>
      <c r="T128" s="200">
        <f t="shared" si="18"/>
        <v>0</v>
      </c>
      <c r="AR128" s="13" t="s">
        <v>877</v>
      </c>
      <c r="AT128" s="13" t="s">
        <v>246</v>
      </c>
      <c r="AU128" s="13" t="s">
        <v>82</v>
      </c>
      <c r="AY128" s="13" t="s">
        <v>175</v>
      </c>
      <c r="BE128" s="201">
        <f t="shared" si="19"/>
        <v>0</v>
      </c>
      <c r="BF128" s="201">
        <f t="shared" si="20"/>
        <v>0</v>
      </c>
      <c r="BG128" s="201">
        <f t="shared" si="21"/>
        <v>0</v>
      </c>
      <c r="BH128" s="201">
        <f t="shared" si="22"/>
        <v>0</v>
      </c>
      <c r="BI128" s="201">
        <f t="shared" si="23"/>
        <v>0</v>
      </c>
      <c r="BJ128" s="13" t="s">
        <v>82</v>
      </c>
      <c r="BK128" s="202">
        <f t="shared" si="24"/>
        <v>0</v>
      </c>
      <c r="BL128" s="13" t="s">
        <v>442</v>
      </c>
      <c r="BM128" s="13" t="s">
        <v>878</v>
      </c>
    </row>
    <row r="129" spans="2:65" s="1" customFormat="1" ht="16.5" customHeight="1">
      <c r="B129" s="30"/>
      <c r="C129" s="191" t="s">
        <v>7</v>
      </c>
      <c r="D129" s="191" t="s">
        <v>178</v>
      </c>
      <c r="E129" s="192" t="s">
        <v>879</v>
      </c>
      <c r="F129" s="193" t="s">
        <v>880</v>
      </c>
      <c r="G129" s="194" t="s">
        <v>181</v>
      </c>
      <c r="H129" s="195">
        <v>1</v>
      </c>
      <c r="I129" s="196"/>
      <c r="J129" s="195">
        <f t="shared" si="15"/>
        <v>0</v>
      </c>
      <c r="K129" s="193" t="s">
        <v>1</v>
      </c>
      <c r="L129" s="34"/>
      <c r="M129" s="197" t="s">
        <v>1</v>
      </c>
      <c r="N129" s="198" t="s">
        <v>41</v>
      </c>
      <c r="O129" s="56"/>
      <c r="P129" s="199">
        <f t="shared" si="16"/>
        <v>0</v>
      </c>
      <c r="Q129" s="199">
        <v>0</v>
      </c>
      <c r="R129" s="199">
        <f t="shared" si="17"/>
        <v>0</v>
      </c>
      <c r="S129" s="199">
        <v>0</v>
      </c>
      <c r="T129" s="200">
        <f t="shared" si="18"/>
        <v>0</v>
      </c>
      <c r="AR129" s="13" t="s">
        <v>442</v>
      </c>
      <c r="AT129" s="13" t="s">
        <v>178</v>
      </c>
      <c r="AU129" s="13" t="s">
        <v>82</v>
      </c>
      <c r="AY129" s="13" t="s">
        <v>175</v>
      </c>
      <c r="BE129" s="201">
        <f t="shared" si="19"/>
        <v>0</v>
      </c>
      <c r="BF129" s="201">
        <f t="shared" si="20"/>
        <v>0</v>
      </c>
      <c r="BG129" s="201">
        <f t="shared" si="21"/>
        <v>0</v>
      </c>
      <c r="BH129" s="201">
        <f t="shared" si="22"/>
        <v>0</v>
      </c>
      <c r="BI129" s="201">
        <f t="shared" si="23"/>
        <v>0</v>
      </c>
      <c r="BJ129" s="13" t="s">
        <v>82</v>
      </c>
      <c r="BK129" s="202">
        <f t="shared" si="24"/>
        <v>0</v>
      </c>
      <c r="BL129" s="13" t="s">
        <v>442</v>
      </c>
      <c r="BM129" s="13" t="s">
        <v>881</v>
      </c>
    </row>
    <row r="130" spans="2:65" s="1" customFormat="1" ht="16.5" customHeight="1">
      <c r="B130" s="30"/>
      <c r="C130" s="203" t="s">
        <v>263</v>
      </c>
      <c r="D130" s="203" t="s">
        <v>246</v>
      </c>
      <c r="E130" s="204" t="s">
        <v>882</v>
      </c>
      <c r="F130" s="205" t="s">
        <v>883</v>
      </c>
      <c r="G130" s="206" t="s">
        <v>181</v>
      </c>
      <c r="H130" s="207">
        <v>1</v>
      </c>
      <c r="I130" s="208"/>
      <c r="J130" s="207">
        <f t="shared" si="15"/>
        <v>0</v>
      </c>
      <c r="K130" s="205" t="s">
        <v>1</v>
      </c>
      <c r="L130" s="209"/>
      <c r="M130" s="210" t="s">
        <v>1</v>
      </c>
      <c r="N130" s="211" t="s">
        <v>41</v>
      </c>
      <c r="O130" s="56"/>
      <c r="P130" s="199">
        <f t="shared" si="16"/>
        <v>0</v>
      </c>
      <c r="Q130" s="199">
        <v>0</v>
      </c>
      <c r="R130" s="199">
        <f t="shared" si="17"/>
        <v>0</v>
      </c>
      <c r="S130" s="199">
        <v>0</v>
      </c>
      <c r="T130" s="200">
        <f t="shared" si="18"/>
        <v>0</v>
      </c>
      <c r="AR130" s="13" t="s">
        <v>877</v>
      </c>
      <c r="AT130" s="13" t="s">
        <v>246</v>
      </c>
      <c r="AU130" s="13" t="s">
        <v>82</v>
      </c>
      <c r="AY130" s="13" t="s">
        <v>175</v>
      </c>
      <c r="BE130" s="201">
        <f t="shared" si="19"/>
        <v>0</v>
      </c>
      <c r="BF130" s="201">
        <f t="shared" si="20"/>
        <v>0</v>
      </c>
      <c r="BG130" s="201">
        <f t="shared" si="21"/>
        <v>0</v>
      </c>
      <c r="BH130" s="201">
        <f t="shared" si="22"/>
        <v>0</v>
      </c>
      <c r="BI130" s="201">
        <f t="shared" si="23"/>
        <v>0</v>
      </c>
      <c r="BJ130" s="13" t="s">
        <v>82</v>
      </c>
      <c r="BK130" s="202">
        <f t="shared" si="24"/>
        <v>0</v>
      </c>
      <c r="BL130" s="13" t="s">
        <v>442</v>
      </c>
      <c r="BM130" s="13" t="s">
        <v>884</v>
      </c>
    </row>
    <row r="131" spans="2:65" s="1" customFormat="1" ht="16.5" customHeight="1">
      <c r="B131" s="30"/>
      <c r="C131" s="191" t="s">
        <v>267</v>
      </c>
      <c r="D131" s="191" t="s">
        <v>178</v>
      </c>
      <c r="E131" s="192" t="s">
        <v>885</v>
      </c>
      <c r="F131" s="193" t="s">
        <v>886</v>
      </c>
      <c r="G131" s="194" t="s">
        <v>887</v>
      </c>
      <c r="H131" s="195">
        <v>1</v>
      </c>
      <c r="I131" s="196"/>
      <c r="J131" s="195">
        <f t="shared" si="15"/>
        <v>0</v>
      </c>
      <c r="K131" s="193" t="s">
        <v>1</v>
      </c>
      <c r="L131" s="34"/>
      <c r="M131" s="197" t="s">
        <v>1</v>
      </c>
      <c r="N131" s="198" t="s">
        <v>41</v>
      </c>
      <c r="O131" s="56"/>
      <c r="P131" s="199">
        <f t="shared" si="16"/>
        <v>0</v>
      </c>
      <c r="Q131" s="199">
        <v>0</v>
      </c>
      <c r="R131" s="199">
        <f t="shared" si="17"/>
        <v>0</v>
      </c>
      <c r="S131" s="199">
        <v>0</v>
      </c>
      <c r="T131" s="200">
        <f t="shared" si="18"/>
        <v>0</v>
      </c>
      <c r="AR131" s="13" t="s">
        <v>442</v>
      </c>
      <c r="AT131" s="13" t="s">
        <v>178</v>
      </c>
      <c r="AU131" s="13" t="s">
        <v>82</v>
      </c>
      <c r="AY131" s="13" t="s">
        <v>175</v>
      </c>
      <c r="BE131" s="201">
        <f t="shared" si="19"/>
        <v>0</v>
      </c>
      <c r="BF131" s="201">
        <f t="shared" si="20"/>
        <v>0</v>
      </c>
      <c r="BG131" s="201">
        <f t="shared" si="21"/>
        <v>0</v>
      </c>
      <c r="BH131" s="201">
        <f t="shared" si="22"/>
        <v>0</v>
      </c>
      <c r="BI131" s="201">
        <f t="shared" si="23"/>
        <v>0</v>
      </c>
      <c r="BJ131" s="13" t="s">
        <v>82</v>
      </c>
      <c r="BK131" s="202">
        <f t="shared" si="24"/>
        <v>0</v>
      </c>
      <c r="BL131" s="13" t="s">
        <v>442</v>
      </c>
      <c r="BM131" s="13" t="s">
        <v>888</v>
      </c>
    </row>
    <row r="132" spans="2:65" s="1" customFormat="1" ht="16.5" customHeight="1">
      <c r="B132" s="30"/>
      <c r="C132" s="203" t="s">
        <v>271</v>
      </c>
      <c r="D132" s="203" t="s">
        <v>246</v>
      </c>
      <c r="E132" s="204" t="s">
        <v>889</v>
      </c>
      <c r="F132" s="205" t="s">
        <v>890</v>
      </c>
      <c r="G132" s="206" t="s">
        <v>887</v>
      </c>
      <c r="H132" s="207">
        <v>1</v>
      </c>
      <c r="I132" s="208"/>
      <c r="J132" s="207">
        <f t="shared" si="15"/>
        <v>0</v>
      </c>
      <c r="K132" s="205" t="s">
        <v>1</v>
      </c>
      <c r="L132" s="209"/>
      <c r="M132" s="210" t="s">
        <v>1</v>
      </c>
      <c r="N132" s="211" t="s">
        <v>41</v>
      </c>
      <c r="O132" s="56"/>
      <c r="P132" s="199">
        <f t="shared" si="16"/>
        <v>0</v>
      </c>
      <c r="Q132" s="199">
        <v>0</v>
      </c>
      <c r="R132" s="199">
        <f t="shared" si="17"/>
        <v>0</v>
      </c>
      <c r="S132" s="199">
        <v>0</v>
      </c>
      <c r="T132" s="200">
        <f t="shared" si="18"/>
        <v>0</v>
      </c>
      <c r="AR132" s="13" t="s">
        <v>877</v>
      </c>
      <c r="AT132" s="13" t="s">
        <v>246</v>
      </c>
      <c r="AU132" s="13" t="s">
        <v>82</v>
      </c>
      <c r="AY132" s="13" t="s">
        <v>175</v>
      </c>
      <c r="BE132" s="201">
        <f t="shared" si="19"/>
        <v>0</v>
      </c>
      <c r="BF132" s="201">
        <f t="shared" si="20"/>
        <v>0</v>
      </c>
      <c r="BG132" s="201">
        <f t="shared" si="21"/>
        <v>0</v>
      </c>
      <c r="BH132" s="201">
        <f t="shared" si="22"/>
        <v>0</v>
      </c>
      <c r="BI132" s="201">
        <f t="shared" si="23"/>
        <v>0</v>
      </c>
      <c r="BJ132" s="13" t="s">
        <v>82</v>
      </c>
      <c r="BK132" s="202">
        <f t="shared" si="24"/>
        <v>0</v>
      </c>
      <c r="BL132" s="13" t="s">
        <v>442</v>
      </c>
      <c r="BM132" s="13" t="s">
        <v>891</v>
      </c>
    </row>
    <row r="133" spans="2:65" s="1" customFormat="1" ht="16.5" customHeight="1">
      <c r="B133" s="30"/>
      <c r="C133" s="191" t="s">
        <v>275</v>
      </c>
      <c r="D133" s="191" t="s">
        <v>178</v>
      </c>
      <c r="E133" s="192" t="s">
        <v>892</v>
      </c>
      <c r="F133" s="193" t="s">
        <v>893</v>
      </c>
      <c r="G133" s="194" t="s">
        <v>181</v>
      </c>
      <c r="H133" s="195">
        <v>2</v>
      </c>
      <c r="I133" s="196"/>
      <c r="J133" s="195">
        <f t="shared" si="15"/>
        <v>0</v>
      </c>
      <c r="K133" s="193" t="s">
        <v>1</v>
      </c>
      <c r="L133" s="34"/>
      <c r="M133" s="197" t="s">
        <v>1</v>
      </c>
      <c r="N133" s="198" t="s">
        <v>41</v>
      </c>
      <c r="O133" s="56"/>
      <c r="P133" s="199">
        <f t="shared" si="16"/>
        <v>0</v>
      </c>
      <c r="Q133" s="199">
        <v>0</v>
      </c>
      <c r="R133" s="199">
        <f t="shared" si="17"/>
        <v>0</v>
      </c>
      <c r="S133" s="199">
        <v>0</v>
      </c>
      <c r="T133" s="200">
        <f t="shared" si="18"/>
        <v>0</v>
      </c>
      <c r="AR133" s="13" t="s">
        <v>442</v>
      </c>
      <c r="AT133" s="13" t="s">
        <v>178</v>
      </c>
      <c r="AU133" s="13" t="s">
        <v>82</v>
      </c>
      <c r="AY133" s="13" t="s">
        <v>175</v>
      </c>
      <c r="BE133" s="201">
        <f t="shared" si="19"/>
        <v>0</v>
      </c>
      <c r="BF133" s="201">
        <f t="shared" si="20"/>
        <v>0</v>
      </c>
      <c r="BG133" s="201">
        <f t="shared" si="21"/>
        <v>0</v>
      </c>
      <c r="BH133" s="201">
        <f t="shared" si="22"/>
        <v>0</v>
      </c>
      <c r="BI133" s="201">
        <f t="shared" si="23"/>
        <v>0</v>
      </c>
      <c r="BJ133" s="13" t="s">
        <v>82</v>
      </c>
      <c r="BK133" s="202">
        <f t="shared" si="24"/>
        <v>0</v>
      </c>
      <c r="BL133" s="13" t="s">
        <v>442</v>
      </c>
      <c r="BM133" s="13" t="s">
        <v>894</v>
      </c>
    </row>
    <row r="134" spans="2:65" s="1" customFormat="1" ht="16.5" customHeight="1">
      <c r="B134" s="30"/>
      <c r="C134" s="203" t="s">
        <v>279</v>
      </c>
      <c r="D134" s="203" t="s">
        <v>246</v>
      </c>
      <c r="E134" s="204" t="s">
        <v>895</v>
      </c>
      <c r="F134" s="205" t="s">
        <v>896</v>
      </c>
      <c r="G134" s="206" t="s">
        <v>181</v>
      </c>
      <c r="H134" s="207">
        <v>2</v>
      </c>
      <c r="I134" s="208"/>
      <c r="J134" s="207">
        <f t="shared" si="15"/>
        <v>0</v>
      </c>
      <c r="K134" s="205" t="s">
        <v>1</v>
      </c>
      <c r="L134" s="209"/>
      <c r="M134" s="210" t="s">
        <v>1</v>
      </c>
      <c r="N134" s="211" t="s">
        <v>41</v>
      </c>
      <c r="O134" s="56"/>
      <c r="P134" s="199">
        <f t="shared" si="16"/>
        <v>0</v>
      </c>
      <c r="Q134" s="199">
        <v>0</v>
      </c>
      <c r="R134" s="199">
        <f t="shared" si="17"/>
        <v>0</v>
      </c>
      <c r="S134" s="199">
        <v>0</v>
      </c>
      <c r="T134" s="200">
        <f t="shared" si="18"/>
        <v>0</v>
      </c>
      <c r="AR134" s="13" t="s">
        <v>877</v>
      </c>
      <c r="AT134" s="13" t="s">
        <v>246</v>
      </c>
      <c r="AU134" s="13" t="s">
        <v>82</v>
      </c>
      <c r="AY134" s="13" t="s">
        <v>175</v>
      </c>
      <c r="BE134" s="201">
        <f t="shared" si="19"/>
        <v>0</v>
      </c>
      <c r="BF134" s="201">
        <f t="shared" si="20"/>
        <v>0</v>
      </c>
      <c r="BG134" s="201">
        <f t="shared" si="21"/>
        <v>0</v>
      </c>
      <c r="BH134" s="201">
        <f t="shared" si="22"/>
        <v>0</v>
      </c>
      <c r="BI134" s="201">
        <f t="shared" si="23"/>
        <v>0</v>
      </c>
      <c r="BJ134" s="13" t="s">
        <v>82</v>
      </c>
      <c r="BK134" s="202">
        <f t="shared" si="24"/>
        <v>0</v>
      </c>
      <c r="BL134" s="13" t="s">
        <v>442</v>
      </c>
      <c r="BM134" s="13" t="s">
        <v>897</v>
      </c>
    </row>
    <row r="135" spans="2:65" s="1" customFormat="1" ht="16.5" customHeight="1">
      <c r="B135" s="30"/>
      <c r="C135" s="191" t="s">
        <v>283</v>
      </c>
      <c r="D135" s="191" t="s">
        <v>178</v>
      </c>
      <c r="E135" s="192" t="s">
        <v>898</v>
      </c>
      <c r="F135" s="193" t="s">
        <v>899</v>
      </c>
      <c r="G135" s="194" t="s">
        <v>682</v>
      </c>
      <c r="H135" s="196"/>
      <c r="I135" s="196"/>
      <c r="J135" s="195">
        <f t="shared" si="15"/>
        <v>0</v>
      </c>
      <c r="K135" s="193" t="s">
        <v>1</v>
      </c>
      <c r="L135" s="34"/>
      <c r="M135" s="197" t="s">
        <v>1</v>
      </c>
      <c r="N135" s="198" t="s">
        <v>41</v>
      </c>
      <c r="O135" s="56"/>
      <c r="P135" s="199">
        <f t="shared" si="16"/>
        <v>0</v>
      </c>
      <c r="Q135" s="199">
        <v>0</v>
      </c>
      <c r="R135" s="199">
        <f t="shared" si="17"/>
        <v>0</v>
      </c>
      <c r="S135" s="199">
        <v>0</v>
      </c>
      <c r="T135" s="200">
        <f t="shared" si="18"/>
        <v>0</v>
      </c>
      <c r="AR135" s="13" t="s">
        <v>442</v>
      </c>
      <c r="AT135" s="13" t="s">
        <v>178</v>
      </c>
      <c r="AU135" s="13" t="s">
        <v>82</v>
      </c>
      <c r="AY135" s="13" t="s">
        <v>175</v>
      </c>
      <c r="BE135" s="201">
        <f t="shared" si="19"/>
        <v>0</v>
      </c>
      <c r="BF135" s="201">
        <f t="shared" si="20"/>
        <v>0</v>
      </c>
      <c r="BG135" s="201">
        <f t="shared" si="21"/>
        <v>0</v>
      </c>
      <c r="BH135" s="201">
        <f t="shared" si="22"/>
        <v>0</v>
      </c>
      <c r="BI135" s="201">
        <f t="shared" si="23"/>
        <v>0</v>
      </c>
      <c r="BJ135" s="13" t="s">
        <v>82</v>
      </c>
      <c r="BK135" s="202">
        <f t="shared" si="24"/>
        <v>0</v>
      </c>
      <c r="BL135" s="13" t="s">
        <v>442</v>
      </c>
      <c r="BM135" s="13" t="s">
        <v>900</v>
      </c>
    </row>
    <row r="136" spans="2:65" s="1" customFormat="1" ht="16.5" customHeight="1">
      <c r="B136" s="30"/>
      <c r="C136" s="203" t="s">
        <v>287</v>
      </c>
      <c r="D136" s="203" t="s">
        <v>246</v>
      </c>
      <c r="E136" s="204" t="s">
        <v>901</v>
      </c>
      <c r="F136" s="205" t="s">
        <v>902</v>
      </c>
      <c r="G136" s="206" t="s">
        <v>682</v>
      </c>
      <c r="H136" s="208"/>
      <c r="I136" s="208"/>
      <c r="J136" s="207">
        <f t="shared" si="15"/>
        <v>0</v>
      </c>
      <c r="K136" s="205" t="s">
        <v>1</v>
      </c>
      <c r="L136" s="209"/>
      <c r="M136" s="210" t="s">
        <v>1</v>
      </c>
      <c r="N136" s="211" t="s">
        <v>41</v>
      </c>
      <c r="O136" s="56"/>
      <c r="P136" s="199">
        <f t="shared" si="16"/>
        <v>0</v>
      </c>
      <c r="Q136" s="199">
        <v>0</v>
      </c>
      <c r="R136" s="199">
        <f t="shared" si="17"/>
        <v>0</v>
      </c>
      <c r="S136" s="199">
        <v>0</v>
      </c>
      <c r="T136" s="200">
        <f t="shared" si="18"/>
        <v>0</v>
      </c>
      <c r="AR136" s="13" t="s">
        <v>877</v>
      </c>
      <c r="AT136" s="13" t="s">
        <v>246</v>
      </c>
      <c r="AU136" s="13" t="s">
        <v>82</v>
      </c>
      <c r="AY136" s="13" t="s">
        <v>175</v>
      </c>
      <c r="BE136" s="201">
        <f t="shared" si="19"/>
        <v>0</v>
      </c>
      <c r="BF136" s="201">
        <f t="shared" si="20"/>
        <v>0</v>
      </c>
      <c r="BG136" s="201">
        <f t="shared" si="21"/>
        <v>0</v>
      </c>
      <c r="BH136" s="201">
        <f t="shared" si="22"/>
        <v>0</v>
      </c>
      <c r="BI136" s="201">
        <f t="shared" si="23"/>
        <v>0</v>
      </c>
      <c r="BJ136" s="13" t="s">
        <v>82</v>
      </c>
      <c r="BK136" s="202">
        <f t="shared" si="24"/>
        <v>0</v>
      </c>
      <c r="BL136" s="13" t="s">
        <v>442</v>
      </c>
      <c r="BM136" s="13" t="s">
        <v>903</v>
      </c>
    </row>
    <row r="137" spans="2:65" s="1" customFormat="1" ht="16.5" customHeight="1">
      <c r="B137" s="30"/>
      <c r="C137" s="191" t="s">
        <v>291</v>
      </c>
      <c r="D137" s="191" t="s">
        <v>178</v>
      </c>
      <c r="E137" s="192" t="s">
        <v>904</v>
      </c>
      <c r="F137" s="193" t="s">
        <v>905</v>
      </c>
      <c r="G137" s="194" t="s">
        <v>887</v>
      </c>
      <c r="H137" s="195">
        <v>1</v>
      </c>
      <c r="I137" s="196"/>
      <c r="J137" s="195">
        <f t="shared" si="15"/>
        <v>0</v>
      </c>
      <c r="K137" s="193" t="s">
        <v>1</v>
      </c>
      <c r="L137" s="34"/>
      <c r="M137" s="212" t="s">
        <v>1</v>
      </c>
      <c r="N137" s="213" t="s">
        <v>41</v>
      </c>
      <c r="O137" s="214"/>
      <c r="P137" s="215">
        <f t="shared" si="16"/>
        <v>0</v>
      </c>
      <c r="Q137" s="215">
        <v>0</v>
      </c>
      <c r="R137" s="215">
        <f t="shared" si="17"/>
        <v>0</v>
      </c>
      <c r="S137" s="215">
        <v>0</v>
      </c>
      <c r="T137" s="216">
        <f t="shared" si="18"/>
        <v>0</v>
      </c>
      <c r="AR137" s="13" t="s">
        <v>442</v>
      </c>
      <c r="AT137" s="13" t="s">
        <v>178</v>
      </c>
      <c r="AU137" s="13" t="s">
        <v>82</v>
      </c>
      <c r="AY137" s="13" t="s">
        <v>175</v>
      </c>
      <c r="BE137" s="201">
        <f t="shared" si="19"/>
        <v>0</v>
      </c>
      <c r="BF137" s="201">
        <f t="shared" si="20"/>
        <v>0</v>
      </c>
      <c r="BG137" s="201">
        <f t="shared" si="21"/>
        <v>0</v>
      </c>
      <c r="BH137" s="201">
        <f t="shared" si="22"/>
        <v>0</v>
      </c>
      <c r="BI137" s="201">
        <f t="shared" si="23"/>
        <v>0</v>
      </c>
      <c r="BJ137" s="13" t="s">
        <v>82</v>
      </c>
      <c r="BK137" s="202">
        <f t="shared" si="24"/>
        <v>0</v>
      </c>
      <c r="BL137" s="13" t="s">
        <v>442</v>
      </c>
      <c r="BM137" s="13" t="s">
        <v>906</v>
      </c>
    </row>
    <row r="138" spans="2:65" s="1" customFormat="1" ht="6.95" customHeight="1">
      <c r="B138" s="42"/>
      <c r="C138" s="43"/>
      <c r="D138" s="43"/>
      <c r="E138" s="43"/>
      <c r="F138" s="43"/>
      <c r="G138" s="43"/>
      <c r="H138" s="43"/>
      <c r="I138" s="132"/>
      <c r="J138" s="43"/>
      <c r="K138" s="43"/>
      <c r="L138" s="34"/>
    </row>
  </sheetData>
  <sheetProtection algorithmName="SHA-512" hashValue="XFDYonJhDKqIq5GAT/7oXudmH6hvmatN8sMyXzjJXFBBnQXIUPx7iyNjkqLXC7PNOVMY2tsYCgIj3wDGwHSB4Q==" saltValue="trX/KHvMy1pH/ZKwctsBm0jNNQxXQBtIN01GEH7fg/124WAvMen9DMaDwMMwn5I0VDqhg5pd1TSyrC0jIdykUA==" spinCount="100000" sheet="1" objects="1" scenarios="1" formatColumns="0" formatRows="0" autoFilter="0"/>
  <autoFilter ref="C102:K137"/>
  <mergeCells count="17">
    <mergeCell ref="E29:H29"/>
    <mergeCell ref="L2:V2"/>
    <mergeCell ref="E7:H7"/>
    <mergeCell ref="E9:H9"/>
    <mergeCell ref="E11:H11"/>
    <mergeCell ref="E20:H20"/>
    <mergeCell ref="E95:H95"/>
    <mergeCell ref="E52:H52"/>
    <mergeCell ref="E54:H54"/>
    <mergeCell ref="E56:H56"/>
    <mergeCell ref="D75:F75"/>
    <mergeCell ref="D76:F76"/>
    <mergeCell ref="D77:F77"/>
    <mergeCell ref="D78:F78"/>
    <mergeCell ref="D79:F79"/>
    <mergeCell ref="E91:H91"/>
    <mergeCell ref="E93:H93"/>
  </mergeCells>
  <pageMargins left="0.39374999999999999" right="0.39374999999999999" top="0.39374999999999999" bottom="0.39374999999999999" header="0" footer="0"/>
  <pageSetup paperSize="9" scale="65" fitToHeight="100" orientation="portrait" blackAndWhite="1" r:id="rId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94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8.6640625" customWidth="1"/>
    <col min="8" max="8" width="11.1640625" customWidth="1"/>
    <col min="9" max="9" width="14.1640625" style="102" customWidth="1"/>
    <col min="10" max="10" width="23.5" customWidth="1"/>
    <col min="11" max="11" width="15.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AT2" s="13" t="s">
        <v>89</v>
      </c>
    </row>
    <row r="3" spans="2:46" ht="6.95" customHeight="1">
      <c r="B3" s="103"/>
      <c r="C3" s="104"/>
      <c r="D3" s="104"/>
      <c r="E3" s="104"/>
      <c r="F3" s="104"/>
      <c r="G3" s="104"/>
      <c r="H3" s="104"/>
      <c r="I3" s="105"/>
      <c r="J3" s="104"/>
      <c r="K3" s="104"/>
      <c r="L3" s="16"/>
      <c r="AT3" s="13" t="s">
        <v>69</v>
      </c>
    </row>
    <row r="4" spans="2:46" ht="24.95" customHeight="1">
      <c r="B4" s="16"/>
      <c r="D4" s="106" t="s">
        <v>120</v>
      </c>
      <c r="L4" s="16"/>
      <c r="M4" s="20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107" t="s">
        <v>14</v>
      </c>
      <c r="L6" s="16"/>
    </row>
    <row r="7" spans="2:46" ht="16.5" customHeight="1">
      <c r="B7" s="16"/>
      <c r="E7" s="267" t="str">
        <f>'Rekapitulácia stavby'!K6</f>
        <v>Materská škola Na Hôrke 30, Nitra</v>
      </c>
      <c r="F7" s="268"/>
      <c r="G7" s="268"/>
      <c r="H7" s="268"/>
      <c r="L7" s="16"/>
    </row>
    <row r="8" spans="2:46" ht="12" customHeight="1">
      <c r="B8" s="16"/>
      <c r="D8" s="107" t="s">
        <v>121</v>
      </c>
      <c r="L8" s="16"/>
    </row>
    <row r="9" spans="2:46" s="1" customFormat="1" ht="16.5" customHeight="1">
      <c r="B9" s="34"/>
      <c r="E9" s="267" t="s">
        <v>122</v>
      </c>
      <c r="F9" s="269"/>
      <c r="G9" s="269"/>
      <c r="H9" s="269"/>
      <c r="I9" s="108"/>
      <c r="L9" s="34"/>
    </row>
    <row r="10" spans="2:46" s="1" customFormat="1" ht="12" customHeight="1">
      <c r="B10" s="34"/>
      <c r="D10" s="107" t="s">
        <v>123</v>
      </c>
      <c r="I10" s="108"/>
      <c r="L10" s="34"/>
    </row>
    <row r="11" spans="2:46" s="1" customFormat="1" ht="36.950000000000003" customHeight="1">
      <c r="B11" s="34"/>
      <c r="E11" s="270" t="s">
        <v>907</v>
      </c>
      <c r="F11" s="269"/>
      <c r="G11" s="269"/>
      <c r="H11" s="269"/>
      <c r="I11" s="108"/>
      <c r="L11" s="34"/>
    </row>
    <row r="12" spans="2:46" s="1" customFormat="1" ht="11.25">
      <c r="B12" s="34"/>
      <c r="I12" s="108"/>
      <c r="L12" s="34"/>
    </row>
    <row r="13" spans="2:46" s="1" customFormat="1" ht="12" customHeight="1">
      <c r="B13" s="34"/>
      <c r="D13" s="107" t="s">
        <v>16</v>
      </c>
      <c r="F13" s="13" t="s">
        <v>1</v>
      </c>
      <c r="I13" s="109" t="s">
        <v>17</v>
      </c>
      <c r="J13" s="13" t="s">
        <v>1</v>
      </c>
      <c r="L13" s="34"/>
    </row>
    <row r="14" spans="2:46" s="1" customFormat="1" ht="12" customHeight="1">
      <c r="B14" s="34"/>
      <c r="D14" s="107" t="s">
        <v>18</v>
      </c>
      <c r="F14" s="13" t="s">
        <v>19</v>
      </c>
      <c r="I14" s="109" t="s">
        <v>20</v>
      </c>
      <c r="J14" s="110" t="str">
        <f>'Rekapitulácia stavby'!AN8</f>
        <v>24. 2. 2017</v>
      </c>
      <c r="L14" s="34"/>
    </row>
    <row r="15" spans="2:46" s="1" customFormat="1" ht="10.9" customHeight="1">
      <c r="B15" s="34"/>
      <c r="I15" s="108"/>
      <c r="L15" s="34"/>
    </row>
    <row r="16" spans="2:46" s="1" customFormat="1" ht="12" customHeight="1">
      <c r="B16" s="34"/>
      <c r="D16" s="107" t="s">
        <v>22</v>
      </c>
      <c r="I16" s="109" t="s">
        <v>23</v>
      </c>
      <c r="J16" s="13" t="s">
        <v>1</v>
      </c>
      <c r="L16" s="34"/>
    </row>
    <row r="17" spans="2:12" s="1" customFormat="1" ht="18" customHeight="1">
      <c r="B17" s="34"/>
      <c r="E17" s="13" t="s">
        <v>24</v>
      </c>
      <c r="I17" s="109" t="s">
        <v>25</v>
      </c>
      <c r="J17" s="13" t="s">
        <v>1</v>
      </c>
      <c r="L17" s="34"/>
    </row>
    <row r="18" spans="2:12" s="1" customFormat="1" ht="6.95" customHeight="1">
      <c r="B18" s="34"/>
      <c r="I18" s="108"/>
      <c r="L18" s="34"/>
    </row>
    <row r="19" spans="2:12" s="1" customFormat="1" ht="12" customHeight="1">
      <c r="B19" s="34"/>
      <c r="D19" s="107" t="s">
        <v>26</v>
      </c>
      <c r="I19" s="109" t="s">
        <v>23</v>
      </c>
      <c r="J19" s="26" t="str">
        <f>'Rekapitulácia stavby'!AN13</f>
        <v>Vyplň údaj</v>
      </c>
      <c r="L19" s="34"/>
    </row>
    <row r="20" spans="2:12" s="1" customFormat="1" ht="18" customHeight="1">
      <c r="B20" s="34"/>
      <c r="E20" s="271" t="str">
        <f>'Rekapitulácia stavby'!E14</f>
        <v>Vyplň údaj</v>
      </c>
      <c r="F20" s="272"/>
      <c r="G20" s="272"/>
      <c r="H20" s="272"/>
      <c r="I20" s="109" t="s">
        <v>25</v>
      </c>
      <c r="J20" s="26" t="str">
        <f>'Rekapitulácia stavby'!AN14</f>
        <v>Vyplň údaj</v>
      </c>
      <c r="L20" s="34"/>
    </row>
    <row r="21" spans="2:12" s="1" customFormat="1" ht="6.95" customHeight="1">
      <c r="B21" s="34"/>
      <c r="I21" s="108"/>
      <c r="L21" s="34"/>
    </row>
    <row r="22" spans="2:12" s="1" customFormat="1" ht="12" customHeight="1">
      <c r="B22" s="34"/>
      <c r="D22" s="107" t="s">
        <v>28</v>
      </c>
      <c r="I22" s="109" t="s">
        <v>23</v>
      </c>
      <c r="J22" s="13" t="s">
        <v>1</v>
      </c>
      <c r="L22" s="34"/>
    </row>
    <row r="23" spans="2:12" s="1" customFormat="1" ht="18" customHeight="1">
      <c r="B23" s="34"/>
      <c r="E23" s="13" t="s">
        <v>29</v>
      </c>
      <c r="I23" s="109" t="s">
        <v>25</v>
      </c>
      <c r="J23" s="13" t="s">
        <v>1</v>
      </c>
      <c r="L23" s="34"/>
    </row>
    <row r="24" spans="2:12" s="1" customFormat="1" ht="6.95" customHeight="1">
      <c r="B24" s="34"/>
      <c r="I24" s="108"/>
      <c r="L24" s="34"/>
    </row>
    <row r="25" spans="2:12" s="1" customFormat="1" ht="12" customHeight="1">
      <c r="B25" s="34"/>
      <c r="D25" s="107" t="s">
        <v>32</v>
      </c>
      <c r="I25" s="109" t="s">
        <v>23</v>
      </c>
      <c r="J25" s="13" t="s">
        <v>1</v>
      </c>
      <c r="L25" s="34"/>
    </row>
    <row r="26" spans="2:12" s="1" customFormat="1" ht="18" customHeight="1">
      <c r="B26" s="34"/>
      <c r="E26" s="13" t="s">
        <v>33</v>
      </c>
      <c r="I26" s="109" t="s">
        <v>25</v>
      </c>
      <c r="J26" s="13" t="s">
        <v>1</v>
      </c>
      <c r="L26" s="34"/>
    </row>
    <row r="27" spans="2:12" s="1" customFormat="1" ht="6.95" customHeight="1">
      <c r="B27" s="34"/>
      <c r="I27" s="108"/>
      <c r="L27" s="34"/>
    </row>
    <row r="28" spans="2:12" s="1" customFormat="1" ht="12" customHeight="1">
      <c r="B28" s="34"/>
      <c r="D28" s="107" t="s">
        <v>34</v>
      </c>
      <c r="I28" s="108"/>
      <c r="L28" s="34"/>
    </row>
    <row r="29" spans="2:12" s="7" customFormat="1" ht="16.5" customHeight="1">
      <c r="B29" s="111"/>
      <c r="E29" s="273" t="s">
        <v>1</v>
      </c>
      <c r="F29" s="273"/>
      <c r="G29" s="273"/>
      <c r="H29" s="273"/>
      <c r="I29" s="112"/>
      <c r="L29" s="111"/>
    </row>
    <row r="30" spans="2:12" s="1" customFormat="1" ht="6.95" customHeight="1">
      <c r="B30" s="34"/>
      <c r="I30" s="108"/>
      <c r="L30" s="34"/>
    </row>
    <row r="31" spans="2:12" s="1" customFormat="1" ht="6.95" customHeight="1">
      <c r="B31" s="34"/>
      <c r="D31" s="52"/>
      <c r="E31" s="52"/>
      <c r="F31" s="52"/>
      <c r="G31" s="52"/>
      <c r="H31" s="52"/>
      <c r="I31" s="113"/>
      <c r="J31" s="52"/>
      <c r="K31" s="52"/>
      <c r="L31" s="34"/>
    </row>
    <row r="32" spans="2:12" s="1" customFormat="1" ht="14.45" customHeight="1">
      <c r="B32" s="34"/>
      <c r="D32" s="97" t="s">
        <v>125</v>
      </c>
      <c r="I32" s="108"/>
      <c r="J32" s="114">
        <f>J65</f>
        <v>0</v>
      </c>
      <c r="L32" s="34"/>
    </row>
    <row r="33" spans="2:12" s="1" customFormat="1" ht="14.45" customHeight="1">
      <c r="B33" s="34"/>
      <c r="D33" s="115" t="s">
        <v>126</v>
      </c>
      <c r="I33" s="108"/>
      <c r="J33" s="114">
        <f>J74</f>
        <v>0</v>
      </c>
      <c r="L33" s="34"/>
    </row>
    <row r="34" spans="2:12" s="1" customFormat="1" ht="25.35" customHeight="1">
      <c r="B34" s="34"/>
      <c r="D34" s="116" t="s">
        <v>35</v>
      </c>
      <c r="I34" s="108"/>
      <c r="J34" s="117">
        <f>ROUND(J32 + J33, 2)</f>
        <v>0</v>
      </c>
      <c r="L34" s="34"/>
    </row>
    <row r="35" spans="2:12" s="1" customFormat="1" ht="6.95" customHeight="1">
      <c r="B35" s="34"/>
      <c r="D35" s="52"/>
      <c r="E35" s="52"/>
      <c r="F35" s="52"/>
      <c r="G35" s="52"/>
      <c r="H35" s="52"/>
      <c r="I35" s="113"/>
      <c r="J35" s="52"/>
      <c r="K35" s="52"/>
      <c r="L35" s="34"/>
    </row>
    <row r="36" spans="2:12" s="1" customFormat="1" ht="14.45" customHeight="1">
      <c r="B36" s="34"/>
      <c r="F36" s="118" t="s">
        <v>37</v>
      </c>
      <c r="I36" s="119" t="s">
        <v>36</v>
      </c>
      <c r="J36" s="118" t="s">
        <v>38</v>
      </c>
      <c r="L36" s="34"/>
    </row>
    <row r="37" spans="2:12" s="1" customFormat="1" ht="14.45" customHeight="1">
      <c r="B37" s="34"/>
      <c r="D37" s="107" t="s">
        <v>39</v>
      </c>
      <c r="E37" s="107" t="s">
        <v>40</v>
      </c>
      <c r="F37" s="120">
        <f>ROUND((SUM(BE74:BE81) + SUM(BE103:BE193)),  2)</f>
        <v>0</v>
      </c>
      <c r="I37" s="121">
        <v>0.2</v>
      </c>
      <c r="J37" s="120">
        <f>ROUND(((SUM(BE74:BE81) + SUM(BE103:BE193))*I37),  2)</f>
        <v>0</v>
      </c>
      <c r="L37" s="34"/>
    </row>
    <row r="38" spans="2:12" s="1" customFormat="1" ht="14.45" customHeight="1">
      <c r="B38" s="34"/>
      <c r="E38" s="107" t="s">
        <v>41</v>
      </c>
      <c r="F38" s="120">
        <f>ROUND((SUM(BF74:BF81) + SUM(BF103:BF193)),  2)</f>
        <v>0</v>
      </c>
      <c r="I38" s="121">
        <v>0.2</v>
      </c>
      <c r="J38" s="120">
        <f>ROUND(((SUM(BF74:BF81) + SUM(BF103:BF193))*I38),  2)</f>
        <v>0</v>
      </c>
      <c r="L38" s="34"/>
    </row>
    <row r="39" spans="2:12" s="1" customFormat="1" ht="14.45" hidden="1" customHeight="1">
      <c r="B39" s="34"/>
      <c r="E39" s="107" t="s">
        <v>42</v>
      </c>
      <c r="F39" s="120">
        <f>ROUND((SUM(BG74:BG81) + SUM(BG103:BG193)),  2)</f>
        <v>0</v>
      </c>
      <c r="I39" s="121">
        <v>0.2</v>
      </c>
      <c r="J39" s="120">
        <f>0</f>
        <v>0</v>
      </c>
      <c r="L39" s="34"/>
    </row>
    <row r="40" spans="2:12" s="1" customFormat="1" ht="14.45" hidden="1" customHeight="1">
      <c r="B40" s="34"/>
      <c r="E40" s="107" t="s">
        <v>43</v>
      </c>
      <c r="F40" s="120">
        <f>ROUND((SUM(BH74:BH81) + SUM(BH103:BH193)),  2)</f>
        <v>0</v>
      </c>
      <c r="I40" s="121">
        <v>0.2</v>
      </c>
      <c r="J40" s="120">
        <f>0</f>
        <v>0</v>
      </c>
      <c r="L40" s="34"/>
    </row>
    <row r="41" spans="2:12" s="1" customFormat="1" ht="14.45" hidden="1" customHeight="1">
      <c r="B41" s="34"/>
      <c r="E41" s="107" t="s">
        <v>44</v>
      </c>
      <c r="F41" s="120">
        <f>ROUND((SUM(BI74:BI81) + SUM(BI103:BI193)),  2)</f>
        <v>0</v>
      </c>
      <c r="I41" s="121">
        <v>0</v>
      </c>
      <c r="J41" s="120">
        <f>0</f>
        <v>0</v>
      </c>
      <c r="L41" s="34"/>
    </row>
    <row r="42" spans="2:12" s="1" customFormat="1" ht="6.95" customHeight="1">
      <c r="B42" s="34"/>
      <c r="I42" s="108"/>
      <c r="L42" s="34"/>
    </row>
    <row r="43" spans="2:12" s="1" customFormat="1" ht="25.35" customHeight="1">
      <c r="B43" s="34"/>
      <c r="C43" s="122"/>
      <c r="D43" s="123" t="s">
        <v>45</v>
      </c>
      <c r="E43" s="124"/>
      <c r="F43" s="124"/>
      <c r="G43" s="125" t="s">
        <v>46</v>
      </c>
      <c r="H43" s="126" t="s">
        <v>47</v>
      </c>
      <c r="I43" s="127"/>
      <c r="J43" s="128">
        <f>SUM(J34:J41)</f>
        <v>0</v>
      </c>
      <c r="K43" s="129"/>
      <c r="L43" s="34"/>
    </row>
    <row r="44" spans="2:12" s="1" customFormat="1" ht="14.45" customHeight="1">
      <c r="B44" s="130"/>
      <c r="C44" s="131"/>
      <c r="D44" s="131"/>
      <c r="E44" s="131"/>
      <c r="F44" s="131"/>
      <c r="G44" s="131"/>
      <c r="H44" s="131"/>
      <c r="I44" s="132"/>
      <c r="J44" s="131"/>
      <c r="K44" s="131"/>
      <c r="L44" s="34"/>
    </row>
    <row r="48" spans="2:12" s="1" customFormat="1" ht="6.95" customHeight="1">
      <c r="B48" s="133"/>
      <c r="C48" s="134"/>
      <c r="D48" s="134"/>
      <c r="E48" s="134"/>
      <c r="F48" s="134"/>
      <c r="G48" s="134"/>
      <c r="H48" s="134"/>
      <c r="I48" s="135"/>
      <c r="J48" s="134"/>
      <c r="K48" s="134"/>
      <c r="L48" s="34"/>
    </row>
    <row r="49" spans="2:12" s="1" customFormat="1" ht="24.95" customHeight="1">
      <c r="B49" s="30"/>
      <c r="C49" s="19" t="s">
        <v>127</v>
      </c>
      <c r="D49" s="31"/>
      <c r="E49" s="31"/>
      <c r="F49" s="31"/>
      <c r="G49" s="31"/>
      <c r="H49" s="31"/>
      <c r="I49" s="108"/>
      <c r="J49" s="31"/>
      <c r="K49" s="31"/>
      <c r="L49" s="34"/>
    </row>
    <row r="50" spans="2:12" s="1" customFormat="1" ht="6.95" customHeight="1">
      <c r="B50" s="30"/>
      <c r="C50" s="31"/>
      <c r="D50" s="31"/>
      <c r="E50" s="31"/>
      <c r="F50" s="31"/>
      <c r="G50" s="31"/>
      <c r="H50" s="31"/>
      <c r="I50" s="108"/>
      <c r="J50" s="31"/>
      <c r="K50" s="31"/>
      <c r="L50" s="34"/>
    </row>
    <row r="51" spans="2:12" s="1" customFormat="1" ht="12" customHeight="1">
      <c r="B51" s="30"/>
      <c r="C51" s="25" t="s">
        <v>14</v>
      </c>
      <c r="D51" s="31"/>
      <c r="E51" s="31"/>
      <c r="F51" s="31"/>
      <c r="G51" s="31"/>
      <c r="H51" s="31"/>
      <c r="I51" s="108"/>
      <c r="J51" s="31"/>
      <c r="K51" s="31"/>
      <c r="L51" s="34"/>
    </row>
    <row r="52" spans="2:12" s="1" customFormat="1" ht="16.5" customHeight="1">
      <c r="B52" s="30"/>
      <c r="C52" s="31"/>
      <c r="D52" s="31"/>
      <c r="E52" s="263" t="str">
        <f>E7</f>
        <v>Materská škola Na Hôrke 30, Nitra</v>
      </c>
      <c r="F52" s="264"/>
      <c r="G52" s="264"/>
      <c r="H52" s="264"/>
      <c r="I52" s="108"/>
      <c r="J52" s="31"/>
      <c r="K52" s="31"/>
      <c r="L52" s="34"/>
    </row>
    <row r="53" spans="2:12" ht="12" customHeight="1">
      <c r="B53" s="17"/>
      <c r="C53" s="25" t="s">
        <v>121</v>
      </c>
      <c r="D53" s="18"/>
      <c r="E53" s="18"/>
      <c r="F53" s="18"/>
      <c r="G53" s="18"/>
      <c r="H53" s="18"/>
      <c r="J53" s="18"/>
      <c r="K53" s="18"/>
      <c r="L53" s="16"/>
    </row>
    <row r="54" spans="2:12" s="1" customFormat="1" ht="16.5" customHeight="1">
      <c r="B54" s="30"/>
      <c r="C54" s="31"/>
      <c r="D54" s="31"/>
      <c r="E54" s="263" t="s">
        <v>122</v>
      </c>
      <c r="F54" s="237"/>
      <c r="G54" s="237"/>
      <c r="H54" s="237"/>
      <c r="I54" s="108"/>
      <c r="J54" s="31"/>
      <c r="K54" s="31"/>
      <c r="L54" s="34"/>
    </row>
    <row r="55" spans="2:12" s="1" customFormat="1" ht="12" customHeight="1">
      <c r="B55" s="30"/>
      <c r="C55" s="25" t="s">
        <v>123</v>
      </c>
      <c r="D55" s="31"/>
      <c r="E55" s="31"/>
      <c r="F55" s="31"/>
      <c r="G55" s="31"/>
      <c r="H55" s="31"/>
      <c r="I55" s="108"/>
      <c r="J55" s="31"/>
      <c r="K55" s="31"/>
      <c r="L55" s="34"/>
    </row>
    <row r="56" spans="2:12" s="1" customFormat="1" ht="16.5" customHeight="1">
      <c r="B56" s="30"/>
      <c r="C56" s="31"/>
      <c r="D56" s="31"/>
      <c r="E56" s="238" t="str">
        <f>E11</f>
        <v>102.2 - SP 102.2 Zdravotechnika</v>
      </c>
      <c r="F56" s="237"/>
      <c r="G56" s="237"/>
      <c r="H56" s="237"/>
      <c r="I56" s="108"/>
      <c r="J56" s="31"/>
      <c r="K56" s="31"/>
      <c r="L56" s="34"/>
    </row>
    <row r="57" spans="2:12" s="1" customFormat="1" ht="6.95" customHeight="1">
      <c r="B57" s="30"/>
      <c r="C57" s="31"/>
      <c r="D57" s="31"/>
      <c r="E57" s="31"/>
      <c r="F57" s="31"/>
      <c r="G57" s="31"/>
      <c r="H57" s="31"/>
      <c r="I57" s="108"/>
      <c r="J57" s="31"/>
      <c r="K57" s="31"/>
      <c r="L57" s="34"/>
    </row>
    <row r="58" spans="2:12" s="1" customFormat="1" ht="12" customHeight="1">
      <c r="B58" s="30"/>
      <c r="C58" s="25" t="s">
        <v>18</v>
      </c>
      <c r="D58" s="31"/>
      <c r="E58" s="31"/>
      <c r="F58" s="23" t="str">
        <f>F14</f>
        <v xml:space="preserve"> Na Hôrke 30, Nitra</v>
      </c>
      <c r="G58" s="31"/>
      <c r="H58" s="31"/>
      <c r="I58" s="109" t="s">
        <v>20</v>
      </c>
      <c r="J58" s="51" t="str">
        <f>IF(J14="","",J14)</f>
        <v>24. 2. 2017</v>
      </c>
      <c r="K58" s="31"/>
      <c r="L58" s="34"/>
    </row>
    <row r="59" spans="2:12" s="1" customFormat="1" ht="6.95" customHeight="1">
      <c r="B59" s="30"/>
      <c r="C59" s="31"/>
      <c r="D59" s="31"/>
      <c r="E59" s="31"/>
      <c r="F59" s="31"/>
      <c r="G59" s="31"/>
      <c r="H59" s="31"/>
      <c r="I59" s="108"/>
      <c r="J59" s="31"/>
      <c r="K59" s="31"/>
      <c r="L59" s="34"/>
    </row>
    <row r="60" spans="2:12" s="1" customFormat="1" ht="13.7" customHeight="1">
      <c r="B60" s="30"/>
      <c r="C60" s="25" t="s">
        <v>22</v>
      </c>
      <c r="D60" s="31"/>
      <c r="E60" s="31"/>
      <c r="F60" s="23" t="str">
        <f>E17</f>
        <v>Mesto NITRA,  Štefánikova 60,  950 06 Nitra</v>
      </c>
      <c r="G60" s="31"/>
      <c r="H60" s="31"/>
      <c r="I60" s="109" t="s">
        <v>28</v>
      </c>
      <c r="J60" s="28" t="str">
        <f>E23</f>
        <v>Ing.arch.Igor Feník</v>
      </c>
      <c r="K60" s="31"/>
      <c r="L60" s="34"/>
    </row>
    <row r="61" spans="2:12" s="1" customFormat="1" ht="13.7" customHeight="1">
      <c r="B61" s="30"/>
      <c r="C61" s="25" t="s">
        <v>26</v>
      </c>
      <c r="D61" s="31"/>
      <c r="E61" s="31"/>
      <c r="F61" s="23" t="str">
        <f>IF(E20="","",E20)</f>
        <v>Vyplň údaj</v>
      </c>
      <c r="G61" s="31"/>
      <c r="H61" s="31"/>
      <c r="I61" s="109" t="s">
        <v>32</v>
      </c>
      <c r="J61" s="28" t="str">
        <f>E26</f>
        <v>Ing.Janečka</v>
      </c>
      <c r="K61" s="31"/>
      <c r="L61" s="34"/>
    </row>
    <row r="62" spans="2:12" s="1" customFormat="1" ht="10.35" customHeight="1">
      <c r="B62" s="30"/>
      <c r="C62" s="31"/>
      <c r="D62" s="31"/>
      <c r="E62" s="31"/>
      <c r="F62" s="31"/>
      <c r="G62" s="31"/>
      <c r="H62" s="31"/>
      <c r="I62" s="108"/>
      <c r="J62" s="31"/>
      <c r="K62" s="31"/>
      <c r="L62" s="34"/>
    </row>
    <row r="63" spans="2:12" s="1" customFormat="1" ht="29.25" customHeight="1">
      <c r="B63" s="30"/>
      <c r="C63" s="136" t="s">
        <v>128</v>
      </c>
      <c r="D63" s="137"/>
      <c r="E63" s="137"/>
      <c r="F63" s="137"/>
      <c r="G63" s="137"/>
      <c r="H63" s="137"/>
      <c r="I63" s="138"/>
      <c r="J63" s="139" t="s">
        <v>129</v>
      </c>
      <c r="K63" s="137"/>
      <c r="L63" s="34"/>
    </row>
    <row r="64" spans="2:12" s="1" customFormat="1" ht="10.35" customHeight="1">
      <c r="B64" s="30"/>
      <c r="C64" s="31"/>
      <c r="D64" s="31"/>
      <c r="E64" s="31"/>
      <c r="F64" s="31"/>
      <c r="G64" s="31"/>
      <c r="H64" s="31"/>
      <c r="I64" s="108"/>
      <c r="J64" s="31"/>
      <c r="K64" s="31"/>
      <c r="L64" s="34"/>
    </row>
    <row r="65" spans="2:65" s="1" customFormat="1" ht="22.9" customHeight="1">
      <c r="B65" s="30"/>
      <c r="C65" s="140" t="s">
        <v>130</v>
      </c>
      <c r="D65" s="31"/>
      <c r="E65" s="31"/>
      <c r="F65" s="31"/>
      <c r="G65" s="31"/>
      <c r="H65" s="31"/>
      <c r="I65" s="108"/>
      <c r="J65" s="69">
        <f>J103</f>
        <v>0</v>
      </c>
      <c r="K65" s="31"/>
      <c r="L65" s="34"/>
      <c r="AU65" s="13" t="s">
        <v>131</v>
      </c>
    </row>
    <row r="66" spans="2:65" s="8" customFormat="1" ht="24.95" customHeight="1">
      <c r="B66" s="141"/>
      <c r="C66" s="142"/>
      <c r="D66" s="143" t="s">
        <v>137</v>
      </c>
      <c r="E66" s="144"/>
      <c r="F66" s="144"/>
      <c r="G66" s="144"/>
      <c r="H66" s="144"/>
      <c r="I66" s="145"/>
      <c r="J66" s="146">
        <f>J104</f>
        <v>0</v>
      </c>
      <c r="K66" s="142"/>
      <c r="L66" s="147"/>
    </row>
    <row r="67" spans="2:65" s="9" customFormat="1" ht="19.899999999999999" customHeight="1">
      <c r="B67" s="148"/>
      <c r="C67" s="90"/>
      <c r="D67" s="149" t="s">
        <v>908</v>
      </c>
      <c r="E67" s="150"/>
      <c r="F67" s="150"/>
      <c r="G67" s="150"/>
      <c r="H67" s="150"/>
      <c r="I67" s="151"/>
      <c r="J67" s="152">
        <f>J105</f>
        <v>0</v>
      </c>
      <c r="K67" s="90"/>
      <c r="L67" s="153"/>
    </row>
    <row r="68" spans="2:65" s="9" customFormat="1" ht="19.899999999999999" customHeight="1">
      <c r="B68" s="148"/>
      <c r="C68" s="90"/>
      <c r="D68" s="149" t="s">
        <v>909</v>
      </c>
      <c r="E68" s="150"/>
      <c r="F68" s="150"/>
      <c r="G68" s="150"/>
      <c r="H68" s="150"/>
      <c r="I68" s="151"/>
      <c r="J68" s="152">
        <f>J114</f>
        <v>0</v>
      </c>
      <c r="K68" s="90"/>
      <c r="L68" s="153"/>
    </row>
    <row r="69" spans="2:65" s="9" customFormat="1" ht="19.899999999999999" customHeight="1">
      <c r="B69" s="148"/>
      <c r="C69" s="90"/>
      <c r="D69" s="149" t="s">
        <v>910</v>
      </c>
      <c r="E69" s="150"/>
      <c r="F69" s="150"/>
      <c r="G69" s="150"/>
      <c r="H69" s="150"/>
      <c r="I69" s="151"/>
      <c r="J69" s="152">
        <f>J135</f>
        <v>0</v>
      </c>
      <c r="K69" s="90"/>
      <c r="L69" s="153"/>
    </row>
    <row r="70" spans="2:65" s="9" customFormat="1" ht="19.899999999999999" customHeight="1">
      <c r="B70" s="148"/>
      <c r="C70" s="90"/>
      <c r="D70" s="149" t="s">
        <v>139</v>
      </c>
      <c r="E70" s="150"/>
      <c r="F70" s="150"/>
      <c r="G70" s="150"/>
      <c r="H70" s="150"/>
      <c r="I70" s="151"/>
      <c r="J70" s="152">
        <f>J151</f>
        <v>0</v>
      </c>
      <c r="K70" s="90"/>
      <c r="L70" s="153"/>
    </row>
    <row r="71" spans="2:65" s="9" customFormat="1" ht="19.899999999999999" customHeight="1">
      <c r="B71" s="148"/>
      <c r="C71" s="90"/>
      <c r="D71" s="149" t="s">
        <v>911</v>
      </c>
      <c r="E71" s="150"/>
      <c r="F71" s="150"/>
      <c r="G71" s="150"/>
      <c r="H71" s="150"/>
      <c r="I71" s="151"/>
      <c r="J71" s="152">
        <f>J189</f>
        <v>0</v>
      </c>
      <c r="K71" s="90"/>
      <c r="L71" s="153"/>
    </row>
    <row r="72" spans="2:65" s="1" customFormat="1" ht="21.75" customHeight="1">
      <c r="B72" s="30"/>
      <c r="C72" s="31"/>
      <c r="D72" s="31"/>
      <c r="E72" s="31"/>
      <c r="F72" s="31"/>
      <c r="G72" s="31"/>
      <c r="H72" s="31"/>
      <c r="I72" s="108"/>
      <c r="J72" s="31"/>
      <c r="K72" s="31"/>
      <c r="L72" s="34"/>
    </row>
    <row r="73" spans="2:65" s="1" customFormat="1" ht="6.95" customHeight="1">
      <c r="B73" s="30"/>
      <c r="C73" s="31"/>
      <c r="D73" s="31"/>
      <c r="E73" s="31"/>
      <c r="F73" s="31"/>
      <c r="G73" s="31"/>
      <c r="H73" s="31"/>
      <c r="I73" s="108"/>
      <c r="J73" s="31"/>
      <c r="K73" s="31"/>
      <c r="L73" s="34"/>
    </row>
    <row r="74" spans="2:65" s="1" customFormat="1" ht="29.25" customHeight="1">
      <c r="B74" s="30"/>
      <c r="C74" s="140" t="s">
        <v>151</v>
      </c>
      <c r="D74" s="31"/>
      <c r="E74" s="31"/>
      <c r="F74" s="31"/>
      <c r="G74" s="31"/>
      <c r="H74" s="31"/>
      <c r="I74" s="108"/>
      <c r="J74" s="154">
        <f>ROUND(J75 + J76 + J77 + J78 + J79 + J80,2)</f>
        <v>0</v>
      </c>
      <c r="K74" s="31"/>
      <c r="L74" s="34"/>
      <c r="N74" s="155" t="s">
        <v>39</v>
      </c>
    </row>
    <row r="75" spans="2:65" s="1" customFormat="1" ht="18" customHeight="1">
      <c r="B75" s="30"/>
      <c r="C75" s="31"/>
      <c r="D75" s="265" t="s">
        <v>152</v>
      </c>
      <c r="E75" s="266"/>
      <c r="F75" s="266"/>
      <c r="G75" s="31"/>
      <c r="H75" s="31"/>
      <c r="I75" s="108"/>
      <c r="J75" s="157">
        <v>0</v>
      </c>
      <c r="K75" s="31"/>
      <c r="L75" s="158"/>
      <c r="M75" s="108"/>
      <c r="N75" s="159" t="s">
        <v>41</v>
      </c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60" t="s">
        <v>153</v>
      </c>
      <c r="AZ75" s="108"/>
      <c r="BA75" s="108"/>
      <c r="BB75" s="108"/>
      <c r="BC75" s="108"/>
      <c r="BD75" s="108"/>
      <c r="BE75" s="161">
        <f t="shared" ref="BE75:BE80" si="0">IF(N75="základná",J75,0)</f>
        <v>0</v>
      </c>
      <c r="BF75" s="161">
        <f t="shared" ref="BF75:BF80" si="1">IF(N75="znížená",J75,0)</f>
        <v>0</v>
      </c>
      <c r="BG75" s="161">
        <f t="shared" ref="BG75:BG80" si="2">IF(N75="zákl. prenesená",J75,0)</f>
        <v>0</v>
      </c>
      <c r="BH75" s="161">
        <f t="shared" ref="BH75:BH80" si="3">IF(N75="zníž. prenesená",J75,0)</f>
        <v>0</v>
      </c>
      <c r="BI75" s="161">
        <f t="shared" ref="BI75:BI80" si="4">IF(N75="nulová",J75,0)</f>
        <v>0</v>
      </c>
      <c r="BJ75" s="160" t="s">
        <v>82</v>
      </c>
      <c r="BK75" s="108"/>
      <c r="BL75" s="108"/>
      <c r="BM75" s="108"/>
    </row>
    <row r="76" spans="2:65" s="1" customFormat="1" ht="18" customHeight="1">
      <c r="B76" s="30"/>
      <c r="C76" s="31"/>
      <c r="D76" s="265" t="s">
        <v>154</v>
      </c>
      <c r="E76" s="266"/>
      <c r="F76" s="266"/>
      <c r="G76" s="31"/>
      <c r="H76" s="31"/>
      <c r="I76" s="108"/>
      <c r="J76" s="157">
        <v>0</v>
      </c>
      <c r="K76" s="31"/>
      <c r="L76" s="158"/>
      <c r="M76" s="108"/>
      <c r="N76" s="159" t="s">
        <v>41</v>
      </c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60" t="s">
        <v>153</v>
      </c>
      <c r="AZ76" s="108"/>
      <c r="BA76" s="108"/>
      <c r="BB76" s="108"/>
      <c r="BC76" s="108"/>
      <c r="BD76" s="108"/>
      <c r="BE76" s="161">
        <f t="shared" si="0"/>
        <v>0</v>
      </c>
      <c r="BF76" s="161">
        <f t="shared" si="1"/>
        <v>0</v>
      </c>
      <c r="BG76" s="161">
        <f t="shared" si="2"/>
        <v>0</v>
      </c>
      <c r="BH76" s="161">
        <f t="shared" si="3"/>
        <v>0</v>
      </c>
      <c r="BI76" s="161">
        <f t="shared" si="4"/>
        <v>0</v>
      </c>
      <c r="BJ76" s="160" t="s">
        <v>82</v>
      </c>
      <c r="BK76" s="108"/>
      <c r="BL76" s="108"/>
      <c r="BM76" s="108"/>
    </row>
    <row r="77" spans="2:65" s="1" customFormat="1" ht="18" customHeight="1">
      <c r="B77" s="30"/>
      <c r="C77" s="31"/>
      <c r="D77" s="265" t="s">
        <v>155</v>
      </c>
      <c r="E77" s="266"/>
      <c r="F77" s="266"/>
      <c r="G77" s="31"/>
      <c r="H77" s="31"/>
      <c r="I77" s="108"/>
      <c r="J77" s="157">
        <v>0</v>
      </c>
      <c r="K77" s="31"/>
      <c r="L77" s="158"/>
      <c r="M77" s="108"/>
      <c r="N77" s="159" t="s">
        <v>41</v>
      </c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60" t="s">
        <v>153</v>
      </c>
      <c r="AZ77" s="108"/>
      <c r="BA77" s="108"/>
      <c r="BB77" s="108"/>
      <c r="BC77" s="108"/>
      <c r="BD77" s="108"/>
      <c r="BE77" s="161">
        <f t="shared" si="0"/>
        <v>0</v>
      </c>
      <c r="BF77" s="161">
        <f t="shared" si="1"/>
        <v>0</v>
      </c>
      <c r="BG77" s="161">
        <f t="shared" si="2"/>
        <v>0</v>
      </c>
      <c r="BH77" s="161">
        <f t="shared" si="3"/>
        <v>0</v>
      </c>
      <c r="BI77" s="161">
        <f t="shared" si="4"/>
        <v>0</v>
      </c>
      <c r="BJ77" s="160" t="s">
        <v>82</v>
      </c>
      <c r="BK77" s="108"/>
      <c r="BL77" s="108"/>
      <c r="BM77" s="108"/>
    </row>
    <row r="78" spans="2:65" s="1" customFormat="1" ht="18" customHeight="1">
      <c r="B78" s="30"/>
      <c r="C78" s="31"/>
      <c r="D78" s="265" t="s">
        <v>156</v>
      </c>
      <c r="E78" s="266"/>
      <c r="F78" s="266"/>
      <c r="G78" s="31"/>
      <c r="H78" s="31"/>
      <c r="I78" s="108"/>
      <c r="J78" s="157">
        <v>0</v>
      </c>
      <c r="K78" s="31"/>
      <c r="L78" s="158"/>
      <c r="M78" s="108"/>
      <c r="N78" s="159" t="s">
        <v>41</v>
      </c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108"/>
      <c r="AY78" s="160" t="s">
        <v>153</v>
      </c>
      <c r="AZ78" s="108"/>
      <c r="BA78" s="108"/>
      <c r="BB78" s="108"/>
      <c r="BC78" s="108"/>
      <c r="BD78" s="108"/>
      <c r="BE78" s="161">
        <f t="shared" si="0"/>
        <v>0</v>
      </c>
      <c r="BF78" s="161">
        <f t="shared" si="1"/>
        <v>0</v>
      </c>
      <c r="BG78" s="161">
        <f t="shared" si="2"/>
        <v>0</v>
      </c>
      <c r="BH78" s="161">
        <f t="shared" si="3"/>
        <v>0</v>
      </c>
      <c r="BI78" s="161">
        <f t="shared" si="4"/>
        <v>0</v>
      </c>
      <c r="BJ78" s="160" t="s">
        <v>82</v>
      </c>
      <c r="BK78" s="108"/>
      <c r="BL78" s="108"/>
      <c r="BM78" s="108"/>
    </row>
    <row r="79" spans="2:65" s="1" customFormat="1" ht="18" customHeight="1">
      <c r="B79" s="30"/>
      <c r="C79" s="31"/>
      <c r="D79" s="265" t="s">
        <v>157</v>
      </c>
      <c r="E79" s="266"/>
      <c r="F79" s="266"/>
      <c r="G79" s="31"/>
      <c r="H79" s="31"/>
      <c r="I79" s="108"/>
      <c r="J79" s="157">
        <v>0</v>
      </c>
      <c r="K79" s="31"/>
      <c r="L79" s="158"/>
      <c r="M79" s="108"/>
      <c r="N79" s="159" t="s">
        <v>41</v>
      </c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108"/>
      <c r="AY79" s="160" t="s">
        <v>153</v>
      </c>
      <c r="AZ79" s="108"/>
      <c r="BA79" s="108"/>
      <c r="BB79" s="108"/>
      <c r="BC79" s="108"/>
      <c r="BD79" s="108"/>
      <c r="BE79" s="161">
        <f t="shared" si="0"/>
        <v>0</v>
      </c>
      <c r="BF79" s="161">
        <f t="shared" si="1"/>
        <v>0</v>
      </c>
      <c r="BG79" s="161">
        <f t="shared" si="2"/>
        <v>0</v>
      </c>
      <c r="BH79" s="161">
        <f t="shared" si="3"/>
        <v>0</v>
      </c>
      <c r="BI79" s="161">
        <f t="shared" si="4"/>
        <v>0</v>
      </c>
      <c r="BJ79" s="160" t="s">
        <v>82</v>
      </c>
      <c r="BK79" s="108"/>
      <c r="BL79" s="108"/>
      <c r="BM79" s="108"/>
    </row>
    <row r="80" spans="2:65" s="1" customFormat="1" ht="18" customHeight="1">
      <c r="B80" s="30"/>
      <c r="C80" s="31"/>
      <c r="D80" s="156" t="s">
        <v>158</v>
      </c>
      <c r="E80" s="31"/>
      <c r="F80" s="31"/>
      <c r="G80" s="31"/>
      <c r="H80" s="31"/>
      <c r="I80" s="108"/>
      <c r="J80" s="157">
        <f>ROUND(J32*T80,2)</f>
        <v>0</v>
      </c>
      <c r="K80" s="31"/>
      <c r="L80" s="158"/>
      <c r="M80" s="108"/>
      <c r="N80" s="159" t="s">
        <v>41</v>
      </c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08"/>
      <c r="AU80" s="108"/>
      <c r="AV80" s="108"/>
      <c r="AW80" s="108"/>
      <c r="AX80" s="108"/>
      <c r="AY80" s="160" t="s">
        <v>159</v>
      </c>
      <c r="AZ80" s="108"/>
      <c r="BA80" s="108"/>
      <c r="BB80" s="108"/>
      <c r="BC80" s="108"/>
      <c r="BD80" s="108"/>
      <c r="BE80" s="161">
        <f t="shared" si="0"/>
        <v>0</v>
      </c>
      <c r="BF80" s="161">
        <f t="shared" si="1"/>
        <v>0</v>
      </c>
      <c r="BG80" s="161">
        <f t="shared" si="2"/>
        <v>0</v>
      </c>
      <c r="BH80" s="161">
        <f t="shared" si="3"/>
        <v>0</v>
      </c>
      <c r="BI80" s="161">
        <f t="shared" si="4"/>
        <v>0</v>
      </c>
      <c r="BJ80" s="160" t="s">
        <v>82</v>
      </c>
      <c r="BK80" s="108"/>
      <c r="BL80" s="108"/>
      <c r="BM80" s="108"/>
    </row>
    <row r="81" spans="2:12" s="1" customFormat="1" ht="11.25">
      <c r="B81" s="30"/>
      <c r="C81" s="31"/>
      <c r="D81" s="31"/>
      <c r="E81" s="31"/>
      <c r="F81" s="31"/>
      <c r="G81" s="31"/>
      <c r="H81" s="31"/>
      <c r="I81" s="108"/>
      <c r="J81" s="31"/>
      <c r="K81" s="31"/>
      <c r="L81" s="34"/>
    </row>
    <row r="82" spans="2:12" s="1" customFormat="1" ht="29.25" customHeight="1">
      <c r="B82" s="30"/>
      <c r="C82" s="162" t="s">
        <v>160</v>
      </c>
      <c r="D82" s="137"/>
      <c r="E82" s="137"/>
      <c r="F82" s="137"/>
      <c r="G82" s="137"/>
      <c r="H82" s="137"/>
      <c r="I82" s="138"/>
      <c r="J82" s="163">
        <f>ROUND(J65+J74,2)</f>
        <v>0</v>
      </c>
      <c r="K82" s="137"/>
      <c r="L82" s="34"/>
    </row>
    <row r="83" spans="2:12" s="1" customFormat="1" ht="6.95" customHeight="1">
      <c r="B83" s="42"/>
      <c r="C83" s="43"/>
      <c r="D83" s="43"/>
      <c r="E83" s="43"/>
      <c r="F83" s="43"/>
      <c r="G83" s="43"/>
      <c r="H83" s="43"/>
      <c r="I83" s="132"/>
      <c r="J83" s="43"/>
      <c r="K83" s="43"/>
      <c r="L83" s="34"/>
    </row>
    <row r="87" spans="2:12" s="1" customFormat="1" ht="6.95" customHeight="1">
      <c r="B87" s="44"/>
      <c r="C87" s="45"/>
      <c r="D87" s="45"/>
      <c r="E87" s="45"/>
      <c r="F87" s="45"/>
      <c r="G87" s="45"/>
      <c r="H87" s="45"/>
      <c r="I87" s="135"/>
      <c r="J87" s="45"/>
      <c r="K87" s="45"/>
      <c r="L87" s="34"/>
    </row>
    <row r="88" spans="2:12" s="1" customFormat="1" ht="24.95" customHeight="1">
      <c r="B88" s="30"/>
      <c r="C88" s="19" t="s">
        <v>161</v>
      </c>
      <c r="D88" s="31"/>
      <c r="E88" s="31"/>
      <c r="F88" s="31"/>
      <c r="G88" s="31"/>
      <c r="H88" s="31"/>
      <c r="I88" s="108"/>
      <c r="J88" s="31"/>
      <c r="K88" s="31"/>
      <c r="L88" s="34"/>
    </row>
    <row r="89" spans="2:12" s="1" customFormat="1" ht="6.95" customHeight="1">
      <c r="B89" s="30"/>
      <c r="C89" s="31"/>
      <c r="D89" s="31"/>
      <c r="E89" s="31"/>
      <c r="F89" s="31"/>
      <c r="G89" s="31"/>
      <c r="H89" s="31"/>
      <c r="I89" s="108"/>
      <c r="J89" s="31"/>
      <c r="K89" s="31"/>
      <c r="L89" s="34"/>
    </row>
    <row r="90" spans="2:12" s="1" customFormat="1" ht="12" customHeight="1">
      <c r="B90" s="30"/>
      <c r="C90" s="25" t="s">
        <v>14</v>
      </c>
      <c r="D90" s="31"/>
      <c r="E90" s="31"/>
      <c r="F90" s="31"/>
      <c r="G90" s="31"/>
      <c r="H90" s="31"/>
      <c r="I90" s="108"/>
      <c r="J90" s="31"/>
      <c r="K90" s="31"/>
      <c r="L90" s="34"/>
    </row>
    <row r="91" spans="2:12" s="1" customFormat="1" ht="16.5" customHeight="1">
      <c r="B91" s="30"/>
      <c r="C91" s="31"/>
      <c r="D91" s="31"/>
      <c r="E91" s="263" t="str">
        <f>E7</f>
        <v>Materská škola Na Hôrke 30, Nitra</v>
      </c>
      <c r="F91" s="264"/>
      <c r="G91" s="264"/>
      <c r="H91" s="264"/>
      <c r="I91" s="108"/>
      <c r="J91" s="31"/>
      <c r="K91" s="31"/>
      <c r="L91" s="34"/>
    </row>
    <row r="92" spans="2:12" ht="12" customHeight="1">
      <c r="B92" s="17"/>
      <c r="C92" s="25" t="s">
        <v>121</v>
      </c>
      <c r="D92" s="18"/>
      <c r="E92" s="18"/>
      <c r="F92" s="18"/>
      <c r="G92" s="18"/>
      <c r="H92" s="18"/>
      <c r="J92" s="18"/>
      <c r="K92" s="18"/>
      <c r="L92" s="16"/>
    </row>
    <row r="93" spans="2:12" s="1" customFormat="1" ht="16.5" customHeight="1">
      <c r="B93" s="30"/>
      <c r="C93" s="31"/>
      <c r="D93" s="31"/>
      <c r="E93" s="263" t="s">
        <v>122</v>
      </c>
      <c r="F93" s="237"/>
      <c r="G93" s="237"/>
      <c r="H93" s="237"/>
      <c r="I93" s="108"/>
      <c r="J93" s="31"/>
      <c r="K93" s="31"/>
      <c r="L93" s="34"/>
    </row>
    <row r="94" spans="2:12" s="1" customFormat="1" ht="12" customHeight="1">
      <c r="B94" s="30"/>
      <c r="C94" s="25" t="s">
        <v>123</v>
      </c>
      <c r="D94" s="31"/>
      <c r="E94" s="31"/>
      <c r="F94" s="31"/>
      <c r="G94" s="31"/>
      <c r="H94" s="31"/>
      <c r="I94" s="108"/>
      <c r="J94" s="31"/>
      <c r="K94" s="31"/>
      <c r="L94" s="34"/>
    </row>
    <row r="95" spans="2:12" s="1" customFormat="1" ht="16.5" customHeight="1">
      <c r="B95" s="30"/>
      <c r="C95" s="31"/>
      <c r="D95" s="31"/>
      <c r="E95" s="238" t="str">
        <f>E11</f>
        <v>102.2 - SP 102.2 Zdravotechnika</v>
      </c>
      <c r="F95" s="237"/>
      <c r="G95" s="237"/>
      <c r="H95" s="237"/>
      <c r="I95" s="108"/>
      <c r="J95" s="31"/>
      <c r="K95" s="31"/>
      <c r="L95" s="34"/>
    </row>
    <row r="96" spans="2:12" s="1" customFormat="1" ht="6.95" customHeight="1">
      <c r="B96" s="30"/>
      <c r="C96" s="31"/>
      <c r="D96" s="31"/>
      <c r="E96" s="31"/>
      <c r="F96" s="31"/>
      <c r="G96" s="31"/>
      <c r="H96" s="31"/>
      <c r="I96" s="108"/>
      <c r="J96" s="31"/>
      <c r="K96" s="31"/>
      <c r="L96" s="34"/>
    </row>
    <row r="97" spans="2:65" s="1" customFormat="1" ht="12" customHeight="1">
      <c r="B97" s="30"/>
      <c r="C97" s="25" t="s">
        <v>18</v>
      </c>
      <c r="D97" s="31"/>
      <c r="E97" s="31"/>
      <c r="F97" s="23" t="str">
        <f>F14</f>
        <v xml:space="preserve"> Na Hôrke 30, Nitra</v>
      </c>
      <c r="G97" s="31"/>
      <c r="H97" s="31"/>
      <c r="I97" s="109" t="s">
        <v>20</v>
      </c>
      <c r="J97" s="51" t="str">
        <f>IF(J14="","",J14)</f>
        <v>24. 2. 2017</v>
      </c>
      <c r="K97" s="31"/>
      <c r="L97" s="34"/>
    </row>
    <row r="98" spans="2:65" s="1" customFormat="1" ht="6.95" customHeight="1">
      <c r="B98" s="30"/>
      <c r="C98" s="31"/>
      <c r="D98" s="31"/>
      <c r="E98" s="31"/>
      <c r="F98" s="31"/>
      <c r="G98" s="31"/>
      <c r="H98" s="31"/>
      <c r="I98" s="108"/>
      <c r="J98" s="31"/>
      <c r="K98" s="31"/>
      <c r="L98" s="34"/>
    </row>
    <row r="99" spans="2:65" s="1" customFormat="1" ht="13.7" customHeight="1">
      <c r="B99" s="30"/>
      <c r="C99" s="25" t="s">
        <v>22</v>
      </c>
      <c r="D99" s="31"/>
      <c r="E99" s="31"/>
      <c r="F99" s="23" t="str">
        <f>E17</f>
        <v>Mesto NITRA,  Štefánikova 60,  950 06 Nitra</v>
      </c>
      <c r="G99" s="31"/>
      <c r="H99" s="31"/>
      <c r="I99" s="109" t="s">
        <v>28</v>
      </c>
      <c r="J99" s="28" t="str">
        <f>E23</f>
        <v>Ing.arch.Igor Feník</v>
      </c>
      <c r="K99" s="31"/>
      <c r="L99" s="34"/>
    </row>
    <row r="100" spans="2:65" s="1" customFormat="1" ht="13.7" customHeight="1">
      <c r="B100" s="30"/>
      <c r="C100" s="25" t="s">
        <v>26</v>
      </c>
      <c r="D100" s="31"/>
      <c r="E100" s="31"/>
      <c r="F100" s="23" t="str">
        <f>IF(E20="","",E20)</f>
        <v>Vyplň údaj</v>
      </c>
      <c r="G100" s="31"/>
      <c r="H100" s="31"/>
      <c r="I100" s="109" t="s">
        <v>32</v>
      </c>
      <c r="J100" s="28" t="str">
        <f>E26</f>
        <v>Ing.Janečka</v>
      </c>
      <c r="K100" s="31"/>
      <c r="L100" s="34"/>
    </row>
    <row r="101" spans="2:65" s="1" customFormat="1" ht="10.35" customHeight="1">
      <c r="B101" s="30"/>
      <c r="C101" s="31"/>
      <c r="D101" s="31"/>
      <c r="E101" s="31"/>
      <c r="F101" s="31"/>
      <c r="G101" s="31"/>
      <c r="H101" s="31"/>
      <c r="I101" s="108"/>
      <c r="J101" s="31"/>
      <c r="K101" s="31"/>
      <c r="L101" s="34"/>
    </row>
    <row r="102" spans="2:65" s="10" customFormat="1" ht="29.25" customHeight="1">
      <c r="B102" s="164"/>
      <c r="C102" s="165" t="s">
        <v>162</v>
      </c>
      <c r="D102" s="166" t="s">
        <v>54</v>
      </c>
      <c r="E102" s="166" t="s">
        <v>50</v>
      </c>
      <c r="F102" s="166" t="s">
        <v>51</v>
      </c>
      <c r="G102" s="166" t="s">
        <v>163</v>
      </c>
      <c r="H102" s="166" t="s">
        <v>164</v>
      </c>
      <c r="I102" s="167" t="s">
        <v>165</v>
      </c>
      <c r="J102" s="168" t="s">
        <v>129</v>
      </c>
      <c r="K102" s="169" t="s">
        <v>166</v>
      </c>
      <c r="L102" s="170"/>
      <c r="M102" s="60" t="s">
        <v>1</v>
      </c>
      <c r="N102" s="61" t="s">
        <v>39</v>
      </c>
      <c r="O102" s="61" t="s">
        <v>167</v>
      </c>
      <c r="P102" s="61" t="s">
        <v>168</v>
      </c>
      <c r="Q102" s="61" t="s">
        <v>169</v>
      </c>
      <c r="R102" s="61" t="s">
        <v>170</v>
      </c>
      <c r="S102" s="61" t="s">
        <v>171</v>
      </c>
      <c r="T102" s="62" t="s">
        <v>172</v>
      </c>
    </row>
    <row r="103" spans="2:65" s="1" customFormat="1" ht="22.9" customHeight="1">
      <c r="B103" s="30"/>
      <c r="C103" s="67" t="s">
        <v>125</v>
      </c>
      <c r="D103" s="31"/>
      <c r="E103" s="31"/>
      <c r="F103" s="31"/>
      <c r="G103" s="31"/>
      <c r="H103" s="31"/>
      <c r="I103" s="108"/>
      <c r="J103" s="171">
        <f>BK103</f>
        <v>0</v>
      </c>
      <c r="K103" s="31"/>
      <c r="L103" s="34"/>
      <c r="M103" s="63"/>
      <c r="N103" s="64"/>
      <c r="O103" s="64"/>
      <c r="P103" s="172">
        <f>P104</f>
        <v>0</v>
      </c>
      <c r="Q103" s="64"/>
      <c r="R103" s="172">
        <f>R104</f>
        <v>0.84728999999999988</v>
      </c>
      <c r="S103" s="64"/>
      <c r="T103" s="173">
        <f>T104</f>
        <v>0</v>
      </c>
      <c r="AT103" s="13" t="s">
        <v>68</v>
      </c>
      <c r="AU103" s="13" t="s">
        <v>131</v>
      </c>
      <c r="BK103" s="174">
        <f>BK104</f>
        <v>0</v>
      </c>
    </row>
    <row r="104" spans="2:65" s="11" customFormat="1" ht="25.9" customHeight="1">
      <c r="B104" s="175"/>
      <c r="C104" s="176"/>
      <c r="D104" s="177" t="s">
        <v>68</v>
      </c>
      <c r="E104" s="178" t="s">
        <v>379</v>
      </c>
      <c r="F104" s="178" t="s">
        <v>380</v>
      </c>
      <c r="G104" s="176"/>
      <c r="H104" s="176"/>
      <c r="I104" s="179"/>
      <c r="J104" s="180">
        <f>BK104</f>
        <v>0</v>
      </c>
      <c r="K104" s="176"/>
      <c r="L104" s="181"/>
      <c r="M104" s="182"/>
      <c r="N104" s="183"/>
      <c r="O104" s="183"/>
      <c r="P104" s="184">
        <f>P105+P114+P135+P151+P189</f>
        <v>0</v>
      </c>
      <c r="Q104" s="183"/>
      <c r="R104" s="184">
        <f>R105+R114+R135+R151+R189</f>
        <v>0.84728999999999988</v>
      </c>
      <c r="S104" s="183"/>
      <c r="T104" s="185">
        <f>T105+T114+T135+T151+T189</f>
        <v>0</v>
      </c>
      <c r="AR104" s="186" t="s">
        <v>82</v>
      </c>
      <c r="AT104" s="187" t="s">
        <v>68</v>
      </c>
      <c r="AU104" s="187" t="s">
        <v>69</v>
      </c>
      <c r="AY104" s="186" t="s">
        <v>175</v>
      </c>
      <c r="BK104" s="188">
        <f>BK105+BK114+BK135+BK151+BK189</f>
        <v>0</v>
      </c>
    </row>
    <row r="105" spans="2:65" s="11" customFormat="1" ht="22.9" customHeight="1">
      <c r="B105" s="175"/>
      <c r="C105" s="176"/>
      <c r="D105" s="177" t="s">
        <v>68</v>
      </c>
      <c r="E105" s="189" t="s">
        <v>912</v>
      </c>
      <c r="F105" s="189" t="s">
        <v>913</v>
      </c>
      <c r="G105" s="176"/>
      <c r="H105" s="176"/>
      <c r="I105" s="179"/>
      <c r="J105" s="190">
        <f>BK105</f>
        <v>0</v>
      </c>
      <c r="K105" s="176"/>
      <c r="L105" s="181"/>
      <c r="M105" s="182"/>
      <c r="N105" s="183"/>
      <c r="O105" s="183"/>
      <c r="P105" s="184">
        <f>SUM(P106:P113)</f>
        <v>0</v>
      </c>
      <c r="Q105" s="183"/>
      <c r="R105" s="184">
        <f>SUM(R106:R113)</f>
        <v>9.7699999999999974E-3</v>
      </c>
      <c r="S105" s="183"/>
      <c r="T105" s="185">
        <f>SUM(T106:T113)</f>
        <v>0</v>
      </c>
      <c r="AR105" s="186" t="s">
        <v>82</v>
      </c>
      <c r="AT105" s="187" t="s">
        <v>68</v>
      </c>
      <c r="AU105" s="187" t="s">
        <v>76</v>
      </c>
      <c r="AY105" s="186" t="s">
        <v>175</v>
      </c>
      <c r="BK105" s="188">
        <f>SUM(BK106:BK113)</f>
        <v>0</v>
      </c>
    </row>
    <row r="106" spans="2:65" s="1" customFormat="1" ht="16.5" customHeight="1">
      <c r="B106" s="30"/>
      <c r="C106" s="191" t="s">
        <v>76</v>
      </c>
      <c r="D106" s="191" t="s">
        <v>178</v>
      </c>
      <c r="E106" s="192" t="s">
        <v>914</v>
      </c>
      <c r="F106" s="193" t="s">
        <v>915</v>
      </c>
      <c r="G106" s="194" t="s">
        <v>186</v>
      </c>
      <c r="H106" s="195">
        <v>30</v>
      </c>
      <c r="I106" s="196"/>
      <c r="J106" s="195">
        <f t="shared" ref="J106:J113" si="5">ROUND(I106*H106,3)</f>
        <v>0</v>
      </c>
      <c r="K106" s="193" t="s">
        <v>1</v>
      </c>
      <c r="L106" s="34"/>
      <c r="M106" s="197" t="s">
        <v>1</v>
      </c>
      <c r="N106" s="198" t="s">
        <v>41</v>
      </c>
      <c r="O106" s="56"/>
      <c r="P106" s="199">
        <f t="shared" ref="P106:P113" si="6">O106*H106</f>
        <v>0</v>
      </c>
      <c r="Q106" s="199">
        <v>3.0000000000000001E-5</v>
      </c>
      <c r="R106" s="199">
        <f t="shared" ref="R106:R113" si="7">Q106*H106</f>
        <v>8.9999999999999998E-4</v>
      </c>
      <c r="S106" s="199">
        <v>0</v>
      </c>
      <c r="T106" s="200">
        <f t="shared" ref="T106:T113" si="8">S106*H106</f>
        <v>0</v>
      </c>
      <c r="AR106" s="13" t="s">
        <v>241</v>
      </c>
      <c r="AT106" s="13" t="s">
        <v>178</v>
      </c>
      <c r="AU106" s="13" t="s">
        <v>82</v>
      </c>
      <c r="AY106" s="13" t="s">
        <v>175</v>
      </c>
      <c r="BE106" s="201">
        <f t="shared" ref="BE106:BE113" si="9">IF(N106="základná",J106,0)</f>
        <v>0</v>
      </c>
      <c r="BF106" s="201">
        <f t="shared" ref="BF106:BF113" si="10">IF(N106="znížená",J106,0)</f>
        <v>0</v>
      </c>
      <c r="BG106" s="201">
        <f t="shared" ref="BG106:BG113" si="11">IF(N106="zákl. prenesená",J106,0)</f>
        <v>0</v>
      </c>
      <c r="BH106" s="201">
        <f t="shared" ref="BH106:BH113" si="12">IF(N106="zníž. prenesená",J106,0)</f>
        <v>0</v>
      </c>
      <c r="BI106" s="201">
        <f t="shared" ref="BI106:BI113" si="13">IF(N106="nulová",J106,0)</f>
        <v>0</v>
      </c>
      <c r="BJ106" s="13" t="s">
        <v>82</v>
      </c>
      <c r="BK106" s="202">
        <f t="shared" ref="BK106:BK113" si="14">ROUND(I106*H106,3)</f>
        <v>0</v>
      </c>
      <c r="BL106" s="13" t="s">
        <v>241</v>
      </c>
      <c r="BM106" s="13" t="s">
        <v>916</v>
      </c>
    </row>
    <row r="107" spans="2:65" s="1" customFormat="1" ht="16.5" customHeight="1">
      <c r="B107" s="30"/>
      <c r="C107" s="203" t="s">
        <v>82</v>
      </c>
      <c r="D107" s="203" t="s">
        <v>246</v>
      </c>
      <c r="E107" s="204" t="s">
        <v>917</v>
      </c>
      <c r="F107" s="205" t="s">
        <v>918</v>
      </c>
      <c r="G107" s="206" t="s">
        <v>186</v>
      </c>
      <c r="H107" s="207">
        <v>38.76</v>
      </c>
      <c r="I107" s="208"/>
      <c r="J107" s="207">
        <f t="shared" si="5"/>
        <v>0</v>
      </c>
      <c r="K107" s="205" t="s">
        <v>1</v>
      </c>
      <c r="L107" s="209"/>
      <c r="M107" s="210" t="s">
        <v>1</v>
      </c>
      <c r="N107" s="211" t="s">
        <v>41</v>
      </c>
      <c r="O107" s="56"/>
      <c r="P107" s="199">
        <f t="shared" si="6"/>
        <v>0</v>
      </c>
      <c r="Q107" s="199">
        <v>3.9989680082559298E-5</v>
      </c>
      <c r="R107" s="199">
        <f t="shared" si="7"/>
        <v>1.5499999999999982E-3</v>
      </c>
      <c r="S107" s="199">
        <v>0</v>
      </c>
      <c r="T107" s="200">
        <f t="shared" si="8"/>
        <v>0</v>
      </c>
      <c r="AR107" s="13" t="s">
        <v>307</v>
      </c>
      <c r="AT107" s="13" t="s">
        <v>246</v>
      </c>
      <c r="AU107" s="13" t="s">
        <v>82</v>
      </c>
      <c r="AY107" s="13" t="s">
        <v>175</v>
      </c>
      <c r="BE107" s="201">
        <f t="shared" si="9"/>
        <v>0</v>
      </c>
      <c r="BF107" s="201">
        <f t="shared" si="10"/>
        <v>0</v>
      </c>
      <c r="BG107" s="201">
        <f t="shared" si="11"/>
        <v>0</v>
      </c>
      <c r="BH107" s="201">
        <f t="shared" si="12"/>
        <v>0</v>
      </c>
      <c r="BI107" s="201">
        <f t="shared" si="13"/>
        <v>0</v>
      </c>
      <c r="BJ107" s="13" t="s">
        <v>82</v>
      </c>
      <c r="BK107" s="202">
        <f t="shared" si="14"/>
        <v>0</v>
      </c>
      <c r="BL107" s="13" t="s">
        <v>241</v>
      </c>
      <c r="BM107" s="13" t="s">
        <v>919</v>
      </c>
    </row>
    <row r="108" spans="2:65" s="1" customFormat="1" ht="16.5" customHeight="1">
      <c r="B108" s="30"/>
      <c r="C108" s="203" t="s">
        <v>176</v>
      </c>
      <c r="D108" s="203" t="s">
        <v>246</v>
      </c>
      <c r="E108" s="204" t="s">
        <v>920</v>
      </c>
      <c r="F108" s="205" t="s">
        <v>921</v>
      </c>
      <c r="G108" s="206" t="s">
        <v>186</v>
      </c>
      <c r="H108" s="207">
        <v>30.6</v>
      </c>
      <c r="I108" s="208"/>
      <c r="J108" s="207">
        <f t="shared" si="5"/>
        <v>0</v>
      </c>
      <c r="K108" s="205" t="s">
        <v>1</v>
      </c>
      <c r="L108" s="209"/>
      <c r="M108" s="210" t="s">
        <v>1</v>
      </c>
      <c r="N108" s="211" t="s">
        <v>41</v>
      </c>
      <c r="O108" s="56"/>
      <c r="P108" s="199">
        <f t="shared" si="6"/>
        <v>0</v>
      </c>
      <c r="Q108" s="199">
        <v>3.98692810457516E-5</v>
      </c>
      <c r="R108" s="199">
        <f t="shared" si="7"/>
        <v>1.2199999999999991E-3</v>
      </c>
      <c r="S108" s="199">
        <v>0</v>
      </c>
      <c r="T108" s="200">
        <f t="shared" si="8"/>
        <v>0</v>
      </c>
      <c r="AR108" s="13" t="s">
        <v>307</v>
      </c>
      <c r="AT108" s="13" t="s">
        <v>246</v>
      </c>
      <c r="AU108" s="13" t="s">
        <v>82</v>
      </c>
      <c r="AY108" s="13" t="s">
        <v>175</v>
      </c>
      <c r="BE108" s="201">
        <f t="shared" si="9"/>
        <v>0</v>
      </c>
      <c r="BF108" s="201">
        <f t="shared" si="10"/>
        <v>0</v>
      </c>
      <c r="BG108" s="201">
        <f t="shared" si="11"/>
        <v>0</v>
      </c>
      <c r="BH108" s="201">
        <f t="shared" si="12"/>
        <v>0</v>
      </c>
      <c r="BI108" s="201">
        <f t="shared" si="13"/>
        <v>0</v>
      </c>
      <c r="BJ108" s="13" t="s">
        <v>82</v>
      </c>
      <c r="BK108" s="202">
        <f t="shared" si="14"/>
        <v>0</v>
      </c>
      <c r="BL108" s="13" t="s">
        <v>241</v>
      </c>
      <c r="BM108" s="13" t="s">
        <v>922</v>
      </c>
    </row>
    <row r="109" spans="2:65" s="1" customFormat="1" ht="16.5" customHeight="1">
      <c r="B109" s="30"/>
      <c r="C109" s="191" t="s">
        <v>182</v>
      </c>
      <c r="D109" s="191" t="s">
        <v>178</v>
      </c>
      <c r="E109" s="192" t="s">
        <v>923</v>
      </c>
      <c r="F109" s="193" t="s">
        <v>924</v>
      </c>
      <c r="G109" s="194" t="s">
        <v>186</v>
      </c>
      <c r="H109" s="195">
        <v>38</v>
      </c>
      <c r="I109" s="196"/>
      <c r="J109" s="195">
        <f t="shared" si="5"/>
        <v>0</v>
      </c>
      <c r="K109" s="193" t="s">
        <v>1</v>
      </c>
      <c r="L109" s="34"/>
      <c r="M109" s="197" t="s">
        <v>1</v>
      </c>
      <c r="N109" s="198" t="s">
        <v>41</v>
      </c>
      <c r="O109" s="56"/>
      <c r="P109" s="199">
        <f t="shared" si="6"/>
        <v>0</v>
      </c>
      <c r="Q109" s="199">
        <v>3.0000000000000001E-5</v>
      </c>
      <c r="R109" s="199">
        <f t="shared" si="7"/>
        <v>1.14E-3</v>
      </c>
      <c r="S109" s="199">
        <v>0</v>
      </c>
      <c r="T109" s="200">
        <f t="shared" si="8"/>
        <v>0</v>
      </c>
      <c r="AR109" s="13" t="s">
        <v>241</v>
      </c>
      <c r="AT109" s="13" t="s">
        <v>178</v>
      </c>
      <c r="AU109" s="13" t="s">
        <v>82</v>
      </c>
      <c r="AY109" s="13" t="s">
        <v>175</v>
      </c>
      <c r="BE109" s="201">
        <f t="shared" si="9"/>
        <v>0</v>
      </c>
      <c r="BF109" s="201">
        <f t="shared" si="10"/>
        <v>0</v>
      </c>
      <c r="BG109" s="201">
        <f t="shared" si="11"/>
        <v>0</v>
      </c>
      <c r="BH109" s="201">
        <f t="shared" si="12"/>
        <v>0</v>
      </c>
      <c r="BI109" s="201">
        <f t="shared" si="13"/>
        <v>0</v>
      </c>
      <c r="BJ109" s="13" t="s">
        <v>82</v>
      </c>
      <c r="BK109" s="202">
        <f t="shared" si="14"/>
        <v>0</v>
      </c>
      <c r="BL109" s="13" t="s">
        <v>241</v>
      </c>
      <c r="BM109" s="13" t="s">
        <v>925</v>
      </c>
    </row>
    <row r="110" spans="2:65" s="1" customFormat="1" ht="16.5" customHeight="1">
      <c r="B110" s="30"/>
      <c r="C110" s="191" t="s">
        <v>197</v>
      </c>
      <c r="D110" s="191" t="s">
        <v>178</v>
      </c>
      <c r="E110" s="192" t="s">
        <v>926</v>
      </c>
      <c r="F110" s="193" t="s">
        <v>927</v>
      </c>
      <c r="G110" s="194" t="s">
        <v>186</v>
      </c>
      <c r="H110" s="195">
        <v>36</v>
      </c>
      <c r="I110" s="196"/>
      <c r="J110" s="195">
        <f t="shared" si="5"/>
        <v>0</v>
      </c>
      <c r="K110" s="193" t="s">
        <v>1</v>
      </c>
      <c r="L110" s="34"/>
      <c r="M110" s="197" t="s">
        <v>1</v>
      </c>
      <c r="N110" s="198" t="s">
        <v>41</v>
      </c>
      <c r="O110" s="56"/>
      <c r="P110" s="199">
        <f t="shared" si="6"/>
        <v>0</v>
      </c>
      <c r="Q110" s="199">
        <v>3.0000000000000001E-5</v>
      </c>
      <c r="R110" s="199">
        <f t="shared" si="7"/>
        <v>1.08E-3</v>
      </c>
      <c r="S110" s="199">
        <v>0</v>
      </c>
      <c r="T110" s="200">
        <f t="shared" si="8"/>
        <v>0</v>
      </c>
      <c r="AR110" s="13" t="s">
        <v>241</v>
      </c>
      <c r="AT110" s="13" t="s">
        <v>178</v>
      </c>
      <c r="AU110" s="13" t="s">
        <v>82</v>
      </c>
      <c r="AY110" s="13" t="s">
        <v>175</v>
      </c>
      <c r="BE110" s="201">
        <f t="shared" si="9"/>
        <v>0</v>
      </c>
      <c r="BF110" s="201">
        <f t="shared" si="10"/>
        <v>0</v>
      </c>
      <c r="BG110" s="201">
        <f t="shared" si="11"/>
        <v>0</v>
      </c>
      <c r="BH110" s="201">
        <f t="shared" si="12"/>
        <v>0</v>
      </c>
      <c r="BI110" s="201">
        <f t="shared" si="13"/>
        <v>0</v>
      </c>
      <c r="BJ110" s="13" t="s">
        <v>82</v>
      </c>
      <c r="BK110" s="202">
        <f t="shared" si="14"/>
        <v>0</v>
      </c>
      <c r="BL110" s="13" t="s">
        <v>241</v>
      </c>
      <c r="BM110" s="13" t="s">
        <v>928</v>
      </c>
    </row>
    <row r="111" spans="2:65" s="1" customFormat="1" ht="16.5" customHeight="1">
      <c r="B111" s="30"/>
      <c r="C111" s="203" t="s">
        <v>195</v>
      </c>
      <c r="D111" s="203" t="s">
        <v>246</v>
      </c>
      <c r="E111" s="204" t="s">
        <v>929</v>
      </c>
      <c r="F111" s="205" t="s">
        <v>930</v>
      </c>
      <c r="G111" s="206" t="s">
        <v>186</v>
      </c>
      <c r="H111" s="207">
        <v>36.72</v>
      </c>
      <c r="I111" s="208"/>
      <c r="J111" s="207">
        <f t="shared" si="5"/>
        <v>0</v>
      </c>
      <c r="K111" s="205" t="s">
        <v>1</v>
      </c>
      <c r="L111" s="209"/>
      <c r="M111" s="210" t="s">
        <v>1</v>
      </c>
      <c r="N111" s="211" t="s">
        <v>41</v>
      </c>
      <c r="O111" s="56"/>
      <c r="P111" s="199">
        <f t="shared" si="6"/>
        <v>0</v>
      </c>
      <c r="Q111" s="199">
        <v>5.9912854030501102E-5</v>
      </c>
      <c r="R111" s="199">
        <f t="shared" si="7"/>
        <v>2.2000000000000006E-3</v>
      </c>
      <c r="S111" s="199">
        <v>0</v>
      </c>
      <c r="T111" s="200">
        <f t="shared" si="8"/>
        <v>0</v>
      </c>
      <c r="AR111" s="13" t="s">
        <v>307</v>
      </c>
      <c r="AT111" s="13" t="s">
        <v>246</v>
      </c>
      <c r="AU111" s="13" t="s">
        <v>82</v>
      </c>
      <c r="AY111" s="13" t="s">
        <v>175</v>
      </c>
      <c r="BE111" s="201">
        <f t="shared" si="9"/>
        <v>0</v>
      </c>
      <c r="BF111" s="201">
        <f t="shared" si="10"/>
        <v>0</v>
      </c>
      <c r="BG111" s="201">
        <f t="shared" si="11"/>
        <v>0</v>
      </c>
      <c r="BH111" s="201">
        <f t="shared" si="12"/>
        <v>0</v>
      </c>
      <c r="BI111" s="201">
        <f t="shared" si="13"/>
        <v>0</v>
      </c>
      <c r="BJ111" s="13" t="s">
        <v>82</v>
      </c>
      <c r="BK111" s="202">
        <f t="shared" si="14"/>
        <v>0</v>
      </c>
      <c r="BL111" s="13" t="s">
        <v>241</v>
      </c>
      <c r="BM111" s="13" t="s">
        <v>931</v>
      </c>
    </row>
    <row r="112" spans="2:65" s="1" customFormat="1" ht="16.5" customHeight="1">
      <c r="B112" s="30"/>
      <c r="C112" s="191" t="s">
        <v>204</v>
      </c>
      <c r="D112" s="191" t="s">
        <v>178</v>
      </c>
      <c r="E112" s="192" t="s">
        <v>932</v>
      </c>
      <c r="F112" s="193" t="s">
        <v>933</v>
      </c>
      <c r="G112" s="194" t="s">
        <v>186</v>
      </c>
      <c r="H112" s="195">
        <v>16.5</v>
      </c>
      <c r="I112" s="196"/>
      <c r="J112" s="195">
        <f t="shared" si="5"/>
        <v>0</v>
      </c>
      <c r="K112" s="193" t="s">
        <v>1</v>
      </c>
      <c r="L112" s="34"/>
      <c r="M112" s="197" t="s">
        <v>1</v>
      </c>
      <c r="N112" s="198" t="s">
        <v>41</v>
      </c>
      <c r="O112" s="56"/>
      <c r="P112" s="199">
        <f t="shared" si="6"/>
        <v>0</v>
      </c>
      <c r="Q112" s="199">
        <v>3.0303030303030299E-5</v>
      </c>
      <c r="R112" s="199">
        <f t="shared" si="7"/>
        <v>4.999999999999999E-4</v>
      </c>
      <c r="S112" s="199">
        <v>0</v>
      </c>
      <c r="T112" s="200">
        <f t="shared" si="8"/>
        <v>0</v>
      </c>
      <c r="AR112" s="13" t="s">
        <v>241</v>
      </c>
      <c r="AT112" s="13" t="s">
        <v>178</v>
      </c>
      <c r="AU112" s="13" t="s">
        <v>82</v>
      </c>
      <c r="AY112" s="13" t="s">
        <v>175</v>
      </c>
      <c r="BE112" s="201">
        <f t="shared" si="9"/>
        <v>0</v>
      </c>
      <c r="BF112" s="201">
        <f t="shared" si="10"/>
        <v>0</v>
      </c>
      <c r="BG112" s="201">
        <f t="shared" si="11"/>
        <v>0</v>
      </c>
      <c r="BH112" s="201">
        <f t="shared" si="12"/>
        <v>0</v>
      </c>
      <c r="BI112" s="201">
        <f t="shared" si="13"/>
        <v>0</v>
      </c>
      <c r="BJ112" s="13" t="s">
        <v>82</v>
      </c>
      <c r="BK112" s="202">
        <f t="shared" si="14"/>
        <v>0</v>
      </c>
      <c r="BL112" s="13" t="s">
        <v>241</v>
      </c>
      <c r="BM112" s="13" t="s">
        <v>934</v>
      </c>
    </row>
    <row r="113" spans="2:65" s="1" customFormat="1" ht="16.5" customHeight="1">
      <c r="B113" s="30"/>
      <c r="C113" s="203" t="s">
        <v>208</v>
      </c>
      <c r="D113" s="203" t="s">
        <v>246</v>
      </c>
      <c r="E113" s="204" t="s">
        <v>935</v>
      </c>
      <c r="F113" s="205" t="s">
        <v>936</v>
      </c>
      <c r="G113" s="206" t="s">
        <v>186</v>
      </c>
      <c r="H113" s="207">
        <v>16.829999999999998</v>
      </c>
      <c r="I113" s="208"/>
      <c r="J113" s="207">
        <f t="shared" si="5"/>
        <v>0</v>
      </c>
      <c r="K113" s="205" t="s">
        <v>1</v>
      </c>
      <c r="L113" s="209"/>
      <c r="M113" s="210" t="s">
        <v>1</v>
      </c>
      <c r="N113" s="211" t="s">
        <v>41</v>
      </c>
      <c r="O113" s="56"/>
      <c r="P113" s="199">
        <f t="shared" si="6"/>
        <v>0</v>
      </c>
      <c r="Q113" s="199">
        <v>7.0112893642305401E-5</v>
      </c>
      <c r="R113" s="199">
        <f t="shared" si="7"/>
        <v>1.1799999999999998E-3</v>
      </c>
      <c r="S113" s="199">
        <v>0</v>
      </c>
      <c r="T113" s="200">
        <f t="shared" si="8"/>
        <v>0</v>
      </c>
      <c r="AR113" s="13" t="s">
        <v>307</v>
      </c>
      <c r="AT113" s="13" t="s">
        <v>246</v>
      </c>
      <c r="AU113" s="13" t="s">
        <v>82</v>
      </c>
      <c r="AY113" s="13" t="s">
        <v>175</v>
      </c>
      <c r="BE113" s="201">
        <f t="shared" si="9"/>
        <v>0</v>
      </c>
      <c r="BF113" s="201">
        <f t="shared" si="10"/>
        <v>0</v>
      </c>
      <c r="BG113" s="201">
        <f t="shared" si="11"/>
        <v>0</v>
      </c>
      <c r="BH113" s="201">
        <f t="shared" si="12"/>
        <v>0</v>
      </c>
      <c r="BI113" s="201">
        <f t="shared" si="13"/>
        <v>0</v>
      </c>
      <c r="BJ113" s="13" t="s">
        <v>82</v>
      </c>
      <c r="BK113" s="202">
        <f t="shared" si="14"/>
        <v>0</v>
      </c>
      <c r="BL113" s="13" t="s">
        <v>241</v>
      </c>
      <c r="BM113" s="13" t="s">
        <v>937</v>
      </c>
    </row>
    <row r="114" spans="2:65" s="11" customFormat="1" ht="22.9" customHeight="1">
      <c r="B114" s="175"/>
      <c r="C114" s="176"/>
      <c r="D114" s="177" t="s">
        <v>68</v>
      </c>
      <c r="E114" s="189" t="s">
        <v>938</v>
      </c>
      <c r="F114" s="189" t="s">
        <v>939</v>
      </c>
      <c r="G114" s="176"/>
      <c r="H114" s="176"/>
      <c r="I114" s="179"/>
      <c r="J114" s="190">
        <f>BK114</f>
        <v>0</v>
      </c>
      <c r="K114" s="176"/>
      <c r="L114" s="181"/>
      <c r="M114" s="182"/>
      <c r="N114" s="183"/>
      <c r="O114" s="183"/>
      <c r="P114" s="184">
        <f>SUM(P115:P134)</f>
        <v>0</v>
      </c>
      <c r="Q114" s="183"/>
      <c r="R114" s="184">
        <f>SUM(R115:R134)</f>
        <v>0.24879999999999997</v>
      </c>
      <c r="S114" s="183"/>
      <c r="T114" s="185">
        <f>SUM(T115:T134)</f>
        <v>0</v>
      </c>
      <c r="AR114" s="186" t="s">
        <v>82</v>
      </c>
      <c r="AT114" s="187" t="s">
        <v>68</v>
      </c>
      <c r="AU114" s="187" t="s">
        <v>76</v>
      </c>
      <c r="AY114" s="186" t="s">
        <v>175</v>
      </c>
      <c r="BK114" s="188">
        <f>SUM(BK115:BK134)</f>
        <v>0</v>
      </c>
    </row>
    <row r="115" spans="2:65" s="1" customFormat="1" ht="16.5" customHeight="1">
      <c r="B115" s="30"/>
      <c r="C115" s="191" t="s">
        <v>212</v>
      </c>
      <c r="D115" s="191" t="s">
        <v>178</v>
      </c>
      <c r="E115" s="192" t="s">
        <v>940</v>
      </c>
      <c r="F115" s="193" t="s">
        <v>941</v>
      </c>
      <c r="G115" s="194" t="s">
        <v>181</v>
      </c>
      <c r="H115" s="195">
        <v>13</v>
      </c>
      <c r="I115" s="196"/>
      <c r="J115" s="195">
        <f t="shared" ref="J115:J134" si="15">ROUND(I115*H115,3)</f>
        <v>0</v>
      </c>
      <c r="K115" s="193" t="s">
        <v>1</v>
      </c>
      <c r="L115" s="34"/>
      <c r="M115" s="197" t="s">
        <v>1</v>
      </c>
      <c r="N115" s="198" t="s">
        <v>41</v>
      </c>
      <c r="O115" s="56"/>
      <c r="P115" s="199">
        <f t="shared" ref="P115:P134" si="16">O115*H115</f>
        <v>0</v>
      </c>
      <c r="Q115" s="199">
        <v>4.7200000000000002E-3</v>
      </c>
      <c r="R115" s="199">
        <f t="shared" ref="R115:R134" si="17">Q115*H115</f>
        <v>6.1360000000000005E-2</v>
      </c>
      <c r="S115" s="199">
        <v>0</v>
      </c>
      <c r="T115" s="200">
        <f t="shared" ref="T115:T134" si="18">S115*H115</f>
        <v>0</v>
      </c>
      <c r="AR115" s="13" t="s">
        <v>241</v>
      </c>
      <c r="AT115" s="13" t="s">
        <v>178</v>
      </c>
      <c r="AU115" s="13" t="s">
        <v>82</v>
      </c>
      <c r="AY115" s="13" t="s">
        <v>175</v>
      </c>
      <c r="BE115" s="201">
        <f t="shared" ref="BE115:BE134" si="19">IF(N115="základná",J115,0)</f>
        <v>0</v>
      </c>
      <c r="BF115" s="201">
        <f t="shared" ref="BF115:BF134" si="20">IF(N115="znížená",J115,0)</f>
        <v>0</v>
      </c>
      <c r="BG115" s="201">
        <f t="shared" ref="BG115:BG134" si="21">IF(N115="zákl. prenesená",J115,0)</f>
        <v>0</v>
      </c>
      <c r="BH115" s="201">
        <f t="shared" ref="BH115:BH134" si="22">IF(N115="zníž. prenesená",J115,0)</f>
        <v>0</v>
      </c>
      <c r="BI115" s="201">
        <f t="shared" ref="BI115:BI134" si="23">IF(N115="nulová",J115,0)</f>
        <v>0</v>
      </c>
      <c r="BJ115" s="13" t="s">
        <v>82</v>
      </c>
      <c r="BK115" s="202">
        <f t="shared" ref="BK115:BK134" si="24">ROUND(I115*H115,3)</f>
        <v>0</v>
      </c>
      <c r="BL115" s="13" t="s">
        <v>241</v>
      </c>
      <c r="BM115" s="13" t="s">
        <v>942</v>
      </c>
    </row>
    <row r="116" spans="2:65" s="1" customFormat="1" ht="16.5" customHeight="1">
      <c r="B116" s="30"/>
      <c r="C116" s="191" t="s">
        <v>216</v>
      </c>
      <c r="D116" s="191" t="s">
        <v>178</v>
      </c>
      <c r="E116" s="192" t="s">
        <v>943</v>
      </c>
      <c r="F116" s="193" t="s">
        <v>944</v>
      </c>
      <c r="G116" s="194" t="s">
        <v>181</v>
      </c>
      <c r="H116" s="195">
        <v>3</v>
      </c>
      <c r="I116" s="196"/>
      <c r="J116" s="195">
        <f t="shared" si="15"/>
        <v>0</v>
      </c>
      <c r="K116" s="193" t="s">
        <v>1</v>
      </c>
      <c r="L116" s="34"/>
      <c r="M116" s="197" t="s">
        <v>1</v>
      </c>
      <c r="N116" s="198" t="s">
        <v>41</v>
      </c>
      <c r="O116" s="56"/>
      <c r="P116" s="199">
        <f t="shared" si="16"/>
        <v>0</v>
      </c>
      <c r="Q116" s="199">
        <v>2.1000000000000001E-4</v>
      </c>
      <c r="R116" s="199">
        <f t="shared" si="17"/>
        <v>6.3000000000000003E-4</v>
      </c>
      <c r="S116" s="199">
        <v>0</v>
      </c>
      <c r="T116" s="200">
        <f t="shared" si="18"/>
        <v>0</v>
      </c>
      <c r="AR116" s="13" t="s">
        <v>241</v>
      </c>
      <c r="AT116" s="13" t="s">
        <v>178</v>
      </c>
      <c r="AU116" s="13" t="s">
        <v>82</v>
      </c>
      <c r="AY116" s="13" t="s">
        <v>175</v>
      </c>
      <c r="BE116" s="201">
        <f t="shared" si="19"/>
        <v>0</v>
      </c>
      <c r="BF116" s="201">
        <f t="shared" si="20"/>
        <v>0</v>
      </c>
      <c r="BG116" s="201">
        <f t="shared" si="21"/>
        <v>0</v>
      </c>
      <c r="BH116" s="201">
        <f t="shared" si="22"/>
        <v>0</v>
      </c>
      <c r="BI116" s="201">
        <f t="shared" si="23"/>
        <v>0</v>
      </c>
      <c r="BJ116" s="13" t="s">
        <v>82</v>
      </c>
      <c r="BK116" s="202">
        <f t="shared" si="24"/>
        <v>0</v>
      </c>
      <c r="BL116" s="13" t="s">
        <v>241</v>
      </c>
      <c r="BM116" s="13" t="s">
        <v>945</v>
      </c>
    </row>
    <row r="117" spans="2:65" s="1" customFormat="1" ht="16.5" customHeight="1">
      <c r="B117" s="30"/>
      <c r="C117" s="191" t="s">
        <v>220</v>
      </c>
      <c r="D117" s="191" t="s">
        <v>178</v>
      </c>
      <c r="E117" s="192" t="s">
        <v>946</v>
      </c>
      <c r="F117" s="193" t="s">
        <v>947</v>
      </c>
      <c r="G117" s="194" t="s">
        <v>181</v>
      </c>
      <c r="H117" s="195">
        <v>3</v>
      </c>
      <c r="I117" s="196"/>
      <c r="J117" s="195">
        <f t="shared" si="15"/>
        <v>0</v>
      </c>
      <c r="K117" s="193" t="s">
        <v>1</v>
      </c>
      <c r="L117" s="34"/>
      <c r="M117" s="197" t="s">
        <v>1</v>
      </c>
      <c r="N117" s="198" t="s">
        <v>41</v>
      </c>
      <c r="O117" s="56"/>
      <c r="P117" s="199">
        <f t="shared" si="16"/>
        <v>0</v>
      </c>
      <c r="Q117" s="199">
        <v>3.4430000000000002E-2</v>
      </c>
      <c r="R117" s="199">
        <f t="shared" si="17"/>
        <v>0.10329000000000001</v>
      </c>
      <c r="S117" s="199">
        <v>0</v>
      </c>
      <c r="T117" s="200">
        <f t="shared" si="18"/>
        <v>0</v>
      </c>
      <c r="AR117" s="13" t="s">
        <v>241</v>
      </c>
      <c r="AT117" s="13" t="s">
        <v>178</v>
      </c>
      <c r="AU117" s="13" t="s">
        <v>82</v>
      </c>
      <c r="AY117" s="13" t="s">
        <v>175</v>
      </c>
      <c r="BE117" s="201">
        <f t="shared" si="19"/>
        <v>0</v>
      </c>
      <c r="BF117" s="201">
        <f t="shared" si="20"/>
        <v>0</v>
      </c>
      <c r="BG117" s="201">
        <f t="shared" si="21"/>
        <v>0</v>
      </c>
      <c r="BH117" s="201">
        <f t="shared" si="22"/>
        <v>0</v>
      </c>
      <c r="BI117" s="201">
        <f t="shared" si="23"/>
        <v>0</v>
      </c>
      <c r="BJ117" s="13" t="s">
        <v>82</v>
      </c>
      <c r="BK117" s="202">
        <f t="shared" si="24"/>
        <v>0</v>
      </c>
      <c r="BL117" s="13" t="s">
        <v>241</v>
      </c>
      <c r="BM117" s="13" t="s">
        <v>948</v>
      </c>
    </row>
    <row r="118" spans="2:65" s="1" customFormat="1" ht="16.5" customHeight="1">
      <c r="B118" s="30"/>
      <c r="C118" s="191" t="s">
        <v>224</v>
      </c>
      <c r="D118" s="191" t="s">
        <v>178</v>
      </c>
      <c r="E118" s="192" t="s">
        <v>949</v>
      </c>
      <c r="F118" s="193" t="s">
        <v>950</v>
      </c>
      <c r="G118" s="194" t="s">
        <v>181</v>
      </c>
      <c r="H118" s="195">
        <v>3</v>
      </c>
      <c r="I118" s="196"/>
      <c r="J118" s="195">
        <f t="shared" si="15"/>
        <v>0</v>
      </c>
      <c r="K118" s="193" t="s">
        <v>1</v>
      </c>
      <c r="L118" s="34"/>
      <c r="M118" s="197" t="s">
        <v>1</v>
      </c>
      <c r="N118" s="198" t="s">
        <v>41</v>
      </c>
      <c r="O118" s="56"/>
      <c r="P118" s="199">
        <f t="shared" si="16"/>
        <v>0</v>
      </c>
      <c r="Q118" s="199">
        <v>1.4300000000000001E-3</v>
      </c>
      <c r="R118" s="199">
        <f t="shared" si="17"/>
        <v>4.2900000000000004E-3</v>
      </c>
      <c r="S118" s="199">
        <v>0</v>
      </c>
      <c r="T118" s="200">
        <f t="shared" si="18"/>
        <v>0</v>
      </c>
      <c r="AR118" s="13" t="s">
        <v>241</v>
      </c>
      <c r="AT118" s="13" t="s">
        <v>178</v>
      </c>
      <c r="AU118" s="13" t="s">
        <v>82</v>
      </c>
      <c r="AY118" s="13" t="s">
        <v>175</v>
      </c>
      <c r="BE118" s="201">
        <f t="shared" si="19"/>
        <v>0</v>
      </c>
      <c r="BF118" s="201">
        <f t="shared" si="20"/>
        <v>0</v>
      </c>
      <c r="BG118" s="201">
        <f t="shared" si="21"/>
        <v>0</v>
      </c>
      <c r="BH118" s="201">
        <f t="shared" si="22"/>
        <v>0</v>
      </c>
      <c r="BI118" s="201">
        <f t="shared" si="23"/>
        <v>0</v>
      </c>
      <c r="BJ118" s="13" t="s">
        <v>82</v>
      </c>
      <c r="BK118" s="202">
        <f t="shared" si="24"/>
        <v>0</v>
      </c>
      <c r="BL118" s="13" t="s">
        <v>241</v>
      </c>
      <c r="BM118" s="13" t="s">
        <v>951</v>
      </c>
    </row>
    <row r="119" spans="2:65" s="1" customFormat="1" ht="16.5" customHeight="1">
      <c r="B119" s="30"/>
      <c r="C119" s="191" t="s">
        <v>228</v>
      </c>
      <c r="D119" s="191" t="s">
        <v>178</v>
      </c>
      <c r="E119" s="192" t="s">
        <v>952</v>
      </c>
      <c r="F119" s="193" t="s">
        <v>953</v>
      </c>
      <c r="G119" s="194" t="s">
        <v>181</v>
      </c>
      <c r="H119" s="195">
        <v>2</v>
      </c>
      <c r="I119" s="196"/>
      <c r="J119" s="195">
        <f t="shared" si="15"/>
        <v>0</v>
      </c>
      <c r="K119" s="193" t="s">
        <v>1</v>
      </c>
      <c r="L119" s="34"/>
      <c r="M119" s="197" t="s">
        <v>1</v>
      </c>
      <c r="N119" s="198" t="s">
        <v>41</v>
      </c>
      <c r="O119" s="56"/>
      <c r="P119" s="199">
        <f t="shared" si="16"/>
        <v>0</v>
      </c>
      <c r="Q119" s="199">
        <v>2.3000000000000001E-4</v>
      </c>
      <c r="R119" s="199">
        <f t="shared" si="17"/>
        <v>4.6000000000000001E-4</v>
      </c>
      <c r="S119" s="199">
        <v>0</v>
      </c>
      <c r="T119" s="200">
        <f t="shared" si="18"/>
        <v>0</v>
      </c>
      <c r="AR119" s="13" t="s">
        <v>241</v>
      </c>
      <c r="AT119" s="13" t="s">
        <v>178</v>
      </c>
      <c r="AU119" s="13" t="s">
        <v>82</v>
      </c>
      <c r="AY119" s="13" t="s">
        <v>175</v>
      </c>
      <c r="BE119" s="201">
        <f t="shared" si="19"/>
        <v>0</v>
      </c>
      <c r="BF119" s="201">
        <f t="shared" si="20"/>
        <v>0</v>
      </c>
      <c r="BG119" s="201">
        <f t="shared" si="21"/>
        <v>0</v>
      </c>
      <c r="BH119" s="201">
        <f t="shared" si="22"/>
        <v>0</v>
      </c>
      <c r="BI119" s="201">
        <f t="shared" si="23"/>
        <v>0</v>
      </c>
      <c r="BJ119" s="13" t="s">
        <v>82</v>
      </c>
      <c r="BK119" s="202">
        <f t="shared" si="24"/>
        <v>0</v>
      </c>
      <c r="BL119" s="13" t="s">
        <v>241</v>
      </c>
      <c r="BM119" s="13" t="s">
        <v>954</v>
      </c>
    </row>
    <row r="120" spans="2:65" s="1" customFormat="1" ht="16.5" customHeight="1">
      <c r="B120" s="30"/>
      <c r="C120" s="191" t="s">
        <v>232</v>
      </c>
      <c r="D120" s="191" t="s">
        <v>178</v>
      </c>
      <c r="E120" s="192" t="s">
        <v>955</v>
      </c>
      <c r="F120" s="193" t="s">
        <v>956</v>
      </c>
      <c r="G120" s="194" t="s">
        <v>181</v>
      </c>
      <c r="H120" s="195">
        <v>2</v>
      </c>
      <c r="I120" s="196"/>
      <c r="J120" s="195">
        <f t="shared" si="15"/>
        <v>0</v>
      </c>
      <c r="K120" s="193" t="s">
        <v>1</v>
      </c>
      <c r="L120" s="34"/>
      <c r="M120" s="197" t="s">
        <v>1</v>
      </c>
      <c r="N120" s="198" t="s">
        <v>41</v>
      </c>
      <c r="O120" s="56"/>
      <c r="P120" s="199">
        <f t="shared" si="16"/>
        <v>0</v>
      </c>
      <c r="Q120" s="199">
        <v>3.8000000000000002E-4</v>
      </c>
      <c r="R120" s="199">
        <f t="shared" si="17"/>
        <v>7.6000000000000004E-4</v>
      </c>
      <c r="S120" s="199">
        <v>0</v>
      </c>
      <c r="T120" s="200">
        <f t="shared" si="18"/>
        <v>0</v>
      </c>
      <c r="AR120" s="13" t="s">
        <v>241</v>
      </c>
      <c r="AT120" s="13" t="s">
        <v>178</v>
      </c>
      <c r="AU120" s="13" t="s">
        <v>82</v>
      </c>
      <c r="AY120" s="13" t="s">
        <v>175</v>
      </c>
      <c r="BE120" s="201">
        <f t="shared" si="19"/>
        <v>0</v>
      </c>
      <c r="BF120" s="201">
        <f t="shared" si="20"/>
        <v>0</v>
      </c>
      <c r="BG120" s="201">
        <f t="shared" si="21"/>
        <v>0</v>
      </c>
      <c r="BH120" s="201">
        <f t="shared" si="22"/>
        <v>0</v>
      </c>
      <c r="BI120" s="201">
        <f t="shared" si="23"/>
        <v>0</v>
      </c>
      <c r="BJ120" s="13" t="s">
        <v>82</v>
      </c>
      <c r="BK120" s="202">
        <f t="shared" si="24"/>
        <v>0</v>
      </c>
      <c r="BL120" s="13" t="s">
        <v>241</v>
      </c>
      <c r="BM120" s="13" t="s">
        <v>957</v>
      </c>
    </row>
    <row r="121" spans="2:65" s="1" customFormat="1" ht="16.5" customHeight="1">
      <c r="B121" s="30"/>
      <c r="C121" s="191" t="s">
        <v>237</v>
      </c>
      <c r="D121" s="191" t="s">
        <v>178</v>
      </c>
      <c r="E121" s="192" t="s">
        <v>958</v>
      </c>
      <c r="F121" s="193" t="s">
        <v>959</v>
      </c>
      <c r="G121" s="194" t="s">
        <v>181</v>
      </c>
      <c r="H121" s="195">
        <v>2</v>
      </c>
      <c r="I121" s="196"/>
      <c r="J121" s="195">
        <f t="shared" si="15"/>
        <v>0</v>
      </c>
      <c r="K121" s="193" t="s">
        <v>1</v>
      </c>
      <c r="L121" s="34"/>
      <c r="M121" s="197" t="s">
        <v>1</v>
      </c>
      <c r="N121" s="198" t="s">
        <v>41</v>
      </c>
      <c r="O121" s="56"/>
      <c r="P121" s="199">
        <f t="shared" si="16"/>
        <v>0</v>
      </c>
      <c r="Q121" s="199">
        <v>5.5999999999999995E-4</v>
      </c>
      <c r="R121" s="199">
        <f t="shared" si="17"/>
        <v>1.1199999999999999E-3</v>
      </c>
      <c r="S121" s="199">
        <v>0</v>
      </c>
      <c r="T121" s="200">
        <f t="shared" si="18"/>
        <v>0</v>
      </c>
      <c r="AR121" s="13" t="s">
        <v>241</v>
      </c>
      <c r="AT121" s="13" t="s">
        <v>178</v>
      </c>
      <c r="AU121" s="13" t="s">
        <v>82</v>
      </c>
      <c r="AY121" s="13" t="s">
        <v>175</v>
      </c>
      <c r="BE121" s="201">
        <f t="shared" si="19"/>
        <v>0</v>
      </c>
      <c r="BF121" s="201">
        <f t="shared" si="20"/>
        <v>0</v>
      </c>
      <c r="BG121" s="201">
        <f t="shared" si="21"/>
        <v>0</v>
      </c>
      <c r="BH121" s="201">
        <f t="shared" si="22"/>
        <v>0</v>
      </c>
      <c r="BI121" s="201">
        <f t="shared" si="23"/>
        <v>0</v>
      </c>
      <c r="BJ121" s="13" t="s">
        <v>82</v>
      </c>
      <c r="BK121" s="202">
        <f t="shared" si="24"/>
        <v>0</v>
      </c>
      <c r="BL121" s="13" t="s">
        <v>241</v>
      </c>
      <c r="BM121" s="13" t="s">
        <v>960</v>
      </c>
    </row>
    <row r="122" spans="2:65" s="1" customFormat="1" ht="16.5" customHeight="1">
      <c r="B122" s="30"/>
      <c r="C122" s="191" t="s">
        <v>241</v>
      </c>
      <c r="D122" s="191" t="s">
        <v>178</v>
      </c>
      <c r="E122" s="192" t="s">
        <v>961</v>
      </c>
      <c r="F122" s="193" t="s">
        <v>962</v>
      </c>
      <c r="G122" s="194" t="s">
        <v>186</v>
      </c>
      <c r="H122" s="195">
        <v>3</v>
      </c>
      <c r="I122" s="196"/>
      <c r="J122" s="195">
        <f t="shared" si="15"/>
        <v>0</v>
      </c>
      <c r="K122" s="193" t="s">
        <v>1</v>
      </c>
      <c r="L122" s="34"/>
      <c r="M122" s="197" t="s">
        <v>1</v>
      </c>
      <c r="N122" s="198" t="s">
        <v>41</v>
      </c>
      <c r="O122" s="56"/>
      <c r="P122" s="199">
        <f t="shared" si="16"/>
        <v>0</v>
      </c>
      <c r="Q122" s="199">
        <v>1.57E-3</v>
      </c>
      <c r="R122" s="199">
        <f t="shared" si="17"/>
        <v>4.7099999999999998E-3</v>
      </c>
      <c r="S122" s="199">
        <v>0</v>
      </c>
      <c r="T122" s="200">
        <f t="shared" si="18"/>
        <v>0</v>
      </c>
      <c r="AR122" s="13" t="s">
        <v>241</v>
      </c>
      <c r="AT122" s="13" t="s">
        <v>178</v>
      </c>
      <c r="AU122" s="13" t="s">
        <v>82</v>
      </c>
      <c r="AY122" s="13" t="s">
        <v>175</v>
      </c>
      <c r="BE122" s="201">
        <f t="shared" si="19"/>
        <v>0</v>
      </c>
      <c r="BF122" s="201">
        <f t="shared" si="20"/>
        <v>0</v>
      </c>
      <c r="BG122" s="201">
        <f t="shared" si="21"/>
        <v>0</v>
      </c>
      <c r="BH122" s="201">
        <f t="shared" si="22"/>
        <v>0</v>
      </c>
      <c r="BI122" s="201">
        <f t="shared" si="23"/>
        <v>0</v>
      </c>
      <c r="BJ122" s="13" t="s">
        <v>82</v>
      </c>
      <c r="BK122" s="202">
        <f t="shared" si="24"/>
        <v>0</v>
      </c>
      <c r="BL122" s="13" t="s">
        <v>241</v>
      </c>
      <c r="BM122" s="13" t="s">
        <v>963</v>
      </c>
    </row>
    <row r="123" spans="2:65" s="1" customFormat="1" ht="16.5" customHeight="1">
      <c r="B123" s="30"/>
      <c r="C123" s="191" t="s">
        <v>245</v>
      </c>
      <c r="D123" s="191" t="s">
        <v>178</v>
      </c>
      <c r="E123" s="192" t="s">
        <v>964</v>
      </c>
      <c r="F123" s="193" t="s">
        <v>965</v>
      </c>
      <c r="G123" s="194" t="s">
        <v>186</v>
      </c>
      <c r="H123" s="195">
        <v>28</v>
      </c>
      <c r="I123" s="196"/>
      <c r="J123" s="195">
        <f t="shared" si="15"/>
        <v>0</v>
      </c>
      <c r="K123" s="193" t="s">
        <v>1</v>
      </c>
      <c r="L123" s="34"/>
      <c r="M123" s="197" t="s">
        <v>1</v>
      </c>
      <c r="N123" s="198" t="s">
        <v>41</v>
      </c>
      <c r="O123" s="56"/>
      <c r="P123" s="199">
        <f t="shared" si="16"/>
        <v>0</v>
      </c>
      <c r="Q123" s="199">
        <v>1.6299999999999999E-3</v>
      </c>
      <c r="R123" s="199">
        <f t="shared" si="17"/>
        <v>4.564E-2</v>
      </c>
      <c r="S123" s="199">
        <v>0</v>
      </c>
      <c r="T123" s="200">
        <f t="shared" si="18"/>
        <v>0</v>
      </c>
      <c r="AR123" s="13" t="s">
        <v>241</v>
      </c>
      <c r="AT123" s="13" t="s">
        <v>178</v>
      </c>
      <c r="AU123" s="13" t="s">
        <v>82</v>
      </c>
      <c r="AY123" s="13" t="s">
        <v>175</v>
      </c>
      <c r="BE123" s="201">
        <f t="shared" si="19"/>
        <v>0</v>
      </c>
      <c r="BF123" s="201">
        <f t="shared" si="20"/>
        <v>0</v>
      </c>
      <c r="BG123" s="201">
        <f t="shared" si="21"/>
        <v>0</v>
      </c>
      <c r="BH123" s="201">
        <f t="shared" si="22"/>
        <v>0</v>
      </c>
      <c r="BI123" s="201">
        <f t="shared" si="23"/>
        <v>0</v>
      </c>
      <c r="BJ123" s="13" t="s">
        <v>82</v>
      </c>
      <c r="BK123" s="202">
        <f t="shared" si="24"/>
        <v>0</v>
      </c>
      <c r="BL123" s="13" t="s">
        <v>241</v>
      </c>
      <c r="BM123" s="13" t="s">
        <v>966</v>
      </c>
    </row>
    <row r="124" spans="2:65" s="1" customFormat="1" ht="16.5" customHeight="1">
      <c r="B124" s="30"/>
      <c r="C124" s="191" t="s">
        <v>251</v>
      </c>
      <c r="D124" s="191" t="s">
        <v>178</v>
      </c>
      <c r="E124" s="192" t="s">
        <v>967</v>
      </c>
      <c r="F124" s="193" t="s">
        <v>968</v>
      </c>
      <c r="G124" s="194" t="s">
        <v>186</v>
      </c>
      <c r="H124" s="195">
        <v>10</v>
      </c>
      <c r="I124" s="196"/>
      <c r="J124" s="195">
        <f t="shared" si="15"/>
        <v>0</v>
      </c>
      <c r="K124" s="193" t="s">
        <v>1</v>
      </c>
      <c r="L124" s="34"/>
      <c r="M124" s="197" t="s">
        <v>1</v>
      </c>
      <c r="N124" s="198" t="s">
        <v>41</v>
      </c>
      <c r="O124" s="56"/>
      <c r="P124" s="199">
        <f t="shared" si="16"/>
        <v>0</v>
      </c>
      <c r="Q124" s="199">
        <v>0</v>
      </c>
      <c r="R124" s="199">
        <f t="shared" si="17"/>
        <v>0</v>
      </c>
      <c r="S124" s="199">
        <v>0</v>
      </c>
      <c r="T124" s="200">
        <f t="shared" si="18"/>
        <v>0</v>
      </c>
      <c r="AR124" s="13" t="s">
        <v>241</v>
      </c>
      <c r="AT124" s="13" t="s">
        <v>178</v>
      </c>
      <c r="AU124" s="13" t="s">
        <v>82</v>
      </c>
      <c r="AY124" s="13" t="s">
        <v>175</v>
      </c>
      <c r="BE124" s="201">
        <f t="shared" si="19"/>
        <v>0</v>
      </c>
      <c r="BF124" s="201">
        <f t="shared" si="20"/>
        <v>0</v>
      </c>
      <c r="BG124" s="201">
        <f t="shared" si="21"/>
        <v>0</v>
      </c>
      <c r="BH124" s="201">
        <f t="shared" si="22"/>
        <v>0</v>
      </c>
      <c r="BI124" s="201">
        <f t="shared" si="23"/>
        <v>0</v>
      </c>
      <c r="BJ124" s="13" t="s">
        <v>82</v>
      </c>
      <c r="BK124" s="202">
        <f t="shared" si="24"/>
        <v>0</v>
      </c>
      <c r="BL124" s="13" t="s">
        <v>241</v>
      </c>
      <c r="BM124" s="13" t="s">
        <v>969</v>
      </c>
    </row>
    <row r="125" spans="2:65" s="1" customFormat="1" ht="16.5" customHeight="1">
      <c r="B125" s="30"/>
      <c r="C125" s="191" t="s">
        <v>256</v>
      </c>
      <c r="D125" s="191" t="s">
        <v>178</v>
      </c>
      <c r="E125" s="192" t="s">
        <v>970</v>
      </c>
      <c r="F125" s="193" t="s">
        <v>971</v>
      </c>
      <c r="G125" s="194" t="s">
        <v>186</v>
      </c>
      <c r="H125" s="195">
        <v>18</v>
      </c>
      <c r="I125" s="196"/>
      <c r="J125" s="195">
        <f t="shared" si="15"/>
        <v>0</v>
      </c>
      <c r="K125" s="193" t="s">
        <v>1</v>
      </c>
      <c r="L125" s="34"/>
      <c r="M125" s="197" t="s">
        <v>1</v>
      </c>
      <c r="N125" s="198" t="s">
        <v>41</v>
      </c>
      <c r="O125" s="56"/>
      <c r="P125" s="199">
        <f t="shared" si="16"/>
        <v>0</v>
      </c>
      <c r="Q125" s="199">
        <v>6.4000000000000005E-4</v>
      </c>
      <c r="R125" s="199">
        <f t="shared" si="17"/>
        <v>1.1520000000000001E-2</v>
      </c>
      <c r="S125" s="199">
        <v>0</v>
      </c>
      <c r="T125" s="200">
        <f t="shared" si="18"/>
        <v>0</v>
      </c>
      <c r="AR125" s="13" t="s">
        <v>241</v>
      </c>
      <c r="AT125" s="13" t="s">
        <v>178</v>
      </c>
      <c r="AU125" s="13" t="s">
        <v>82</v>
      </c>
      <c r="AY125" s="13" t="s">
        <v>175</v>
      </c>
      <c r="BE125" s="201">
        <f t="shared" si="19"/>
        <v>0</v>
      </c>
      <c r="BF125" s="201">
        <f t="shared" si="20"/>
        <v>0</v>
      </c>
      <c r="BG125" s="201">
        <f t="shared" si="21"/>
        <v>0</v>
      </c>
      <c r="BH125" s="201">
        <f t="shared" si="22"/>
        <v>0</v>
      </c>
      <c r="BI125" s="201">
        <f t="shared" si="23"/>
        <v>0</v>
      </c>
      <c r="BJ125" s="13" t="s">
        <v>82</v>
      </c>
      <c r="BK125" s="202">
        <f t="shared" si="24"/>
        <v>0</v>
      </c>
      <c r="BL125" s="13" t="s">
        <v>241</v>
      </c>
      <c r="BM125" s="13" t="s">
        <v>972</v>
      </c>
    </row>
    <row r="126" spans="2:65" s="1" customFormat="1" ht="16.5" customHeight="1">
      <c r="B126" s="30"/>
      <c r="C126" s="191" t="s">
        <v>7</v>
      </c>
      <c r="D126" s="191" t="s">
        <v>178</v>
      </c>
      <c r="E126" s="192" t="s">
        <v>973</v>
      </c>
      <c r="F126" s="193" t="s">
        <v>974</v>
      </c>
      <c r="G126" s="194" t="s">
        <v>186</v>
      </c>
      <c r="H126" s="195">
        <v>6</v>
      </c>
      <c r="I126" s="196"/>
      <c r="J126" s="195">
        <f t="shared" si="15"/>
        <v>0</v>
      </c>
      <c r="K126" s="193" t="s">
        <v>1</v>
      </c>
      <c r="L126" s="34"/>
      <c r="M126" s="197" t="s">
        <v>1</v>
      </c>
      <c r="N126" s="198" t="s">
        <v>41</v>
      </c>
      <c r="O126" s="56"/>
      <c r="P126" s="199">
        <f t="shared" si="16"/>
        <v>0</v>
      </c>
      <c r="Q126" s="199">
        <v>7.7999999999999999E-4</v>
      </c>
      <c r="R126" s="199">
        <f t="shared" si="17"/>
        <v>4.6800000000000001E-3</v>
      </c>
      <c r="S126" s="199">
        <v>0</v>
      </c>
      <c r="T126" s="200">
        <f t="shared" si="18"/>
        <v>0</v>
      </c>
      <c r="AR126" s="13" t="s">
        <v>241</v>
      </c>
      <c r="AT126" s="13" t="s">
        <v>178</v>
      </c>
      <c r="AU126" s="13" t="s">
        <v>82</v>
      </c>
      <c r="AY126" s="13" t="s">
        <v>175</v>
      </c>
      <c r="BE126" s="201">
        <f t="shared" si="19"/>
        <v>0</v>
      </c>
      <c r="BF126" s="201">
        <f t="shared" si="20"/>
        <v>0</v>
      </c>
      <c r="BG126" s="201">
        <f t="shared" si="21"/>
        <v>0</v>
      </c>
      <c r="BH126" s="201">
        <f t="shared" si="22"/>
        <v>0</v>
      </c>
      <c r="BI126" s="201">
        <f t="shared" si="23"/>
        <v>0</v>
      </c>
      <c r="BJ126" s="13" t="s">
        <v>82</v>
      </c>
      <c r="BK126" s="202">
        <f t="shared" si="24"/>
        <v>0</v>
      </c>
      <c r="BL126" s="13" t="s">
        <v>241</v>
      </c>
      <c r="BM126" s="13" t="s">
        <v>975</v>
      </c>
    </row>
    <row r="127" spans="2:65" s="1" customFormat="1" ht="16.5" customHeight="1">
      <c r="B127" s="30"/>
      <c r="C127" s="191" t="s">
        <v>263</v>
      </c>
      <c r="D127" s="191" t="s">
        <v>178</v>
      </c>
      <c r="E127" s="192" t="s">
        <v>976</v>
      </c>
      <c r="F127" s="193" t="s">
        <v>977</v>
      </c>
      <c r="G127" s="194" t="s">
        <v>181</v>
      </c>
      <c r="H127" s="195">
        <v>17</v>
      </c>
      <c r="I127" s="196"/>
      <c r="J127" s="195">
        <f t="shared" si="15"/>
        <v>0</v>
      </c>
      <c r="K127" s="193" t="s">
        <v>1</v>
      </c>
      <c r="L127" s="34"/>
      <c r="M127" s="197" t="s">
        <v>1</v>
      </c>
      <c r="N127" s="198" t="s">
        <v>41</v>
      </c>
      <c r="O127" s="56"/>
      <c r="P127" s="199">
        <f t="shared" si="16"/>
        <v>0</v>
      </c>
      <c r="Q127" s="199">
        <v>0</v>
      </c>
      <c r="R127" s="199">
        <f t="shared" si="17"/>
        <v>0</v>
      </c>
      <c r="S127" s="199">
        <v>0</v>
      </c>
      <c r="T127" s="200">
        <f t="shared" si="18"/>
        <v>0</v>
      </c>
      <c r="AR127" s="13" t="s">
        <v>241</v>
      </c>
      <c r="AT127" s="13" t="s">
        <v>178</v>
      </c>
      <c r="AU127" s="13" t="s">
        <v>82</v>
      </c>
      <c r="AY127" s="13" t="s">
        <v>175</v>
      </c>
      <c r="BE127" s="201">
        <f t="shared" si="19"/>
        <v>0</v>
      </c>
      <c r="BF127" s="201">
        <f t="shared" si="20"/>
        <v>0</v>
      </c>
      <c r="BG127" s="201">
        <f t="shared" si="21"/>
        <v>0</v>
      </c>
      <c r="BH127" s="201">
        <f t="shared" si="22"/>
        <v>0</v>
      </c>
      <c r="BI127" s="201">
        <f t="shared" si="23"/>
        <v>0</v>
      </c>
      <c r="BJ127" s="13" t="s">
        <v>82</v>
      </c>
      <c r="BK127" s="202">
        <f t="shared" si="24"/>
        <v>0</v>
      </c>
      <c r="BL127" s="13" t="s">
        <v>241</v>
      </c>
      <c r="BM127" s="13" t="s">
        <v>978</v>
      </c>
    </row>
    <row r="128" spans="2:65" s="1" customFormat="1" ht="16.5" customHeight="1">
      <c r="B128" s="30"/>
      <c r="C128" s="191" t="s">
        <v>267</v>
      </c>
      <c r="D128" s="191" t="s">
        <v>178</v>
      </c>
      <c r="E128" s="192" t="s">
        <v>979</v>
      </c>
      <c r="F128" s="193" t="s">
        <v>980</v>
      </c>
      <c r="G128" s="194" t="s">
        <v>181</v>
      </c>
      <c r="H128" s="195">
        <v>12</v>
      </c>
      <c r="I128" s="196"/>
      <c r="J128" s="195">
        <f t="shared" si="15"/>
        <v>0</v>
      </c>
      <c r="K128" s="193" t="s">
        <v>1</v>
      </c>
      <c r="L128" s="34"/>
      <c r="M128" s="197" t="s">
        <v>1</v>
      </c>
      <c r="N128" s="198" t="s">
        <v>41</v>
      </c>
      <c r="O128" s="56"/>
      <c r="P128" s="199">
        <f t="shared" si="16"/>
        <v>0</v>
      </c>
      <c r="Q128" s="199">
        <v>0</v>
      </c>
      <c r="R128" s="199">
        <f t="shared" si="17"/>
        <v>0</v>
      </c>
      <c r="S128" s="199">
        <v>0</v>
      </c>
      <c r="T128" s="200">
        <f t="shared" si="18"/>
        <v>0</v>
      </c>
      <c r="AR128" s="13" t="s">
        <v>241</v>
      </c>
      <c r="AT128" s="13" t="s">
        <v>178</v>
      </c>
      <c r="AU128" s="13" t="s">
        <v>82</v>
      </c>
      <c r="AY128" s="13" t="s">
        <v>175</v>
      </c>
      <c r="BE128" s="201">
        <f t="shared" si="19"/>
        <v>0</v>
      </c>
      <c r="BF128" s="201">
        <f t="shared" si="20"/>
        <v>0</v>
      </c>
      <c r="BG128" s="201">
        <f t="shared" si="21"/>
        <v>0</v>
      </c>
      <c r="BH128" s="201">
        <f t="shared" si="22"/>
        <v>0</v>
      </c>
      <c r="BI128" s="201">
        <f t="shared" si="23"/>
        <v>0</v>
      </c>
      <c r="BJ128" s="13" t="s">
        <v>82</v>
      </c>
      <c r="BK128" s="202">
        <f t="shared" si="24"/>
        <v>0</v>
      </c>
      <c r="BL128" s="13" t="s">
        <v>241</v>
      </c>
      <c r="BM128" s="13" t="s">
        <v>981</v>
      </c>
    </row>
    <row r="129" spans="2:65" s="1" customFormat="1" ht="16.5" customHeight="1">
      <c r="B129" s="30"/>
      <c r="C129" s="191" t="s">
        <v>271</v>
      </c>
      <c r="D129" s="191" t="s">
        <v>178</v>
      </c>
      <c r="E129" s="192" t="s">
        <v>982</v>
      </c>
      <c r="F129" s="193" t="s">
        <v>983</v>
      </c>
      <c r="G129" s="194" t="s">
        <v>181</v>
      </c>
      <c r="H129" s="195">
        <v>15</v>
      </c>
      <c r="I129" s="196"/>
      <c r="J129" s="195">
        <f t="shared" si="15"/>
        <v>0</v>
      </c>
      <c r="K129" s="193" t="s">
        <v>1</v>
      </c>
      <c r="L129" s="34"/>
      <c r="M129" s="197" t="s">
        <v>1</v>
      </c>
      <c r="N129" s="198" t="s">
        <v>41</v>
      </c>
      <c r="O129" s="56"/>
      <c r="P129" s="199">
        <f t="shared" si="16"/>
        <v>0</v>
      </c>
      <c r="Q129" s="199">
        <v>0</v>
      </c>
      <c r="R129" s="199">
        <f t="shared" si="17"/>
        <v>0</v>
      </c>
      <c r="S129" s="199">
        <v>0</v>
      </c>
      <c r="T129" s="200">
        <f t="shared" si="18"/>
        <v>0</v>
      </c>
      <c r="AR129" s="13" t="s">
        <v>241</v>
      </c>
      <c r="AT129" s="13" t="s">
        <v>178</v>
      </c>
      <c r="AU129" s="13" t="s">
        <v>82</v>
      </c>
      <c r="AY129" s="13" t="s">
        <v>175</v>
      </c>
      <c r="BE129" s="201">
        <f t="shared" si="19"/>
        <v>0</v>
      </c>
      <c r="BF129" s="201">
        <f t="shared" si="20"/>
        <v>0</v>
      </c>
      <c r="BG129" s="201">
        <f t="shared" si="21"/>
        <v>0</v>
      </c>
      <c r="BH129" s="201">
        <f t="shared" si="22"/>
        <v>0</v>
      </c>
      <c r="BI129" s="201">
        <f t="shared" si="23"/>
        <v>0</v>
      </c>
      <c r="BJ129" s="13" t="s">
        <v>82</v>
      </c>
      <c r="BK129" s="202">
        <f t="shared" si="24"/>
        <v>0</v>
      </c>
      <c r="BL129" s="13" t="s">
        <v>241</v>
      </c>
      <c r="BM129" s="13" t="s">
        <v>984</v>
      </c>
    </row>
    <row r="130" spans="2:65" s="1" customFormat="1" ht="16.5" customHeight="1">
      <c r="B130" s="30"/>
      <c r="C130" s="191" t="s">
        <v>275</v>
      </c>
      <c r="D130" s="191" t="s">
        <v>178</v>
      </c>
      <c r="E130" s="192" t="s">
        <v>985</v>
      </c>
      <c r="F130" s="193" t="s">
        <v>986</v>
      </c>
      <c r="G130" s="194" t="s">
        <v>181</v>
      </c>
      <c r="H130" s="195">
        <v>1</v>
      </c>
      <c r="I130" s="196"/>
      <c r="J130" s="195">
        <f t="shared" si="15"/>
        <v>0</v>
      </c>
      <c r="K130" s="193" t="s">
        <v>1</v>
      </c>
      <c r="L130" s="34"/>
      <c r="M130" s="197" t="s">
        <v>1</v>
      </c>
      <c r="N130" s="198" t="s">
        <v>41</v>
      </c>
      <c r="O130" s="56"/>
      <c r="P130" s="199">
        <f t="shared" si="16"/>
        <v>0</v>
      </c>
      <c r="Q130" s="199">
        <v>8.1999999999999998E-4</v>
      </c>
      <c r="R130" s="199">
        <f t="shared" si="17"/>
        <v>8.1999999999999998E-4</v>
      </c>
      <c r="S130" s="199">
        <v>0</v>
      </c>
      <c r="T130" s="200">
        <f t="shared" si="18"/>
        <v>0</v>
      </c>
      <c r="AR130" s="13" t="s">
        <v>241</v>
      </c>
      <c r="AT130" s="13" t="s">
        <v>178</v>
      </c>
      <c r="AU130" s="13" t="s">
        <v>82</v>
      </c>
      <c r="AY130" s="13" t="s">
        <v>175</v>
      </c>
      <c r="BE130" s="201">
        <f t="shared" si="19"/>
        <v>0</v>
      </c>
      <c r="BF130" s="201">
        <f t="shared" si="20"/>
        <v>0</v>
      </c>
      <c r="BG130" s="201">
        <f t="shared" si="21"/>
        <v>0</v>
      </c>
      <c r="BH130" s="201">
        <f t="shared" si="22"/>
        <v>0</v>
      </c>
      <c r="BI130" s="201">
        <f t="shared" si="23"/>
        <v>0</v>
      </c>
      <c r="BJ130" s="13" t="s">
        <v>82</v>
      </c>
      <c r="BK130" s="202">
        <f t="shared" si="24"/>
        <v>0</v>
      </c>
      <c r="BL130" s="13" t="s">
        <v>241</v>
      </c>
      <c r="BM130" s="13" t="s">
        <v>987</v>
      </c>
    </row>
    <row r="131" spans="2:65" s="1" customFormat="1" ht="16.5" customHeight="1">
      <c r="B131" s="30"/>
      <c r="C131" s="203" t="s">
        <v>279</v>
      </c>
      <c r="D131" s="203" t="s">
        <v>246</v>
      </c>
      <c r="E131" s="204" t="s">
        <v>988</v>
      </c>
      <c r="F131" s="205" t="s">
        <v>989</v>
      </c>
      <c r="G131" s="206" t="s">
        <v>181</v>
      </c>
      <c r="H131" s="207">
        <v>1</v>
      </c>
      <c r="I131" s="208"/>
      <c r="J131" s="207">
        <f t="shared" si="15"/>
        <v>0</v>
      </c>
      <c r="K131" s="205" t="s">
        <v>1</v>
      </c>
      <c r="L131" s="209"/>
      <c r="M131" s="210" t="s">
        <v>1</v>
      </c>
      <c r="N131" s="211" t="s">
        <v>41</v>
      </c>
      <c r="O131" s="56"/>
      <c r="P131" s="199">
        <f t="shared" si="16"/>
        <v>0</v>
      </c>
      <c r="Q131" s="199">
        <v>4.7600000000000003E-3</v>
      </c>
      <c r="R131" s="199">
        <f t="shared" si="17"/>
        <v>4.7600000000000003E-3</v>
      </c>
      <c r="S131" s="199">
        <v>0</v>
      </c>
      <c r="T131" s="200">
        <f t="shared" si="18"/>
        <v>0</v>
      </c>
      <c r="AR131" s="13" t="s">
        <v>307</v>
      </c>
      <c r="AT131" s="13" t="s">
        <v>246</v>
      </c>
      <c r="AU131" s="13" t="s">
        <v>82</v>
      </c>
      <c r="AY131" s="13" t="s">
        <v>175</v>
      </c>
      <c r="BE131" s="201">
        <f t="shared" si="19"/>
        <v>0</v>
      </c>
      <c r="BF131" s="201">
        <f t="shared" si="20"/>
        <v>0</v>
      </c>
      <c r="BG131" s="201">
        <f t="shared" si="21"/>
        <v>0</v>
      </c>
      <c r="BH131" s="201">
        <f t="shared" si="22"/>
        <v>0</v>
      </c>
      <c r="BI131" s="201">
        <f t="shared" si="23"/>
        <v>0</v>
      </c>
      <c r="BJ131" s="13" t="s">
        <v>82</v>
      </c>
      <c r="BK131" s="202">
        <f t="shared" si="24"/>
        <v>0</v>
      </c>
      <c r="BL131" s="13" t="s">
        <v>241</v>
      </c>
      <c r="BM131" s="13" t="s">
        <v>990</v>
      </c>
    </row>
    <row r="132" spans="2:65" s="1" customFormat="1" ht="16.5" customHeight="1">
      <c r="B132" s="30"/>
      <c r="C132" s="203" t="s">
        <v>283</v>
      </c>
      <c r="D132" s="203" t="s">
        <v>246</v>
      </c>
      <c r="E132" s="204" t="s">
        <v>991</v>
      </c>
      <c r="F132" s="205" t="s">
        <v>992</v>
      </c>
      <c r="G132" s="206" t="s">
        <v>181</v>
      </c>
      <c r="H132" s="207">
        <v>1</v>
      </c>
      <c r="I132" s="208"/>
      <c r="J132" s="207">
        <f t="shared" si="15"/>
        <v>0</v>
      </c>
      <c r="K132" s="205" t="s">
        <v>1</v>
      </c>
      <c r="L132" s="209"/>
      <c r="M132" s="210" t="s">
        <v>1</v>
      </c>
      <c r="N132" s="211" t="s">
        <v>41</v>
      </c>
      <c r="O132" s="56"/>
      <c r="P132" s="199">
        <f t="shared" si="16"/>
        <v>0</v>
      </c>
      <c r="Q132" s="199">
        <v>4.7600000000000003E-3</v>
      </c>
      <c r="R132" s="199">
        <f t="shared" si="17"/>
        <v>4.7600000000000003E-3</v>
      </c>
      <c r="S132" s="199">
        <v>0</v>
      </c>
      <c r="T132" s="200">
        <f t="shared" si="18"/>
        <v>0</v>
      </c>
      <c r="AR132" s="13" t="s">
        <v>307</v>
      </c>
      <c r="AT132" s="13" t="s">
        <v>246</v>
      </c>
      <c r="AU132" s="13" t="s">
        <v>82</v>
      </c>
      <c r="AY132" s="13" t="s">
        <v>175</v>
      </c>
      <c r="BE132" s="201">
        <f t="shared" si="19"/>
        <v>0</v>
      </c>
      <c r="BF132" s="201">
        <f t="shared" si="20"/>
        <v>0</v>
      </c>
      <c r="BG132" s="201">
        <f t="shared" si="21"/>
        <v>0</v>
      </c>
      <c r="BH132" s="201">
        <f t="shared" si="22"/>
        <v>0</v>
      </c>
      <c r="BI132" s="201">
        <f t="shared" si="23"/>
        <v>0</v>
      </c>
      <c r="BJ132" s="13" t="s">
        <v>82</v>
      </c>
      <c r="BK132" s="202">
        <f t="shared" si="24"/>
        <v>0</v>
      </c>
      <c r="BL132" s="13" t="s">
        <v>241</v>
      </c>
      <c r="BM132" s="13" t="s">
        <v>993</v>
      </c>
    </row>
    <row r="133" spans="2:65" s="1" customFormat="1" ht="16.5" customHeight="1">
      <c r="B133" s="30"/>
      <c r="C133" s="191" t="s">
        <v>287</v>
      </c>
      <c r="D133" s="191" t="s">
        <v>178</v>
      </c>
      <c r="E133" s="192" t="s">
        <v>994</v>
      </c>
      <c r="F133" s="193" t="s">
        <v>995</v>
      </c>
      <c r="G133" s="194" t="s">
        <v>186</v>
      </c>
      <c r="H133" s="195">
        <v>1</v>
      </c>
      <c r="I133" s="196"/>
      <c r="J133" s="195">
        <f t="shared" si="15"/>
        <v>0</v>
      </c>
      <c r="K133" s="193" t="s">
        <v>1</v>
      </c>
      <c r="L133" s="34"/>
      <c r="M133" s="197" t="s">
        <v>1</v>
      </c>
      <c r="N133" s="198" t="s">
        <v>41</v>
      </c>
      <c r="O133" s="56"/>
      <c r="P133" s="199">
        <f t="shared" si="16"/>
        <v>0</v>
      </c>
      <c r="Q133" s="199">
        <v>0</v>
      </c>
      <c r="R133" s="199">
        <f t="shared" si="17"/>
        <v>0</v>
      </c>
      <c r="S133" s="199">
        <v>0</v>
      </c>
      <c r="T133" s="200">
        <f t="shared" si="18"/>
        <v>0</v>
      </c>
      <c r="AR133" s="13" t="s">
        <v>241</v>
      </c>
      <c r="AT133" s="13" t="s">
        <v>178</v>
      </c>
      <c r="AU133" s="13" t="s">
        <v>82</v>
      </c>
      <c r="AY133" s="13" t="s">
        <v>175</v>
      </c>
      <c r="BE133" s="201">
        <f t="shared" si="19"/>
        <v>0</v>
      </c>
      <c r="BF133" s="201">
        <f t="shared" si="20"/>
        <v>0</v>
      </c>
      <c r="BG133" s="201">
        <f t="shared" si="21"/>
        <v>0</v>
      </c>
      <c r="BH133" s="201">
        <f t="shared" si="22"/>
        <v>0</v>
      </c>
      <c r="BI133" s="201">
        <f t="shared" si="23"/>
        <v>0</v>
      </c>
      <c r="BJ133" s="13" t="s">
        <v>82</v>
      </c>
      <c r="BK133" s="202">
        <f t="shared" si="24"/>
        <v>0</v>
      </c>
      <c r="BL133" s="13" t="s">
        <v>241</v>
      </c>
      <c r="BM133" s="13" t="s">
        <v>996</v>
      </c>
    </row>
    <row r="134" spans="2:65" s="1" customFormat="1" ht="16.5" customHeight="1">
      <c r="B134" s="30"/>
      <c r="C134" s="191" t="s">
        <v>291</v>
      </c>
      <c r="D134" s="191" t="s">
        <v>178</v>
      </c>
      <c r="E134" s="192" t="s">
        <v>997</v>
      </c>
      <c r="F134" s="193" t="s">
        <v>998</v>
      </c>
      <c r="G134" s="194" t="s">
        <v>351</v>
      </c>
      <c r="H134" s="195">
        <v>0.249</v>
      </c>
      <c r="I134" s="196"/>
      <c r="J134" s="195">
        <f t="shared" si="15"/>
        <v>0</v>
      </c>
      <c r="K134" s="193" t="s">
        <v>1</v>
      </c>
      <c r="L134" s="34"/>
      <c r="M134" s="197" t="s">
        <v>1</v>
      </c>
      <c r="N134" s="198" t="s">
        <v>41</v>
      </c>
      <c r="O134" s="56"/>
      <c r="P134" s="199">
        <f t="shared" si="16"/>
        <v>0</v>
      </c>
      <c r="Q134" s="199">
        <v>0</v>
      </c>
      <c r="R134" s="199">
        <f t="shared" si="17"/>
        <v>0</v>
      </c>
      <c r="S134" s="199">
        <v>0</v>
      </c>
      <c r="T134" s="200">
        <f t="shared" si="18"/>
        <v>0</v>
      </c>
      <c r="AR134" s="13" t="s">
        <v>241</v>
      </c>
      <c r="AT134" s="13" t="s">
        <v>178</v>
      </c>
      <c r="AU134" s="13" t="s">
        <v>82</v>
      </c>
      <c r="AY134" s="13" t="s">
        <v>175</v>
      </c>
      <c r="BE134" s="201">
        <f t="shared" si="19"/>
        <v>0</v>
      </c>
      <c r="BF134" s="201">
        <f t="shared" si="20"/>
        <v>0</v>
      </c>
      <c r="BG134" s="201">
        <f t="shared" si="21"/>
        <v>0</v>
      </c>
      <c r="BH134" s="201">
        <f t="shared" si="22"/>
        <v>0</v>
      </c>
      <c r="BI134" s="201">
        <f t="shared" si="23"/>
        <v>0</v>
      </c>
      <c r="BJ134" s="13" t="s">
        <v>82</v>
      </c>
      <c r="BK134" s="202">
        <f t="shared" si="24"/>
        <v>0</v>
      </c>
      <c r="BL134" s="13" t="s">
        <v>241</v>
      </c>
      <c r="BM134" s="13" t="s">
        <v>999</v>
      </c>
    </row>
    <row r="135" spans="2:65" s="11" customFormat="1" ht="22.9" customHeight="1">
      <c r="B135" s="175"/>
      <c r="C135" s="176"/>
      <c r="D135" s="177" t="s">
        <v>68</v>
      </c>
      <c r="E135" s="189" t="s">
        <v>1000</v>
      </c>
      <c r="F135" s="189" t="s">
        <v>1001</v>
      </c>
      <c r="G135" s="176"/>
      <c r="H135" s="176"/>
      <c r="I135" s="179"/>
      <c r="J135" s="190">
        <f>BK135</f>
        <v>0</v>
      </c>
      <c r="K135" s="176"/>
      <c r="L135" s="181"/>
      <c r="M135" s="182"/>
      <c r="N135" s="183"/>
      <c r="O135" s="183"/>
      <c r="P135" s="184">
        <f>SUM(P136:P150)</f>
        <v>0</v>
      </c>
      <c r="Q135" s="183"/>
      <c r="R135" s="184">
        <f>SUM(R136:R150)</f>
        <v>9.3170000000000003E-2</v>
      </c>
      <c r="S135" s="183"/>
      <c r="T135" s="185">
        <f>SUM(T136:T150)</f>
        <v>0</v>
      </c>
      <c r="AR135" s="186" t="s">
        <v>82</v>
      </c>
      <c r="AT135" s="187" t="s">
        <v>68</v>
      </c>
      <c r="AU135" s="187" t="s">
        <v>76</v>
      </c>
      <c r="AY135" s="186" t="s">
        <v>175</v>
      </c>
      <c r="BK135" s="188">
        <f>SUM(BK136:BK150)</f>
        <v>0</v>
      </c>
    </row>
    <row r="136" spans="2:65" s="1" customFormat="1" ht="16.5" customHeight="1">
      <c r="B136" s="30"/>
      <c r="C136" s="191" t="s">
        <v>295</v>
      </c>
      <c r="D136" s="191" t="s">
        <v>178</v>
      </c>
      <c r="E136" s="192" t="s">
        <v>1002</v>
      </c>
      <c r="F136" s="193" t="s">
        <v>1003</v>
      </c>
      <c r="G136" s="194" t="s">
        <v>186</v>
      </c>
      <c r="H136" s="195">
        <v>15</v>
      </c>
      <c r="I136" s="196"/>
      <c r="J136" s="195">
        <f t="shared" ref="J136:J150" si="25">ROUND(I136*H136,3)</f>
        <v>0</v>
      </c>
      <c r="K136" s="193" t="s">
        <v>1</v>
      </c>
      <c r="L136" s="34"/>
      <c r="M136" s="197" t="s">
        <v>1</v>
      </c>
      <c r="N136" s="198" t="s">
        <v>41</v>
      </c>
      <c r="O136" s="56"/>
      <c r="P136" s="199">
        <f t="shared" ref="P136:P150" si="26">O136*H136</f>
        <v>0</v>
      </c>
      <c r="Q136" s="199">
        <v>0</v>
      </c>
      <c r="R136" s="199">
        <f t="shared" ref="R136:R150" si="27">Q136*H136</f>
        <v>0</v>
      </c>
      <c r="S136" s="199">
        <v>0</v>
      </c>
      <c r="T136" s="200">
        <f t="shared" ref="T136:T150" si="28">S136*H136</f>
        <v>0</v>
      </c>
      <c r="AR136" s="13" t="s">
        <v>241</v>
      </c>
      <c r="AT136" s="13" t="s">
        <v>178</v>
      </c>
      <c r="AU136" s="13" t="s">
        <v>82</v>
      </c>
      <c r="AY136" s="13" t="s">
        <v>175</v>
      </c>
      <c r="BE136" s="201">
        <f t="shared" ref="BE136:BE150" si="29">IF(N136="základná",J136,0)</f>
        <v>0</v>
      </c>
      <c r="BF136" s="201">
        <f t="shared" ref="BF136:BF150" si="30">IF(N136="znížená",J136,0)</f>
        <v>0</v>
      </c>
      <c r="BG136" s="201">
        <f t="shared" ref="BG136:BG150" si="31">IF(N136="zákl. prenesená",J136,0)</f>
        <v>0</v>
      </c>
      <c r="BH136" s="201">
        <f t="shared" ref="BH136:BH150" si="32">IF(N136="zníž. prenesená",J136,0)</f>
        <v>0</v>
      </c>
      <c r="BI136" s="201">
        <f t="shared" ref="BI136:BI150" si="33">IF(N136="nulová",J136,0)</f>
        <v>0</v>
      </c>
      <c r="BJ136" s="13" t="s">
        <v>82</v>
      </c>
      <c r="BK136" s="202">
        <f t="shared" ref="BK136:BK150" si="34">ROUND(I136*H136,3)</f>
        <v>0</v>
      </c>
      <c r="BL136" s="13" t="s">
        <v>241</v>
      </c>
      <c r="BM136" s="13" t="s">
        <v>1004</v>
      </c>
    </row>
    <row r="137" spans="2:65" s="1" customFormat="1" ht="16.5" customHeight="1">
      <c r="B137" s="30"/>
      <c r="C137" s="191" t="s">
        <v>299</v>
      </c>
      <c r="D137" s="191" t="s">
        <v>178</v>
      </c>
      <c r="E137" s="192" t="s">
        <v>1005</v>
      </c>
      <c r="F137" s="193" t="s">
        <v>1006</v>
      </c>
      <c r="G137" s="194" t="s">
        <v>420</v>
      </c>
      <c r="H137" s="195">
        <v>7</v>
      </c>
      <c r="I137" s="196"/>
      <c r="J137" s="195">
        <f t="shared" si="25"/>
        <v>0</v>
      </c>
      <c r="K137" s="193" t="s">
        <v>1</v>
      </c>
      <c r="L137" s="34"/>
      <c r="M137" s="197" t="s">
        <v>1</v>
      </c>
      <c r="N137" s="198" t="s">
        <v>41</v>
      </c>
      <c r="O137" s="56"/>
      <c r="P137" s="199">
        <f t="shared" si="26"/>
        <v>0</v>
      </c>
      <c r="Q137" s="199">
        <v>2.14E-3</v>
      </c>
      <c r="R137" s="199">
        <f t="shared" si="27"/>
        <v>1.498E-2</v>
      </c>
      <c r="S137" s="199">
        <v>0</v>
      </c>
      <c r="T137" s="200">
        <f t="shared" si="28"/>
        <v>0</v>
      </c>
      <c r="AR137" s="13" t="s">
        <v>241</v>
      </c>
      <c r="AT137" s="13" t="s">
        <v>178</v>
      </c>
      <c r="AU137" s="13" t="s">
        <v>82</v>
      </c>
      <c r="AY137" s="13" t="s">
        <v>175</v>
      </c>
      <c r="BE137" s="201">
        <f t="shared" si="29"/>
        <v>0</v>
      </c>
      <c r="BF137" s="201">
        <f t="shared" si="30"/>
        <v>0</v>
      </c>
      <c r="BG137" s="201">
        <f t="shared" si="31"/>
        <v>0</v>
      </c>
      <c r="BH137" s="201">
        <f t="shared" si="32"/>
        <v>0</v>
      </c>
      <c r="BI137" s="201">
        <f t="shared" si="33"/>
        <v>0</v>
      </c>
      <c r="BJ137" s="13" t="s">
        <v>82</v>
      </c>
      <c r="BK137" s="202">
        <f t="shared" si="34"/>
        <v>0</v>
      </c>
      <c r="BL137" s="13" t="s">
        <v>241</v>
      </c>
      <c r="BM137" s="13" t="s">
        <v>1007</v>
      </c>
    </row>
    <row r="138" spans="2:65" s="1" customFormat="1" ht="16.5" customHeight="1">
      <c r="B138" s="30"/>
      <c r="C138" s="191" t="s">
        <v>303</v>
      </c>
      <c r="D138" s="191" t="s">
        <v>178</v>
      </c>
      <c r="E138" s="192" t="s">
        <v>1008</v>
      </c>
      <c r="F138" s="193" t="s">
        <v>1009</v>
      </c>
      <c r="G138" s="194" t="s">
        <v>420</v>
      </c>
      <c r="H138" s="195">
        <v>2</v>
      </c>
      <c r="I138" s="196"/>
      <c r="J138" s="195">
        <f t="shared" si="25"/>
        <v>0</v>
      </c>
      <c r="K138" s="193" t="s">
        <v>1</v>
      </c>
      <c r="L138" s="34"/>
      <c r="M138" s="197" t="s">
        <v>1</v>
      </c>
      <c r="N138" s="198" t="s">
        <v>41</v>
      </c>
      <c r="O138" s="56"/>
      <c r="P138" s="199">
        <f t="shared" si="26"/>
        <v>0</v>
      </c>
      <c r="Q138" s="199">
        <v>3.32E-3</v>
      </c>
      <c r="R138" s="199">
        <f t="shared" si="27"/>
        <v>6.6400000000000001E-3</v>
      </c>
      <c r="S138" s="199">
        <v>0</v>
      </c>
      <c r="T138" s="200">
        <f t="shared" si="28"/>
        <v>0</v>
      </c>
      <c r="AR138" s="13" t="s">
        <v>241</v>
      </c>
      <c r="AT138" s="13" t="s">
        <v>178</v>
      </c>
      <c r="AU138" s="13" t="s">
        <v>82</v>
      </c>
      <c r="AY138" s="13" t="s">
        <v>175</v>
      </c>
      <c r="BE138" s="201">
        <f t="shared" si="29"/>
        <v>0</v>
      </c>
      <c r="BF138" s="201">
        <f t="shared" si="30"/>
        <v>0</v>
      </c>
      <c r="BG138" s="201">
        <f t="shared" si="31"/>
        <v>0</v>
      </c>
      <c r="BH138" s="201">
        <f t="shared" si="32"/>
        <v>0</v>
      </c>
      <c r="BI138" s="201">
        <f t="shared" si="33"/>
        <v>0</v>
      </c>
      <c r="BJ138" s="13" t="s">
        <v>82</v>
      </c>
      <c r="BK138" s="202">
        <f t="shared" si="34"/>
        <v>0</v>
      </c>
      <c r="BL138" s="13" t="s">
        <v>241</v>
      </c>
      <c r="BM138" s="13" t="s">
        <v>1010</v>
      </c>
    </row>
    <row r="139" spans="2:65" s="1" customFormat="1" ht="16.5" customHeight="1">
      <c r="B139" s="30"/>
      <c r="C139" s="191" t="s">
        <v>307</v>
      </c>
      <c r="D139" s="191" t="s">
        <v>178</v>
      </c>
      <c r="E139" s="192" t="s">
        <v>1011</v>
      </c>
      <c r="F139" s="193" t="s">
        <v>1012</v>
      </c>
      <c r="G139" s="194" t="s">
        <v>420</v>
      </c>
      <c r="H139" s="195">
        <v>1</v>
      </c>
      <c r="I139" s="196"/>
      <c r="J139" s="195">
        <f t="shared" si="25"/>
        <v>0</v>
      </c>
      <c r="K139" s="193" t="s">
        <v>1</v>
      </c>
      <c r="L139" s="34"/>
      <c r="M139" s="197" t="s">
        <v>1</v>
      </c>
      <c r="N139" s="198" t="s">
        <v>41</v>
      </c>
      <c r="O139" s="56"/>
      <c r="P139" s="199">
        <f t="shared" si="26"/>
        <v>0</v>
      </c>
      <c r="Q139" s="199">
        <v>4.0299999999999997E-3</v>
      </c>
      <c r="R139" s="199">
        <f t="shared" si="27"/>
        <v>4.0299999999999997E-3</v>
      </c>
      <c r="S139" s="199">
        <v>0</v>
      </c>
      <c r="T139" s="200">
        <f t="shared" si="28"/>
        <v>0</v>
      </c>
      <c r="AR139" s="13" t="s">
        <v>241</v>
      </c>
      <c r="AT139" s="13" t="s">
        <v>178</v>
      </c>
      <c r="AU139" s="13" t="s">
        <v>82</v>
      </c>
      <c r="AY139" s="13" t="s">
        <v>175</v>
      </c>
      <c r="BE139" s="201">
        <f t="shared" si="29"/>
        <v>0</v>
      </c>
      <c r="BF139" s="201">
        <f t="shared" si="30"/>
        <v>0</v>
      </c>
      <c r="BG139" s="201">
        <f t="shared" si="31"/>
        <v>0</v>
      </c>
      <c r="BH139" s="201">
        <f t="shared" si="32"/>
        <v>0</v>
      </c>
      <c r="BI139" s="201">
        <f t="shared" si="33"/>
        <v>0</v>
      </c>
      <c r="BJ139" s="13" t="s">
        <v>82</v>
      </c>
      <c r="BK139" s="202">
        <f t="shared" si="34"/>
        <v>0</v>
      </c>
      <c r="BL139" s="13" t="s">
        <v>241</v>
      </c>
      <c r="BM139" s="13" t="s">
        <v>1013</v>
      </c>
    </row>
    <row r="140" spans="2:65" s="1" customFormat="1" ht="16.5" customHeight="1">
      <c r="B140" s="30"/>
      <c r="C140" s="191" t="s">
        <v>312</v>
      </c>
      <c r="D140" s="191" t="s">
        <v>178</v>
      </c>
      <c r="E140" s="192" t="s">
        <v>1014</v>
      </c>
      <c r="F140" s="193" t="s">
        <v>1015</v>
      </c>
      <c r="G140" s="194" t="s">
        <v>420</v>
      </c>
      <c r="H140" s="195">
        <v>1</v>
      </c>
      <c r="I140" s="196"/>
      <c r="J140" s="195">
        <f t="shared" si="25"/>
        <v>0</v>
      </c>
      <c r="K140" s="193" t="s">
        <v>1</v>
      </c>
      <c r="L140" s="34"/>
      <c r="M140" s="197" t="s">
        <v>1</v>
      </c>
      <c r="N140" s="198" t="s">
        <v>41</v>
      </c>
      <c r="O140" s="56"/>
      <c r="P140" s="199">
        <f t="shared" si="26"/>
        <v>0</v>
      </c>
      <c r="Q140" s="199">
        <v>5.2500000000000003E-3</v>
      </c>
      <c r="R140" s="199">
        <f t="shared" si="27"/>
        <v>5.2500000000000003E-3</v>
      </c>
      <c r="S140" s="199">
        <v>0</v>
      </c>
      <c r="T140" s="200">
        <f t="shared" si="28"/>
        <v>0</v>
      </c>
      <c r="AR140" s="13" t="s">
        <v>241</v>
      </c>
      <c r="AT140" s="13" t="s">
        <v>178</v>
      </c>
      <c r="AU140" s="13" t="s">
        <v>82</v>
      </c>
      <c r="AY140" s="13" t="s">
        <v>175</v>
      </c>
      <c r="BE140" s="201">
        <f t="shared" si="29"/>
        <v>0</v>
      </c>
      <c r="BF140" s="201">
        <f t="shared" si="30"/>
        <v>0</v>
      </c>
      <c r="BG140" s="201">
        <f t="shared" si="31"/>
        <v>0</v>
      </c>
      <c r="BH140" s="201">
        <f t="shared" si="32"/>
        <v>0</v>
      </c>
      <c r="BI140" s="201">
        <f t="shared" si="33"/>
        <v>0</v>
      </c>
      <c r="BJ140" s="13" t="s">
        <v>82</v>
      </c>
      <c r="BK140" s="202">
        <f t="shared" si="34"/>
        <v>0</v>
      </c>
      <c r="BL140" s="13" t="s">
        <v>241</v>
      </c>
      <c r="BM140" s="13" t="s">
        <v>1016</v>
      </c>
    </row>
    <row r="141" spans="2:65" s="1" customFormat="1" ht="16.5" customHeight="1">
      <c r="B141" s="30"/>
      <c r="C141" s="191" t="s">
        <v>316</v>
      </c>
      <c r="D141" s="191" t="s">
        <v>178</v>
      </c>
      <c r="E141" s="192" t="s">
        <v>1017</v>
      </c>
      <c r="F141" s="193" t="s">
        <v>1018</v>
      </c>
      <c r="G141" s="194" t="s">
        <v>186</v>
      </c>
      <c r="H141" s="195">
        <v>30</v>
      </c>
      <c r="I141" s="196"/>
      <c r="J141" s="195">
        <f t="shared" si="25"/>
        <v>0</v>
      </c>
      <c r="K141" s="193" t="s">
        <v>1</v>
      </c>
      <c r="L141" s="34"/>
      <c r="M141" s="197" t="s">
        <v>1</v>
      </c>
      <c r="N141" s="198" t="s">
        <v>41</v>
      </c>
      <c r="O141" s="56"/>
      <c r="P141" s="199">
        <f t="shared" si="26"/>
        <v>0</v>
      </c>
      <c r="Q141" s="199">
        <v>1.2999999999999999E-4</v>
      </c>
      <c r="R141" s="199">
        <f t="shared" si="27"/>
        <v>3.8999999999999998E-3</v>
      </c>
      <c r="S141" s="199">
        <v>0</v>
      </c>
      <c r="T141" s="200">
        <f t="shared" si="28"/>
        <v>0</v>
      </c>
      <c r="AR141" s="13" t="s">
        <v>241</v>
      </c>
      <c r="AT141" s="13" t="s">
        <v>178</v>
      </c>
      <c r="AU141" s="13" t="s">
        <v>82</v>
      </c>
      <c r="AY141" s="13" t="s">
        <v>175</v>
      </c>
      <c r="BE141" s="201">
        <f t="shared" si="29"/>
        <v>0</v>
      </c>
      <c r="BF141" s="201">
        <f t="shared" si="30"/>
        <v>0</v>
      </c>
      <c r="BG141" s="201">
        <f t="shared" si="31"/>
        <v>0</v>
      </c>
      <c r="BH141" s="201">
        <f t="shared" si="32"/>
        <v>0</v>
      </c>
      <c r="BI141" s="201">
        <f t="shared" si="33"/>
        <v>0</v>
      </c>
      <c r="BJ141" s="13" t="s">
        <v>82</v>
      </c>
      <c r="BK141" s="202">
        <f t="shared" si="34"/>
        <v>0</v>
      </c>
      <c r="BL141" s="13" t="s">
        <v>241</v>
      </c>
      <c r="BM141" s="13" t="s">
        <v>1019</v>
      </c>
    </row>
    <row r="142" spans="2:65" s="1" customFormat="1" ht="16.5" customHeight="1">
      <c r="B142" s="30"/>
      <c r="C142" s="191" t="s">
        <v>320</v>
      </c>
      <c r="D142" s="191" t="s">
        <v>178</v>
      </c>
      <c r="E142" s="192" t="s">
        <v>1020</v>
      </c>
      <c r="F142" s="193" t="s">
        <v>1021</v>
      </c>
      <c r="G142" s="194" t="s">
        <v>186</v>
      </c>
      <c r="H142" s="195">
        <v>38</v>
      </c>
      <c r="I142" s="196"/>
      <c r="J142" s="195">
        <f t="shared" si="25"/>
        <v>0</v>
      </c>
      <c r="K142" s="193" t="s">
        <v>1</v>
      </c>
      <c r="L142" s="34"/>
      <c r="M142" s="197" t="s">
        <v>1</v>
      </c>
      <c r="N142" s="198" t="s">
        <v>41</v>
      </c>
      <c r="O142" s="56"/>
      <c r="P142" s="199">
        <f t="shared" si="26"/>
        <v>0</v>
      </c>
      <c r="Q142" s="199">
        <v>2.0000000000000001E-4</v>
      </c>
      <c r="R142" s="199">
        <f t="shared" si="27"/>
        <v>7.6E-3</v>
      </c>
      <c r="S142" s="199">
        <v>0</v>
      </c>
      <c r="T142" s="200">
        <f t="shared" si="28"/>
        <v>0</v>
      </c>
      <c r="AR142" s="13" t="s">
        <v>241</v>
      </c>
      <c r="AT142" s="13" t="s">
        <v>178</v>
      </c>
      <c r="AU142" s="13" t="s">
        <v>82</v>
      </c>
      <c r="AY142" s="13" t="s">
        <v>175</v>
      </c>
      <c r="BE142" s="201">
        <f t="shared" si="29"/>
        <v>0</v>
      </c>
      <c r="BF142" s="201">
        <f t="shared" si="30"/>
        <v>0</v>
      </c>
      <c r="BG142" s="201">
        <f t="shared" si="31"/>
        <v>0</v>
      </c>
      <c r="BH142" s="201">
        <f t="shared" si="32"/>
        <v>0</v>
      </c>
      <c r="BI142" s="201">
        <f t="shared" si="33"/>
        <v>0</v>
      </c>
      <c r="BJ142" s="13" t="s">
        <v>82</v>
      </c>
      <c r="BK142" s="202">
        <f t="shared" si="34"/>
        <v>0</v>
      </c>
      <c r="BL142" s="13" t="s">
        <v>241</v>
      </c>
      <c r="BM142" s="13" t="s">
        <v>1022</v>
      </c>
    </row>
    <row r="143" spans="2:65" s="1" customFormat="1" ht="16.5" customHeight="1">
      <c r="B143" s="30"/>
      <c r="C143" s="191" t="s">
        <v>324</v>
      </c>
      <c r="D143" s="191" t="s">
        <v>178</v>
      </c>
      <c r="E143" s="192" t="s">
        <v>1023</v>
      </c>
      <c r="F143" s="193" t="s">
        <v>1024</v>
      </c>
      <c r="G143" s="194" t="s">
        <v>186</v>
      </c>
      <c r="H143" s="195">
        <v>36</v>
      </c>
      <c r="I143" s="196"/>
      <c r="J143" s="195">
        <f t="shared" si="25"/>
        <v>0</v>
      </c>
      <c r="K143" s="193" t="s">
        <v>1</v>
      </c>
      <c r="L143" s="34"/>
      <c r="M143" s="197" t="s">
        <v>1</v>
      </c>
      <c r="N143" s="198" t="s">
        <v>41</v>
      </c>
      <c r="O143" s="56"/>
      <c r="P143" s="199">
        <f t="shared" si="26"/>
        <v>0</v>
      </c>
      <c r="Q143" s="199">
        <v>3.5E-4</v>
      </c>
      <c r="R143" s="199">
        <f t="shared" si="27"/>
        <v>1.26E-2</v>
      </c>
      <c r="S143" s="199">
        <v>0</v>
      </c>
      <c r="T143" s="200">
        <f t="shared" si="28"/>
        <v>0</v>
      </c>
      <c r="AR143" s="13" t="s">
        <v>241</v>
      </c>
      <c r="AT143" s="13" t="s">
        <v>178</v>
      </c>
      <c r="AU143" s="13" t="s">
        <v>82</v>
      </c>
      <c r="AY143" s="13" t="s">
        <v>175</v>
      </c>
      <c r="BE143" s="201">
        <f t="shared" si="29"/>
        <v>0</v>
      </c>
      <c r="BF143" s="201">
        <f t="shared" si="30"/>
        <v>0</v>
      </c>
      <c r="BG143" s="201">
        <f t="shared" si="31"/>
        <v>0</v>
      </c>
      <c r="BH143" s="201">
        <f t="shared" si="32"/>
        <v>0</v>
      </c>
      <c r="BI143" s="201">
        <f t="shared" si="33"/>
        <v>0</v>
      </c>
      <c r="BJ143" s="13" t="s">
        <v>82</v>
      </c>
      <c r="BK143" s="202">
        <f t="shared" si="34"/>
        <v>0</v>
      </c>
      <c r="BL143" s="13" t="s">
        <v>241</v>
      </c>
      <c r="BM143" s="13" t="s">
        <v>1025</v>
      </c>
    </row>
    <row r="144" spans="2:65" s="1" customFormat="1" ht="16.5" customHeight="1">
      <c r="B144" s="30"/>
      <c r="C144" s="191" t="s">
        <v>328</v>
      </c>
      <c r="D144" s="191" t="s">
        <v>178</v>
      </c>
      <c r="E144" s="192" t="s">
        <v>1026</v>
      </c>
      <c r="F144" s="193" t="s">
        <v>1027</v>
      </c>
      <c r="G144" s="194" t="s">
        <v>186</v>
      </c>
      <c r="H144" s="195">
        <v>16.5</v>
      </c>
      <c r="I144" s="196"/>
      <c r="J144" s="195">
        <f t="shared" si="25"/>
        <v>0</v>
      </c>
      <c r="K144" s="193" t="s">
        <v>1</v>
      </c>
      <c r="L144" s="34"/>
      <c r="M144" s="197" t="s">
        <v>1</v>
      </c>
      <c r="N144" s="198" t="s">
        <v>41</v>
      </c>
      <c r="O144" s="56"/>
      <c r="P144" s="199">
        <f t="shared" si="26"/>
        <v>0</v>
      </c>
      <c r="Q144" s="199">
        <v>6.1030303030303002E-4</v>
      </c>
      <c r="R144" s="199">
        <f t="shared" si="27"/>
        <v>1.0069999999999996E-2</v>
      </c>
      <c r="S144" s="199">
        <v>0</v>
      </c>
      <c r="T144" s="200">
        <f t="shared" si="28"/>
        <v>0</v>
      </c>
      <c r="AR144" s="13" t="s">
        <v>241</v>
      </c>
      <c r="AT144" s="13" t="s">
        <v>178</v>
      </c>
      <c r="AU144" s="13" t="s">
        <v>82</v>
      </c>
      <c r="AY144" s="13" t="s">
        <v>175</v>
      </c>
      <c r="BE144" s="201">
        <f t="shared" si="29"/>
        <v>0</v>
      </c>
      <c r="BF144" s="201">
        <f t="shared" si="30"/>
        <v>0</v>
      </c>
      <c r="BG144" s="201">
        <f t="shared" si="31"/>
        <v>0</v>
      </c>
      <c r="BH144" s="201">
        <f t="shared" si="32"/>
        <v>0</v>
      </c>
      <c r="BI144" s="201">
        <f t="shared" si="33"/>
        <v>0</v>
      </c>
      <c r="BJ144" s="13" t="s">
        <v>82</v>
      </c>
      <c r="BK144" s="202">
        <f t="shared" si="34"/>
        <v>0</v>
      </c>
      <c r="BL144" s="13" t="s">
        <v>241</v>
      </c>
      <c r="BM144" s="13" t="s">
        <v>1028</v>
      </c>
    </row>
    <row r="145" spans="2:65" s="1" customFormat="1" ht="16.5" customHeight="1">
      <c r="B145" s="30"/>
      <c r="C145" s="191" t="s">
        <v>332</v>
      </c>
      <c r="D145" s="191" t="s">
        <v>178</v>
      </c>
      <c r="E145" s="192" t="s">
        <v>1029</v>
      </c>
      <c r="F145" s="193" t="s">
        <v>1030</v>
      </c>
      <c r="G145" s="194" t="s">
        <v>181</v>
      </c>
      <c r="H145" s="195">
        <v>3</v>
      </c>
      <c r="I145" s="196"/>
      <c r="J145" s="195">
        <f t="shared" si="25"/>
        <v>0</v>
      </c>
      <c r="K145" s="193" t="s">
        <v>1</v>
      </c>
      <c r="L145" s="34"/>
      <c r="M145" s="197" t="s">
        <v>1</v>
      </c>
      <c r="N145" s="198" t="s">
        <v>41</v>
      </c>
      <c r="O145" s="56"/>
      <c r="P145" s="199">
        <f t="shared" si="26"/>
        <v>0</v>
      </c>
      <c r="Q145" s="199">
        <v>0</v>
      </c>
      <c r="R145" s="199">
        <f t="shared" si="27"/>
        <v>0</v>
      </c>
      <c r="S145" s="199">
        <v>0</v>
      </c>
      <c r="T145" s="200">
        <f t="shared" si="28"/>
        <v>0</v>
      </c>
      <c r="AR145" s="13" t="s">
        <v>241</v>
      </c>
      <c r="AT145" s="13" t="s">
        <v>178</v>
      </c>
      <c r="AU145" s="13" t="s">
        <v>82</v>
      </c>
      <c r="AY145" s="13" t="s">
        <v>175</v>
      </c>
      <c r="BE145" s="201">
        <f t="shared" si="29"/>
        <v>0</v>
      </c>
      <c r="BF145" s="201">
        <f t="shared" si="30"/>
        <v>0</v>
      </c>
      <c r="BG145" s="201">
        <f t="shared" si="31"/>
        <v>0</v>
      </c>
      <c r="BH145" s="201">
        <f t="shared" si="32"/>
        <v>0</v>
      </c>
      <c r="BI145" s="201">
        <f t="shared" si="33"/>
        <v>0</v>
      </c>
      <c r="BJ145" s="13" t="s">
        <v>82</v>
      </c>
      <c r="BK145" s="202">
        <f t="shared" si="34"/>
        <v>0</v>
      </c>
      <c r="BL145" s="13" t="s">
        <v>241</v>
      </c>
      <c r="BM145" s="13" t="s">
        <v>1031</v>
      </c>
    </row>
    <row r="146" spans="2:65" s="1" customFormat="1" ht="16.5" customHeight="1">
      <c r="B146" s="30"/>
      <c r="C146" s="191" t="s">
        <v>336</v>
      </c>
      <c r="D146" s="191" t="s">
        <v>178</v>
      </c>
      <c r="E146" s="192" t="s">
        <v>1032</v>
      </c>
      <c r="F146" s="193" t="s">
        <v>1033</v>
      </c>
      <c r="G146" s="194" t="s">
        <v>181</v>
      </c>
      <c r="H146" s="195">
        <v>36</v>
      </c>
      <c r="I146" s="196"/>
      <c r="J146" s="195">
        <f t="shared" si="25"/>
        <v>0</v>
      </c>
      <c r="K146" s="193" t="s">
        <v>1</v>
      </c>
      <c r="L146" s="34"/>
      <c r="M146" s="197" t="s">
        <v>1</v>
      </c>
      <c r="N146" s="198" t="s">
        <v>41</v>
      </c>
      <c r="O146" s="56"/>
      <c r="P146" s="199">
        <f t="shared" si="26"/>
        <v>0</v>
      </c>
      <c r="Q146" s="199">
        <v>1.2999999999999999E-4</v>
      </c>
      <c r="R146" s="199">
        <f t="shared" si="27"/>
        <v>4.6799999999999993E-3</v>
      </c>
      <c r="S146" s="199">
        <v>0</v>
      </c>
      <c r="T146" s="200">
        <f t="shared" si="28"/>
        <v>0</v>
      </c>
      <c r="AR146" s="13" t="s">
        <v>241</v>
      </c>
      <c r="AT146" s="13" t="s">
        <v>178</v>
      </c>
      <c r="AU146" s="13" t="s">
        <v>82</v>
      </c>
      <c r="AY146" s="13" t="s">
        <v>175</v>
      </c>
      <c r="BE146" s="201">
        <f t="shared" si="29"/>
        <v>0</v>
      </c>
      <c r="BF146" s="201">
        <f t="shared" si="30"/>
        <v>0</v>
      </c>
      <c r="BG146" s="201">
        <f t="shared" si="31"/>
        <v>0</v>
      </c>
      <c r="BH146" s="201">
        <f t="shared" si="32"/>
        <v>0</v>
      </c>
      <c r="BI146" s="201">
        <f t="shared" si="33"/>
        <v>0</v>
      </c>
      <c r="BJ146" s="13" t="s">
        <v>82</v>
      </c>
      <c r="BK146" s="202">
        <f t="shared" si="34"/>
        <v>0</v>
      </c>
      <c r="BL146" s="13" t="s">
        <v>241</v>
      </c>
      <c r="BM146" s="13" t="s">
        <v>1034</v>
      </c>
    </row>
    <row r="147" spans="2:65" s="1" customFormat="1" ht="16.5" customHeight="1">
      <c r="B147" s="30"/>
      <c r="C147" s="191" t="s">
        <v>340</v>
      </c>
      <c r="D147" s="191" t="s">
        <v>178</v>
      </c>
      <c r="E147" s="192" t="s">
        <v>1035</v>
      </c>
      <c r="F147" s="193" t="s">
        <v>1036</v>
      </c>
      <c r="G147" s="194" t="s">
        <v>1037</v>
      </c>
      <c r="H147" s="195">
        <v>2</v>
      </c>
      <c r="I147" s="196"/>
      <c r="J147" s="195">
        <f t="shared" si="25"/>
        <v>0</v>
      </c>
      <c r="K147" s="193" t="s">
        <v>1</v>
      </c>
      <c r="L147" s="34"/>
      <c r="M147" s="197" t="s">
        <v>1</v>
      </c>
      <c r="N147" s="198" t="s">
        <v>41</v>
      </c>
      <c r="O147" s="56"/>
      <c r="P147" s="199">
        <f t="shared" si="26"/>
        <v>0</v>
      </c>
      <c r="Q147" s="199">
        <v>2.5999999999999998E-4</v>
      </c>
      <c r="R147" s="199">
        <f t="shared" si="27"/>
        <v>5.1999999999999995E-4</v>
      </c>
      <c r="S147" s="199">
        <v>0</v>
      </c>
      <c r="T147" s="200">
        <f t="shared" si="28"/>
        <v>0</v>
      </c>
      <c r="AR147" s="13" t="s">
        <v>241</v>
      </c>
      <c r="AT147" s="13" t="s">
        <v>178</v>
      </c>
      <c r="AU147" s="13" t="s">
        <v>82</v>
      </c>
      <c r="AY147" s="13" t="s">
        <v>175</v>
      </c>
      <c r="BE147" s="201">
        <f t="shared" si="29"/>
        <v>0</v>
      </c>
      <c r="BF147" s="201">
        <f t="shared" si="30"/>
        <v>0</v>
      </c>
      <c r="BG147" s="201">
        <f t="shared" si="31"/>
        <v>0</v>
      </c>
      <c r="BH147" s="201">
        <f t="shared" si="32"/>
        <v>0</v>
      </c>
      <c r="BI147" s="201">
        <f t="shared" si="33"/>
        <v>0</v>
      </c>
      <c r="BJ147" s="13" t="s">
        <v>82</v>
      </c>
      <c r="BK147" s="202">
        <f t="shared" si="34"/>
        <v>0</v>
      </c>
      <c r="BL147" s="13" t="s">
        <v>241</v>
      </c>
      <c r="BM147" s="13" t="s">
        <v>1038</v>
      </c>
    </row>
    <row r="148" spans="2:65" s="1" customFormat="1" ht="16.5" customHeight="1">
      <c r="B148" s="30"/>
      <c r="C148" s="191" t="s">
        <v>344</v>
      </c>
      <c r="D148" s="191" t="s">
        <v>178</v>
      </c>
      <c r="E148" s="192" t="s">
        <v>1039</v>
      </c>
      <c r="F148" s="193" t="s">
        <v>1040</v>
      </c>
      <c r="G148" s="194" t="s">
        <v>186</v>
      </c>
      <c r="H148" s="195">
        <v>120.5</v>
      </c>
      <c r="I148" s="196"/>
      <c r="J148" s="195">
        <f t="shared" si="25"/>
        <v>0</v>
      </c>
      <c r="K148" s="193" t="s">
        <v>1</v>
      </c>
      <c r="L148" s="34"/>
      <c r="M148" s="197" t="s">
        <v>1</v>
      </c>
      <c r="N148" s="198" t="s">
        <v>41</v>
      </c>
      <c r="O148" s="56"/>
      <c r="P148" s="199">
        <f t="shared" si="26"/>
        <v>0</v>
      </c>
      <c r="Q148" s="199">
        <v>1.8000000000000001E-4</v>
      </c>
      <c r="R148" s="199">
        <f t="shared" si="27"/>
        <v>2.1690000000000001E-2</v>
      </c>
      <c r="S148" s="199">
        <v>0</v>
      </c>
      <c r="T148" s="200">
        <f t="shared" si="28"/>
        <v>0</v>
      </c>
      <c r="AR148" s="13" t="s">
        <v>241</v>
      </c>
      <c r="AT148" s="13" t="s">
        <v>178</v>
      </c>
      <c r="AU148" s="13" t="s">
        <v>82</v>
      </c>
      <c r="AY148" s="13" t="s">
        <v>175</v>
      </c>
      <c r="BE148" s="201">
        <f t="shared" si="29"/>
        <v>0</v>
      </c>
      <c r="BF148" s="201">
        <f t="shared" si="30"/>
        <v>0</v>
      </c>
      <c r="BG148" s="201">
        <f t="shared" si="31"/>
        <v>0</v>
      </c>
      <c r="BH148" s="201">
        <f t="shared" si="32"/>
        <v>0</v>
      </c>
      <c r="BI148" s="201">
        <f t="shared" si="33"/>
        <v>0</v>
      </c>
      <c r="BJ148" s="13" t="s">
        <v>82</v>
      </c>
      <c r="BK148" s="202">
        <f t="shared" si="34"/>
        <v>0</v>
      </c>
      <c r="BL148" s="13" t="s">
        <v>241</v>
      </c>
      <c r="BM148" s="13" t="s">
        <v>1041</v>
      </c>
    </row>
    <row r="149" spans="2:65" s="1" customFormat="1" ht="16.5" customHeight="1">
      <c r="B149" s="30"/>
      <c r="C149" s="191" t="s">
        <v>348</v>
      </c>
      <c r="D149" s="191" t="s">
        <v>178</v>
      </c>
      <c r="E149" s="192" t="s">
        <v>1042</v>
      </c>
      <c r="F149" s="193" t="s">
        <v>1043</v>
      </c>
      <c r="G149" s="194" t="s">
        <v>186</v>
      </c>
      <c r="H149" s="195">
        <v>120.5</v>
      </c>
      <c r="I149" s="196"/>
      <c r="J149" s="195">
        <f t="shared" si="25"/>
        <v>0</v>
      </c>
      <c r="K149" s="193" t="s">
        <v>1</v>
      </c>
      <c r="L149" s="34"/>
      <c r="M149" s="197" t="s">
        <v>1</v>
      </c>
      <c r="N149" s="198" t="s">
        <v>41</v>
      </c>
      <c r="O149" s="56"/>
      <c r="P149" s="199">
        <f t="shared" si="26"/>
        <v>0</v>
      </c>
      <c r="Q149" s="199">
        <v>1.0041493775933599E-5</v>
      </c>
      <c r="R149" s="199">
        <f t="shared" si="27"/>
        <v>1.2099999999999986E-3</v>
      </c>
      <c r="S149" s="199">
        <v>0</v>
      </c>
      <c r="T149" s="200">
        <f t="shared" si="28"/>
        <v>0</v>
      </c>
      <c r="AR149" s="13" t="s">
        <v>241</v>
      </c>
      <c r="AT149" s="13" t="s">
        <v>178</v>
      </c>
      <c r="AU149" s="13" t="s">
        <v>82</v>
      </c>
      <c r="AY149" s="13" t="s">
        <v>175</v>
      </c>
      <c r="BE149" s="201">
        <f t="shared" si="29"/>
        <v>0</v>
      </c>
      <c r="BF149" s="201">
        <f t="shared" si="30"/>
        <v>0</v>
      </c>
      <c r="BG149" s="201">
        <f t="shared" si="31"/>
        <v>0</v>
      </c>
      <c r="BH149" s="201">
        <f t="shared" si="32"/>
        <v>0</v>
      </c>
      <c r="BI149" s="201">
        <f t="shared" si="33"/>
        <v>0</v>
      </c>
      <c r="BJ149" s="13" t="s">
        <v>82</v>
      </c>
      <c r="BK149" s="202">
        <f t="shared" si="34"/>
        <v>0</v>
      </c>
      <c r="BL149" s="13" t="s">
        <v>241</v>
      </c>
      <c r="BM149" s="13" t="s">
        <v>1044</v>
      </c>
    </row>
    <row r="150" spans="2:65" s="1" customFormat="1" ht="16.5" customHeight="1">
      <c r="B150" s="30"/>
      <c r="C150" s="191" t="s">
        <v>353</v>
      </c>
      <c r="D150" s="191" t="s">
        <v>178</v>
      </c>
      <c r="E150" s="192" t="s">
        <v>1045</v>
      </c>
      <c r="F150" s="193" t="s">
        <v>1046</v>
      </c>
      <c r="G150" s="194" t="s">
        <v>351</v>
      </c>
      <c r="H150" s="195">
        <v>9.2999999999999999E-2</v>
      </c>
      <c r="I150" s="196"/>
      <c r="J150" s="195">
        <f t="shared" si="25"/>
        <v>0</v>
      </c>
      <c r="K150" s="193" t="s">
        <v>1</v>
      </c>
      <c r="L150" s="34"/>
      <c r="M150" s="197" t="s">
        <v>1</v>
      </c>
      <c r="N150" s="198" t="s">
        <v>41</v>
      </c>
      <c r="O150" s="56"/>
      <c r="P150" s="199">
        <f t="shared" si="26"/>
        <v>0</v>
      </c>
      <c r="Q150" s="199">
        <v>0</v>
      </c>
      <c r="R150" s="199">
        <f t="shared" si="27"/>
        <v>0</v>
      </c>
      <c r="S150" s="199">
        <v>0</v>
      </c>
      <c r="T150" s="200">
        <f t="shared" si="28"/>
        <v>0</v>
      </c>
      <c r="AR150" s="13" t="s">
        <v>241</v>
      </c>
      <c r="AT150" s="13" t="s">
        <v>178</v>
      </c>
      <c r="AU150" s="13" t="s">
        <v>82</v>
      </c>
      <c r="AY150" s="13" t="s">
        <v>175</v>
      </c>
      <c r="BE150" s="201">
        <f t="shared" si="29"/>
        <v>0</v>
      </c>
      <c r="BF150" s="201">
        <f t="shared" si="30"/>
        <v>0</v>
      </c>
      <c r="BG150" s="201">
        <f t="shared" si="31"/>
        <v>0</v>
      </c>
      <c r="BH150" s="201">
        <f t="shared" si="32"/>
        <v>0</v>
      </c>
      <c r="BI150" s="201">
        <f t="shared" si="33"/>
        <v>0</v>
      </c>
      <c r="BJ150" s="13" t="s">
        <v>82</v>
      </c>
      <c r="BK150" s="202">
        <f t="shared" si="34"/>
        <v>0</v>
      </c>
      <c r="BL150" s="13" t="s">
        <v>241</v>
      </c>
      <c r="BM150" s="13" t="s">
        <v>1047</v>
      </c>
    </row>
    <row r="151" spans="2:65" s="11" customFormat="1" ht="22.9" customHeight="1">
      <c r="B151" s="175"/>
      <c r="C151" s="176"/>
      <c r="D151" s="177" t="s">
        <v>68</v>
      </c>
      <c r="E151" s="189" t="s">
        <v>407</v>
      </c>
      <c r="F151" s="189" t="s">
        <v>408</v>
      </c>
      <c r="G151" s="176"/>
      <c r="H151" s="176"/>
      <c r="I151" s="179"/>
      <c r="J151" s="190">
        <f>BK151</f>
        <v>0</v>
      </c>
      <c r="K151" s="176"/>
      <c r="L151" s="181"/>
      <c r="M151" s="182"/>
      <c r="N151" s="183"/>
      <c r="O151" s="183"/>
      <c r="P151" s="184">
        <f>SUM(P152:P188)</f>
        <v>0</v>
      </c>
      <c r="Q151" s="183"/>
      <c r="R151" s="184">
        <f>SUM(R152:R188)</f>
        <v>0.49534999999999996</v>
      </c>
      <c r="S151" s="183"/>
      <c r="T151" s="185">
        <f>SUM(T152:T188)</f>
        <v>0</v>
      </c>
      <c r="AR151" s="186" t="s">
        <v>82</v>
      </c>
      <c r="AT151" s="187" t="s">
        <v>68</v>
      </c>
      <c r="AU151" s="187" t="s">
        <v>76</v>
      </c>
      <c r="AY151" s="186" t="s">
        <v>175</v>
      </c>
      <c r="BK151" s="188">
        <f>SUM(BK152:BK188)</f>
        <v>0</v>
      </c>
    </row>
    <row r="152" spans="2:65" s="1" customFormat="1" ht="16.5" customHeight="1">
      <c r="B152" s="30"/>
      <c r="C152" s="191" t="s">
        <v>357</v>
      </c>
      <c r="D152" s="191" t="s">
        <v>178</v>
      </c>
      <c r="E152" s="192" t="s">
        <v>1048</v>
      </c>
      <c r="F152" s="193" t="s">
        <v>1049</v>
      </c>
      <c r="G152" s="194" t="s">
        <v>420</v>
      </c>
      <c r="H152" s="195">
        <v>5</v>
      </c>
      <c r="I152" s="196"/>
      <c r="J152" s="195">
        <f t="shared" ref="J152:J188" si="35">ROUND(I152*H152,3)</f>
        <v>0</v>
      </c>
      <c r="K152" s="193" t="s">
        <v>1</v>
      </c>
      <c r="L152" s="34"/>
      <c r="M152" s="197" t="s">
        <v>1</v>
      </c>
      <c r="N152" s="198" t="s">
        <v>41</v>
      </c>
      <c r="O152" s="56"/>
      <c r="P152" s="199">
        <f t="shared" ref="P152:P188" si="36">O152*H152</f>
        <v>0</v>
      </c>
      <c r="Q152" s="199">
        <v>0</v>
      </c>
      <c r="R152" s="199">
        <f t="shared" ref="R152:R188" si="37">Q152*H152</f>
        <v>0</v>
      </c>
      <c r="S152" s="199">
        <v>0</v>
      </c>
      <c r="T152" s="200">
        <f t="shared" ref="T152:T188" si="38">S152*H152</f>
        <v>0</v>
      </c>
      <c r="AR152" s="13" t="s">
        <v>241</v>
      </c>
      <c r="AT152" s="13" t="s">
        <v>178</v>
      </c>
      <c r="AU152" s="13" t="s">
        <v>82</v>
      </c>
      <c r="AY152" s="13" t="s">
        <v>175</v>
      </c>
      <c r="BE152" s="201">
        <f t="shared" ref="BE152:BE188" si="39">IF(N152="základná",J152,0)</f>
        <v>0</v>
      </c>
      <c r="BF152" s="201">
        <f t="shared" ref="BF152:BF188" si="40">IF(N152="znížená",J152,0)</f>
        <v>0</v>
      </c>
      <c r="BG152" s="201">
        <f t="shared" ref="BG152:BG188" si="41">IF(N152="zákl. prenesená",J152,0)</f>
        <v>0</v>
      </c>
      <c r="BH152" s="201">
        <f t="shared" ref="BH152:BH188" si="42">IF(N152="zníž. prenesená",J152,0)</f>
        <v>0</v>
      </c>
      <c r="BI152" s="201">
        <f t="shared" ref="BI152:BI188" si="43">IF(N152="nulová",J152,0)</f>
        <v>0</v>
      </c>
      <c r="BJ152" s="13" t="s">
        <v>82</v>
      </c>
      <c r="BK152" s="202">
        <f t="shared" ref="BK152:BK188" si="44">ROUND(I152*H152,3)</f>
        <v>0</v>
      </c>
      <c r="BL152" s="13" t="s">
        <v>241</v>
      </c>
      <c r="BM152" s="13" t="s">
        <v>1050</v>
      </c>
    </row>
    <row r="153" spans="2:65" s="1" customFormat="1" ht="16.5" customHeight="1">
      <c r="B153" s="30"/>
      <c r="C153" s="191" t="s">
        <v>361</v>
      </c>
      <c r="D153" s="191" t="s">
        <v>178</v>
      </c>
      <c r="E153" s="192" t="s">
        <v>1051</v>
      </c>
      <c r="F153" s="193" t="s">
        <v>1052</v>
      </c>
      <c r="G153" s="194" t="s">
        <v>181</v>
      </c>
      <c r="H153" s="195">
        <v>10</v>
      </c>
      <c r="I153" s="196"/>
      <c r="J153" s="195">
        <f t="shared" si="35"/>
        <v>0</v>
      </c>
      <c r="K153" s="193" t="s">
        <v>1</v>
      </c>
      <c r="L153" s="34"/>
      <c r="M153" s="197" t="s">
        <v>1</v>
      </c>
      <c r="N153" s="198" t="s">
        <v>41</v>
      </c>
      <c r="O153" s="56"/>
      <c r="P153" s="199">
        <f t="shared" si="36"/>
        <v>0</v>
      </c>
      <c r="Q153" s="199">
        <v>1.1E-4</v>
      </c>
      <c r="R153" s="199">
        <f t="shared" si="37"/>
        <v>1.1000000000000001E-3</v>
      </c>
      <c r="S153" s="199">
        <v>0</v>
      </c>
      <c r="T153" s="200">
        <f t="shared" si="38"/>
        <v>0</v>
      </c>
      <c r="AR153" s="13" t="s">
        <v>241</v>
      </c>
      <c r="AT153" s="13" t="s">
        <v>178</v>
      </c>
      <c r="AU153" s="13" t="s">
        <v>82</v>
      </c>
      <c r="AY153" s="13" t="s">
        <v>175</v>
      </c>
      <c r="BE153" s="201">
        <f t="shared" si="39"/>
        <v>0</v>
      </c>
      <c r="BF153" s="201">
        <f t="shared" si="40"/>
        <v>0</v>
      </c>
      <c r="BG153" s="201">
        <f t="shared" si="41"/>
        <v>0</v>
      </c>
      <c r="BH153" s="201">
        <f t="shared" si="42"/>
        <v>0</v>
      </c>
      <c r="BI153" s="201">
        <f t="shared" si="43"/>
        <v>0</v>
      </c>
      <c r="BJ153" s="13" t="s">
        <v>82</v>
      </c>
      <c r="BK153" s="202">
        <f t="shared" si="44"/>
        <v>0</v>
      </c>
      <c r="BL153" s="13" t="s">
        <v>241</v>
      </c>
      <c r="BM153" s="13" t="s">
        <v>1053</v>
      </c>
    </row>
    <row r="154" spans="2:65" s="1" customFormat="1" ht="16.5" customHeight="1">
      <c r="B154" s="30"/>
      <c r="C154" s="203" t="s">
        <v>365</v>
      </c>
      <c r="D154" s="203" t="s">
        <v>246</v>
      </c>
      <c r="E154" s="204" t="s">
        <v>1054</v>
      </c>
      <c r="F154" s="205" t="s">
        <v>1055</v>
      </c>
      <c r="G154" s="206" t="s">
        <v>181</v>
      </c>
      <c r="H154" s="207">
        <v>10</v>
      </c>
      <c r="I154" s="208"/>
      <c r="J154" s="207">
        <f t="shared" si="35"/>
        <v>0</v>
      </c>
      <c r="K154" s="205" t="s">
        <v>1</v>
      </c>
      <c r="L154" s="209"/>
      <c r="M154" s="210" t="s">
        <v>1</v>
      </c>
      <c r="N154" s="211" t="s">
        <v>41</v>
      </c>
      <c r="O154" s="56"/>
      <c r="P154" s="199">
        <f t="shared" si="36"/>
        <v>0</v>
      </c>
      <c r="Q154" s="199">
        <v>4.2599999999999999E-3</v>
      </c>
      <c r="R154" s="199">
        <f t="shared" si="37"/>
        <v>4.2599999999999999E-2</v>
      </c>
      <c r="S154" s="199">
        <v>0</v>
      </c>
      <c r="T154" s="200">
        <f t="shared" si="38"/>
        <v>0</v>
      </c>
      <c r="AR154" s="13" t="s">
        <v>307</v>
      </c>
      <c r="AT154" s="13" t="s">
        <v>246</v>
      </c>
      <c r="AU154" s="13" t="s">
        <v>82</v>
      </c>
      <c r="AY154" s="13" t="s">
        <v>175</v>
      </c>
      <c r="BE154" s="201">
        <f t="shared" si="39"/>
        <v>0</v>
      </c>
      <c r="BF154" s="201">
        <f t="shared" si="40"/>
        <v>0</v>
      </c>
      <c r="BG154" s="201">
        <f t="shared" si="41"/>
        <v>0</v>
      </c>
      <c r="BH154" s="201">
        <f t="shared" si="42"/>
        <v>0</v>
      </c>
      <c r="BI154" s="201">
        <f t="shared" si="43"/>
        <v>0</v>
      </c>
      <c r="BJ154" s="13" t="s">
        <v>82</v>
      </c>
      <c r="BK154" s="202">
        <f t="shared" si="44"/>
        <v>0</v>
      </c>
      <c r="BL154" s="13" t="s">
        <v>241</v>
      </c>
      <c r="BM154" s="13" t="s">
        <v>1056</v>
      </c>
    </row>
    <row r="155" spans="2:65" s="1" customFormat="1" ht="16.5" customHeight="1">
      <c r="B155" s="30"/>
      <c r="C155" s="191" t="s">
        <v>369</v>
      </c>
      <c r="D155" s="191" t="s">
        <v>178</v>
      </c>
      <c r="E155" s="192" t="s">
        <v>1057</v>
      </c>
      <c r="F155" s="193" t="s">
        <v>1058</v>
      </c>
      <c r="G155" s="194" t="s">
        <v>181</v>
      </c>
      <c r="H155" s="195">
        <v>12</v>
      </c>
      <c r="I155" s="196"/>
      <c r="J155" s="195">
        <f t="shared" si="35"/>
        <v>0</v>
      </c>
      <c r="K155" s="193" t="s">
        <v>1</v>
      </c>
      <c r="L155" s="34"/>
      <c r="M155" s="197" t="s">
        <v>1</v>
      </c>
      <c r="N155" s="198" t="s">
        <v>41</v>
      </c>
      <c r="O155" s="56"/>
      <c r="P155" s="199">
        <f t="shared" si="36"/>
        <v>0</v>
      </c>
      <c r="Q155" s="199">
        <v>7.2000000000000005E-4</v>
      </c>
      <c r="R155" s="199">
        <f t="shared" si="37"/>
        <v>8.6400000000000001E-3</v>
      </c>
      <c r="S155" s="199">
        <v>0</v>
      </c>
      <c r="T155" s="200">
        <f t="shared" si="38"/>
        <v>0</v>
      </c>
      <c r="AR155" s="13" t="s">
        <v>241</v>
      </c>
      <c r="AT155" s="13" t="s">
        <v>178</v>
      </c>
      <c r="AU155" s="13" t="s">
        <v>82</v>
      </c>
      <c r="AY155" s="13" t="s">
        <v>175</v>
      </c>
      <c r="BE155" s="201">
        <f t="shared" si="39"/>
        <v>0</v>
      </c>
      <c r="BF155" s="201">
        <f t="shared" si="40"/>
        <v>0</v>
      </c>
      <c r="BG155" s="201">
        <f t="shared" si="41"/>
        <v>0</v>
      </c>
      <c r="BH155" s="201">
        <f t="shared" si="42"/>
        <v>0</v>
      </c>
      <c r="BI155" s="201">
        <f t="shared" si="43"/>
        <v>0</v>
      </c>
      <c r="BJ155" s="13" t="s">
        <v>82</v>
      </c>
      <c r="BK155" s="202">
        <f t="shared" si="44"/>
        <v>0</v>
      </c>
      <c r="BL155" s="13" t="s">
        <v>241</v>
      </c>
      <c r="BM155" s="13" t="s">
        <v>1059</v>
      </c>
    </row>
    <row r="156" spans="2:65" s="1" customFormat="1" ht="16.5" customHeight="1">
      <c r="B156" s="30"/>
      <c r="C156" s="203" t="s">
        <v>375</v>
      </c>
      <c r="D156" s="203" t="s">
        <v>246</v>
      </c>
      <c r="E156" s="204" t="s">
        <v>1060</v>
      </c>
      <c r="F156" s="205" t="s">
        <v>1061</v>
      </c>
      <c r="G156" s="206" t="s">
        <v>181</v>
      </c>
      <c r="H156" s="207">
        <v>2</v>
      </c>
      <c r="I156" s="208"/>
      <c r="J156" s="207">
        <f t="shared" si="35"/>
        <v>0</v>
      </c>
      <c r="K156" s="205" t="s">
        <v>1</v>
      </c>
      <c r="L156" s="209"/>
      <c r="M156" s="210" t="s">
        <v>1</v>
      </c>
      <c r="N156" s="211" t="s">
        <v>41</v>
      </c>
      <c r="O156" s="56"/>
      <c r="P156" s="199">
        <f t="shared" si="36"/>
        <v>0</v>
      </c>
      <c r="Q156" s="199">
        <v>1.4999999999999999E-2</v>
      </c>
      <c r="R156" s="199">
        <f t="shared" si="37"/>
        <v>0.03</v>
      </c>
      <c r="S156" s="199">
        <v>0</v>
      </c>
      <c r="T156" s="200">
        <f t="shared" si="38"/>
        <v>0</v>
      </c>
      <c r="AR156" s="13" t="s">
        <v>307</v>
      </c>
      <c r="AT156" s="13" t="s">
        <v>246</v>
      </c>
      <c r="AU156" s="13" t="s">
        <v>82</v>
      </c>
      <c r="AY156" s="13" t="s">
        <v>175</v>
      </c>
      <c r="BE156" s="201">
        <f t="shared" si="39"/>
        <v>0</v>
      </c>
      <c r="BF156" s="201">
        <f t="shared" si="40"/>
        <v>0</v>
      </c>
      <c r="BG156" s="201">
        <f t="shared" si="41"/>
        <v>0</v>
      </c>
      <c r="BH156" s="201">
        <f t="shared" si="42"/>
        <v>0</v>
      </c>
      <c r="BI156" s="201">
        <f t="shared" si="43"/>
        <v>0</v>
      </c>
      <c r="BJ156" s="13" t="s">
        <v>82</v>
      </c>
      <c r="BK156" s="202">
        <f t="shared" si="44"/>
        <v>0</v>
      </c>
      <c r="BL156" s="13" t="s">
        <v>241</v>
      </c>
      <c r="BM156" s="13" t="s">
        <v>1062</v>
      </c>
    </row>
    <row r="157" spans="2:65" s="1" customFormat="1" ht="16.5" customHeight="1">
      <c r="B157" s="30"/>
      <c r="C157" s="203" t="s">
        <v>383</v>
      </c>
      <c r="D157" s="203" t="s">
        <v>246</v>
      </c>
      <c r="E157" s="204" t="s">
        <v>1063</v>
      </c>
      <c r="F157" s="205" t="s">
        <v>1064</v>
      </c>
      <c r="G157" s="206" t="s">
        <v>181</v>
      </c>
      <c r="H157" s="207">
        <v>10</v>
      </c>
      <c r="I157" s="208"/>
      <c r="J157" s="207">
        <f t="shared" si="35"/>
        <v>0</v>
      </c>
      <c r="K157" s="205" t="s">
        <v>1</v>
      </c>
      <c r="L157" s="209"/>
      <c r="M157" s="210" t="s">
        <v>1</v>
      </c>
      <c r="N157" s="211" t="s">
        <v>41</v>
      </c>
      <c r="O157" s="56"/>
      <c r="P157" s="199">
        <f t="shared" si="36"/>
        <v>0</v>
      </c>
      <c r="Q157" s="199">
        <v>1.4999999999999999E-2</v>
      </c>
      <c r="R157" s="199">
        <f t="shared" si="37"/>
        <v>0.15</v>
      </c>
      <c r="S157" s="199">
        <v>0</v>
      </c>
      <c r="T157" s="200">
        <f t="shared" si="38"/>
        <v>0</v>
      </c>
      <c r="AR157" s="13" t="s">
        <v>307</v>
      </c>
      <c r="AT157" s="13" t="s">
        <v>246</v>
      </c>
      <c r="AU157" s="13" t="s">
        <v>82</v>
      </c>
      <c r="AY157" s="13" t="s">
        <v>175</v>
      </c>
      <c r="BE157" s="201">
        <f t="shared" si="39"/>
        <v>0</v>
      </c>
      <c r="BF157" s="201">
        <f t="shared" si="40"/>
        <v>0</v>
      </c>
      <c r="BG157" s="201">
        <f t="shared" si="41"/>
        <v>0</v>
      </c>
      <c r="BH157" s="201">
        <f t="shared" si="42"/>
        <v>0</v>
      </c>
      <c r="BI157" s="201">
        <f t="shared" si="43"/>
        <v>0</v>
      </c>
      <c r="BJ157" s="13" t="s">
        <v>82</v>
      </c>
      <c r="BK157" s="202">
        <f t="shared" si="44"/>
        <v>0</v>
      </c>
      <c r="BL157" s="13" t="s">
        <v>241</v>
      </c>
      <c r="BM157" s="13" t="s">
        <v>1065</v>
      </c>
    </row>
    <row r="158" spans="2:65" s="1" customFormat="1" ht="16.5" customHeight="1">
      <c r="B158" s="30"/>
      <c r="C158" s="191" t="s">
        <v>387</v>
      </c>
      <c r="D158" s="191" t="s">
        <v>178</v>
      </c>
      <c r="E158" s="192" t="s">
        <v>1066</v>
      </c>
      <c r="F158" s="193" t="s">
        <v>1067</v>
      </c>
      <c r="G158" s="194" t="s">
        <v>420</v>
      </c>
      <c r="H158" s="195">
        <v>3</v>
      </c>
      <c r="I158" s="196"/>
      <c r="J158" s="195">
        <f t="shared" si="35"/>
        <v>0</v>
      </c>
      <c r="K158" s="193" t="s">
        <v>1</v>
      </c>
      <c r="L158" s="34"/>
      <c r="M158" s="197" t="s">
        <v>1</v>
      </c>
      <c r="N158" s="198" t="s">
        <v>41</v>
      </c>
      <c r="O158" s="56"/>
      <c r="P158" s="199">
        <f t="shared" si="36"/>
        <v>0</v>
      </c>
      <c r="Q158" s="199">
        <v>0</v>
      </c>
      <c r="R158" s="199">
        <f t="shared" si="37"/>
        <v>0</v>
      </c>
      <c r="S158" s="199">
        <v>0</v>
      </c>
      <c r="T158" s="200">
        <f t="shared" si="38"/>
        <v>0</v>
      </c>
      <c r="AR158" s="13" t="s">
        <v>241</v>
      </c>
      <c r="AT158" s="13" t="s">
        <v>178</v>
      </c>
      <c r="AU158" s="13" t="s">
        <v>82</v>
      </c>
      <c r="AY158" s="13" t="s">
        <v>175</v>
      </c>
      <c r="BE158" s="201">
        <f t="shared" si="39"/>
        <v>0</v>
      </c>
      <c r="BF158" s="201">
        <f t="shared" si="40"/>
        <v>0</v>
      </c>
      <c r="BG158" s="201">
        <f t="shared" si="41"/>
        <v>0</v>
      </c>
      <c r="BH158" s="201">
        <f t="shared" si="42"/>
        <v>0</v>
      </c>
      <c r="BI158" s="201">
        <f t="shared" si="43"/>
        <v>0</v>
      </c>
      <c r="BJ158" s="13" t="s">
        <v>82</v>
      </c>
      <c r="BK158" s="202">
        <f t="shared" si="44"/>
        <v>0</v>
      </c>
      <c r="BL158" s="13" t="s">
        <v>241</v>
      </c>
      <c r="BM158" s="13" t="s">
        <v>1068</v>
      </c>
    </row>
    <row r="159" spans="2:65" s="1" customFormat="1" ht="16.5" customHeight="1">
      <c r="B159" s="30"/>
      <c r="C159" s="191" t="s">
        <v>391</v>
      </c>
      <c r="D159" s="191" t="s">
        <v>178</v>
      </c>
      <c r="E159" s="192" t="s">
        <v>1069</v>
      </c>
      <c r="F159" s="193" t="s">
        <v>1070</v>
      </c>
      <c r="G159" s="194" t="s">
        <v>420</v>
      </c>
      <c r="H159" s="195">
        <v>12</v>
      </c>
      <c r="I159" s="196"/>
      <c r="J159" s="195">
        <f t="shared" si="35"/>
        <v>0</v>
      </c>
      <c r="K159" s="193" t="s">
        <v>1</v>
      </c>
      <c r="L159" s="34"/>
      <c r="M159" s="197" t="s">
        <v>1</v>
      </c>
      <c r="N159" s="198" t="s">
        <v>41</v>
      </c>
      <c r="O159" s="56"/>
      <c r="P159" s="199">
        <f t="shared" si="36"/>
        <v>0</v>
      </c>
      <c r="Q159" s="199">
        <v>0</v>
      </c>
      <c r="R159" s="199">
        <f t="shared" si="37"/>
        <v>0</v>
      </c>
      <c r="S159" s="199">
        <v>0</v>
      </c>
      <c r="T159" s="200">
        <f t="shared" si="38"/>
        <v>0</v>
      </c>
      <c r="AR159" s="13" t="s">
        <v>241</v>
      </c>
      <c r="AT159" s="13" t="s">
        <v>178</v>
      </c>
      <c r="AU159" s="13" t="s">
        <v>82</v>
      </c>
      <c r="AY159" s="13" t="s">
        <v>175</v>
      </c>
      <c r="BE159" s="201">
        <f t="shared" si="39"/>
        <v>0</v>
      </c>
      <c r="BF159" s="201">
        <f t="shared" si="40"/>
        <v>0</v>
      </c>
      <c r="BG159" s="201">
        <f t="shared" si="41"/>
        <v>0</v>
      </c>
      <c r="BH159" s="201">
        <f t="shared" si="42"/>
        <v>0</v>
      </c>
      <c r="BI159" s="201">
        <f t="shared" si="43"/>
        <v>0</v>
      </c>
      <c r="BJ159" s="13" t="s">
        <v>82</v>
      </c>
      <c r="BK159" s="202">
        <f t="shared" si="44"/>
        <v>0</v>
      </c>
      <c r="BL159" s="13" t="s">
        <v>241</v>
      </c>
      <c r="BM159" s="13" t="s">
        <v>1071</v>
      </c>
    </row>
    <row r="160" spans="2:65" s="1" customFormat="1" ht="16.5" customHeight="1">
      <c r="B160" s="30"/>
      <c r="C160" s="191" t="s">
        <v>395</v>
      </c>
      <c r="D160" s="191" t="s">
        <v>178</v>
      </c>
      <c r="E160" s="192" t="s">
        <v>1072</v>
      </c>
      <c r="F160" s="193" t="s">
        <v>1073</v>
      </c>
      <c r="G160" s="194" t="s">
        <v>420</v>
      </c>
      <c r="H160" s="195">
        <v>17</v>
      </c>
      <c r="I160" s="196"/>
      <c r="J160" s="195">
        <f t="shared" si="35"/>
        <v>0</v>
      </c>
      <c r="K160" s="193" t="s">
        <v>1</v>
      </c>
      <c r="L160" s="34"/>
      <c r="M160" s="197" t="s">
        <v>1</v>
      </c>
      <c r="N160" s="198" t="s">
        <v>41</v>
      </c>
      <c r="O160" s="56"/>
      <c r="P160" s="199">
        <f t="shared" si="36"/>
        <v>0</v>
      </c>
      <c r="Q160" s="199">
        <v>2.3E-3</v>
      </c>
      <c r="R160" s="199">
        <f t="shared" si="37"/>
        <v>3.9099999999999996E-2</v>
      </c>
      <c r="S160" s="199">
        <v>0</v>
      </c>
      <c r="T160" s="200">
        <f t="shared" si="38"/>
        <v>0</v>
      </c>
      <c r="AR160" s="13" t="s">
        <v>241</v>
      </c>
      <c r="AT160" s="13" t="s">
        <v>178</v>
      </c>
      <c r="AU160" s="13" t="s">
        <v>82</v>
      </c>
      <c r="AY160" s="13" t="s">
        <v>175</v>
      </c>
      <c r="BE160" s="201">
        <f t="shared" si="39"/>
        <v>0</v>
      </c>
      <c r="BF160" s="201">
        <f t="shared" si="40"/>
        <v>0</v>
      </c>
      <c r="BG160" s="201">
        <f t="shared" si="41"/>
        <v>0</v>
      </c>
      <c r="BH160" s="201">
        <f t="shared" si="42"/>
        <v>0</v>
      </c>
      <c r="BI160" s="201">
        <f t="shared" si="43"/>
        <v>0</v>
      </c>
      <c r="BJ160" s="13" t="s">
        <v>82</v>
      </c>
      <c r="BK160" s="202">
        <f t="shared" si="44"/>
        <v>0</v>
      </c>
      <c r="BL160" s="13" t="s">
        <v>241</v>
      </c>
      <c r="BM160" s="13" t="s">
        <v>1074</v>
      </c>
    </row>
    <row r="161" spans="2:65" s="1" customFormat="1" ht="16.5" customHeight="1">
      <c r="B161" s="30"/>
      <c r="C161" s="203" t="s">
        <v>399</v>
      </c>
      <c r="D161" s="203" t="s">
        <v>246</v>
      </c>
      <c r="E161" s="204" t="s">
        <v>1075</v>
      </c>
      <c r="F161" s="205" t="s">
        <v>1076</v>
      </c>
      <c r="G161" s="206" t="s">
        <v>181</v>
      </c>
      <c r="H161" s="207">
        <v>1</v>
      </c>
      <c r="I161" s="208"/>
      <c r="J161" s="207">
        <f t="shared" si="35"/>
        <v>0</v>
      </c>
      <c r="K161" s="205" t="s">
        <v>1</v>
      </c>
      <c r="L161" s="209"/>
      <c r="M161" s="210" t="s">
        <v>1</v>
      </c>
      <c r="N161" s="211" t="s">
        <v>41</v>
      </c>
      <c r="O161" s="56"/>
      <c r="P161" s="199">
        <f t="shared" si="36"/>
        <v>0</v>
      </c>
      <c r="Q161" s="199">
        <v>6.7999999999999996E-3</v>
      </c>
      <c r="R161" s="199">
        <f t="shared" si="37"/>
        <v>6.7999999999999996E-3</v>
      </c>
      <c r="S161" s="199">
        <v>0</v>
      </c>
      <c r="T161" s="200">
        <f t="shared" si="38"/>
        <v>0</v>
      </c>
      <c r="AR161" s="13" t="s">
        <v>307</v>
      </c>
      <c r="AT161" s="13" t="s">
        <v>246</v>
      </c>
      <c r="AU161" s="13" t="s">
        <v>82</v>
      </c>
      <c r="AY161" s="13" t="s">
        <v>175</v>
      </c>
      <c r="BE161" s="201">
        <f t="shared" si="39"/>
        <v>0</v>
      </c>
      <c r="BF161" s="201">
        <f t="shared" si="40"/>
        <v>0</v>
      </c>
      <c r="BG161" s="201">
        <f t="shared" si="41"/>
        <v>0</v>
      </c>
      <c r="BH161" s="201">
        <f t="shared" si="42"/>
        <v>0</v>
      </c>
      <c r="BI161" s="201">
        <f t="shared" si="43"/>
        <v>0</v>
      </c>
      <c r="BJ161" s="13" t="s">
        <v>82</v>
      </c>
      <c r="BK161" s="202">
        <f t="shared" si="44"/>
        <v>0</v>
      </c>
      <c r="BL161" s="13" t="s">
        <v>241</v>
      </c>
      <c r="BM161" s="13" t="s">
        <v>1077</v>
      </c>
    </row>
    <row r="162" spans="2:65" s="1" customFormat="1" ht="16.5" customHeight="1">
      <c r="B162" s="30"/>
      <c r="C162" s="203" t="s">
        <v>401</v>
      </c>
      <c r="D162" s="203" t="s">
        <v>246</v>
      </c>
      <c r="E162" s="204" t="s">
        <v>1078</v>
      </c>
      <c r="F162" s="205" t="s">
        <v>1079</v>
      </c>
      <c r="G162" s="206" t="s">
        <v>181</v>
      </c>
      <c r="H162" s="207">
        <v>10</v>
      </c>
      <c r="I162" s="208"/>
      <c r="J162" s="207">
        <f t="shared" si="35"/>
        <v>0</v>
      </c>
      <c r="K162" s="205" t="s">
        <v>1</v>
      </c>
      <c r="L162" s="209"/>
      <c r="M162" s="210" t="s">
        <v>1</v>
      </c>
      <c r="N162" s="211" t="s">
        <v>41</v>
      </c>
      <c r="O162" s="56"/>
      <c r="P162" s="199">
        <f t="shared" si="36"/>
        <v>0</v>
      </c>
      <c r="Q162" s="199">
        <v>5.8999999999999999E-3</v>
      </c>
      <c r="R162" s="199">
        <f t="shared" si="37"/>
        <v>5.8999999999999997E-2</v>
      </c>
      <c r="S162" s="199">
        <v>0</v>
      </c>
      <c r="T162" s="200">
        <f t="shared" si="38"/>
        <v>0</v>
      </c>
      <c r="AR162" s="13" t="s">
        <v>307</v>
      </c>
      <c r="AT162" s="13" t="s">
        <v>246</v>
      </c>
      <c r="AU162" s="13" t="s">
        <v>82</v>
      </c>
      <c r="AY162" s="13" t="s">
        <v>175</v>
      </c>
      <c r="BE162" s="201">
        <f t="shared" si="39"/>
        <v>0</v>
      </c>
      <c r="BF162" s="201">
        <f t="shared" si="40"/>
        <v>0</v>
      </c>
      <c r="BG162" s="201">
        <f t="shared" si="41"/>
        <v>0</v>
      </c>
      <c r="BH162" s="201">
        <f t="shared" si="42"/>
        <v>0</v>
      </c>
      <c r="BI162" s="201">
        <f t="shared" si="43"/>
        <v>0</v>
      </c>
      <c r="BJ162" s="13" t="s">
        <v>82</v>
      </c>
      <c r="BK162" s="202">
        <f t="shared" si="44"/>
        <v>0</v>
      </c>
      <c r="BL162" s="13" t="s">
        <v>241</v>
      </c>
      <c r="BM162" s="13" t="s">
        <v>1080</v>
      </c>
    </row>
    <row r="163" spans="2:65" s="1" customFormat="1" ht="16.5" customHeight="1">
      <c r="B163" s="30"/>
      <c r="C163" s="203" t="s">
        <v>403</v>
      </c>
      <c r="D163" s="203" t="s">
        <v>246</v>
      </c>
      <c r="E163" s="204" t="s">
        <v>1081</v>
      </c>
      <c r="F163" s="205" t="s">
        <v>1082</v>
      </c>
      <c r="G163" s="206" t="s">
        <v>181</v>
      </c>
      <c r="H163" s="207">
        <v>4</v>
      </c>
      <c r="I163" s="208"/>
      <c r="J163" s="207">
        <f t="shared" si="35"/>
        <v>0</v>
      </c>
      <c r="K163" s="205" t="s">
        <v>1</v>
      </c>
      <c r="L163" s="209"/>
      <c r="M163" s="210" t="s">
        <v>1</v>
      </c>
      <c r="N163" s="211" t="s">
        <v>41</v>
      </c>
      <c r="O163" s="56"/>
      <c r="P163" s="199">
        <f t="shared" si="36"/>
        <v>0</v>
      </c>
      <c r="Q163" s="199">
        <v>1.4999999999999999E-2</v>
      </c>
      <c r="R163" s="199">
        <f t="shared" si="37"/>
        <v>0.06</v>
      </c>
      <c r="S163" s="199">
        <v>0</v>
      </c>
      <c r="T163" s="200">
        <f t="shared" si="38"/>
        <v>0</v>
      </c>
      <c r="AR163" s="13" t="s">
        <v>307</v>
      </c>
      <c r="AT163" s="13" t="s">
        <v>246</v>
      </c>
      <c r="AU163" s="13" t="s">
        <v>82</v>
      </c>
      <c r="AY163" s="13" t="s">
        <v>175</v>
      </c>
      <c r="BE163" s="201">
        <f t="shared" si="39"/>
        <v>0</v>
      </c>
      <c r="BF163" s="201">
        <f t="shared" si="40"/>
        <v>0</v>
      </c>
      <c r="BG163" s="201">
        <f t="shared" si="41"/>
        <v>0</v>
      </c>
      <c r="BH163" s="201">
        <f t="shared" si="42"/>
        <v>0</v>
      </c>
      <c r="BI163" s="201">
        <f t="shared" si="43"/>
        <v>0</v>
      </c>
      <c r="BJ163" s="13" t="s">
        <v>82</v>
      </c>
      <c r="BK163" s="202">
        <f t="shared" si="44"/>
        <v>0</v>
      </c>
      <c r="BL163" s="13" t="s">
        <v>241</v>
      </c>
      <c r="BM163" s="13" t="s">
        <v>1083</v>
      </c>
    </row>
    <row r="164" spans="2:65" s="1" customFormat="1" ht="16.5" customHeight="1">
      <c r="B164" s="30"/>
      <c r="C164" s="203" t="s">
        <v>409</v>
      </c>
      <c r="D164" s="203" t="s">
        <v>246</v>
      </c>
      <c r="E164" s="204" t="s">
        <v>1084</v>
      </c>
      <c r="F164" s="205" t="s">
        <v>1085</v>
      </c>
      <c r="G164" s="206" t="s">
        <v>181</v>
      </c>
      <c r="H164" s="207">
        <v>2</v>
      </c>
      <c r="I164" s="208"/>
      <c r="J164" s="207">
        <f t="shared" si="35"/>
        <v>0</v>
      </c>
      <c r="K164" s="205" t="s">
        <v>1</v>
      </c>
      <c r="L164" s="209"/>
      <c r="M164" s="210" t="s">
        <v>1</v>
      </c>
      <c r="N164" s="211" t="s">
        <v>41</v>
      </c>
      <c r="O164" s="56"/>
      <c r="P164" s="199">
        <f t="shared" si="36"/>
        <v>0</v>
      </c>
      <c r="Q164" s="199">
        <v>1.0999999999999999E-2</v>
      </c>
      <c r="R164" s="199">
        <f t="shared" si="37"/>
        <v>2.1999999999999999E-2</v>
      </c>
      <c r="S164" s="199">
        <v>0</v>
      </c>
      <c r="T164" s="200">
        <f t="shared" si="38"/>
        <v>0</v>
      </c>
      <c r="AR164" s="13" t="s">
        <v>307</v>
      </c>
      <c r="AT164" s="13" t="s">
        <v>246</v>
      </c>
      <c r="AU164" s="13" t="s">
        <v>82</v>
      </c>
      <c r="AY164" s="13" t="s">
        <v>175</v>
      </c>
      <c r="BE164" s="201">
        <f t="shared" si="39"/>
        <v>0</v>
      </c>
      <c r="BF164" s="201">
        <f t="shared" si="40"/>
        <v>0</v>
      </c>
      <c r="BG164" s="201">
        <f t="shared" si="41"/>
        <v>0</v>
      </c>
      <c r="BH164" s="201">
        <f t="shared" si="42"/>
        <v>0</v>
      </c>
      <c r="BI164" s="201">
        <f t="shared" si="43"/>
        <v>0</v>
      </c>
      <c r="BJ164" s="13" t="s">
        <v>82</v>
      </c>
      <c r="BK164" s="202">
        <f t="shared" si="44"/>
        <v>0</v>
      </c>
      <c r="BL164" s="13" t="s">
        <v>241</v>
      </c>
      <c r="BM164" s="13" t="s">
        <v>1086</v>
      </c>
    </row>
    <row r="165" spans="2:65" s="1" customFormat="1" ht="16.5" customHeight="1">
      <c r="B165" s="30"/>
      <c r="C165" s="191" t="s">
        <v>413</v>
      </c>
      <c r="D165" s="191" t="s">
        <v>178</v>
      </c>
      <c r="E165" s="192" t="s">
        <v>1087</v>
      </c>
      <c r="F165" s="193" t="s">
        <v>1088</v>
      </c>
      <c r="G165" s="194" t="s">
        <v>420</v>
      </c>
      <c r="H165" s="195">
        <v>1</v>
      </c>
      <c r="I165" s="196"/>
      <c r="J165" s="195">
        <f t="shared" si="35"/>
        <v>0</v>
      </c>
      <c r="K165" s="193" t="s">
        <v>1</v>
      </c>
      <c r="L165" s="34"/>
      <c r="M165" s="197" t="s">
        <v>1</v>
      </c>
      <c r="N165" s="198" t="s">
        <v>41</v>
      </c>
      <c r="O165" s="56"/>
      <c r="P165" s="199">
        <f t="shared" si="36"/>
        <v>0</v>
      </c>
      <c r="Q165" s="199">
        <v>0</v>
      </c>
      <c r="R165" s="199">
        <f t="shared" si="37"/>
        <v>0</v>
      </c>
      <c r="S165" s="199">
        <v>0</v>
      </c>
      <c r="T165" s="200">
        <f t="shared" si="38"/>
        <v>0</v>
      </c>
      <c r="AR165" s="13" t="s">
        <v>241</v>
      </c>
      <c r="AT165" s="13" t="s">
        <v>178</v>
      </c>
      <c r="AU165" s="13" t="s">
        <v>82</v>
      </c>
      <c r="AY165" s="13" t="s">
        <v>175</v>
      </c>
      <c r="BE165" s="201">
        <f t="shared" si="39"/>
        <v>0</v>
      </c>
      <c r="BF165" s="201">
        <f t="shared" si="40"/>
        <v>0</v>
      </c>
      <c r="BG165" s="201">
        <f t="shared" si="41"/>
        <v>0</v>
      </c>
      <c r="BH165" s="201">
        <f t="shared" si="42"/>
        <v>0</v>
      </c>
      <c r="BI165" s="201">
        <f t="shared" si="43"/>
        <v>0</v>
      </c>
      <c r="BJ165" s="13" t="s">
        <v>82</v>
      </c>
      <c r="BK165" s="202">
        <f t="shared" si="44"/>
        <v>0</v>
      </c>
      <c r="BL165" s="13" t="s">
        <v>241</v>
      </c>
      <c r="BM165" s="13" t="s">
        <v>1089</v>
      </c>
    </row>
    <row r="166" spans="2:65" s="1" customFormat="1" ht="16.5" customHeight="1">
      <c r="B166" s="30"/>
      <c r="C166" s="191" t="s">
        <v>417</v>
      </c>
      <c r="D166" s="191" t="s">
        <v>178</v>
      </c>
      <c r="E166" s="192" t="s">
        <v>1090</v>
      </c>
      <c r="F166" s="193" t="s">
        <v>1091</v>
      </c>
      <c r="G166" s="194" t="s">
        <v>420</v>
      </c>
      <c r="H166" s="195">
        <v>1</v>
      </c>
      <c r="I166" s="196"/>
      <c r="J166" s="195">
        <f t="shared" si="35"/>
        <v>0</v>
      </c>
      <c r="K166" s="193" t="s">
        <v>1</v>
      </c>
      <c r="L166" s="34"/>
      <c r="M166" s="197" t="s">
        <v>1</v>
      </c>
      <c r="N166" s="198" t="s">
        <v>41</v>
      </c>
      <c r="O166" s="56"/>
      <c r="P166" s="199">
        <f t="shared" si="36"/>
        <v>0</v>
      </c>
      <c r="Q166" s="199">
        <v>0</v>
      </c>
      <c r="R166" s="199">
        <f t="shared" si="37"/>
        <v>0</v>
      </c>
      <c r="S166" s="199">
        <v>0</v>
      </c>
      <c r="T166" s="200">
        <f t="shared" si="38"/>
        <v>0</v>
      </c>
      <c r="AR166" s="13" t="s">
        <v>241</v>
      </c>
      <c r="AT166" s="13" t="s">
        <v>178</v>
      </c>
      <c r="AU166" s="13" t="s">
        <v>82</v>
      </c>
      <c r="AY166" s="13" t="s">
        <v>175</v>
      </c>
      <c r="BE166" s="201">
        <f t="shared" si="39"/>
        <v>0</v>
      </c>
      <c r="BF166" s="201">
        <f t="shared" si="40"/>
        <v>0</v>
      </c>
      <c r="BG166" s="201">
        <f t="shared" si="41"/>
        <v>0</v>
      </c>
      <c r="BH166" s="201">
        <f t="shared" si="42"/>
        <v>0</v>
      </c>
      <c r="BI166" s="201">
        <f t="shared" si="43"/>
        <v>0</v>
      </c>
      <c r="BJ166" s="13" t="s">
        <v>82</v>
      </c>
      <c r="BK166" s="202">
        <f t="shared" si="44"/>
        <v>0</v>
      </c>
      <c r="BL166" s="13" t="s">
        <v>241</v>
      </c>
      <c r="BM166" s="13" t="s">
        <v>1092</v>
      </c>
    </row>
    <row r="167" spans="2:65" s="1" customFormat="1" ht="16.5" customHeight="1">
      <c r="B167" s="30"/>
      <c r="C167" s="191" t="s">
        <v>422</v>
      </c>
      <c r="D167" s="191" t="s">
        <v>178</v>
      </c>
      <c r="E167" s="192" t="s">
        <v>1093</v>
      </c>
      <c r="F167" s="193" t="s">
        <v>1094</v>
      </c>
      <c r="G167" s="194" t="s">
        <v>420</v>
      </c>
      <c r="H167" s="195">
        <v>1</v>
      </c>
      <c r="I167" s="196"/>
      <c r="J167" s="195">
        <f t="shared" si="35"/>
        <v>0</v>
      </c>
      <c r="K167" s="193" t="s">
        <v>1</v>
      </c>
      <c r="L167" s="34"/>
      <c r="M167" s="197" t="s">
        <v>1</v>
      </c>
      <c r="N167" s="198" t="s">
        <v>41</v>
      </c>
      <c r="O167" s="56"/>
      <c r="P167" s="199">
        <f t="shared" si="36"/>
        <v>0</v>
      </c>
      <c r="Q167" s="199">
        <v>4.8999999999999998E-4</v>
      </c>
      <c r="R167" s="199">
        <f t="shared" si="37"/>
        <v>4.8999999999999998E-4</v>
      </c>
      <c r="S167" s="199">
        <v>0</v>
      </c>
      <c r="T167" s="200">
        <f t="shared" si="38"/>
        <v>0</v>
      </c>
      <c r="AR167" s="13" t="s">
        <v>241</v>
      </c>
      <c r="AT167" s="13" t="s">
        <v>178</v>
      </c>
      <c r="AU167" s="13" t="s">
        <v>82</v>
      </c>
      <c r="AY167" s="13" t="s">
        <v>175</v>
      </c>
      <c r="BE167" s="201">
        <f t="shared" si="39"/>
        <v>0</v>
      </c>
      <c r="BF167" s="201">
        <f t="shared" si="40"/>
        <v>0</v>
      </c>
      <c r="BG167" s="201">
        <f t="shared" si="41"/>
        <v>0</v>
      </c>
      <c r="BH167" s="201">
        <f t="shared" si="42"/>
        <v>0</v>
      </c>
      <c r="BI167" s="201">
        <f t="shared" si="43"/>
        <v>0</v>
      </c>
      <c r="BJ167" s="13" t="s">
        <v>82</v>
      </c>
      <c r="BK167" s="202">
        <f t="shared" si="44"/>
        <v>0</v>
      </c>
      <c r="BL167" s="13" t="s">
        <v>241</v>
      </c>
      <c r="BM167" s="13" t="s">
        <v>1095</v>
      </c>
    </row>
    <row r="168" spans="2:65" s="1" customFormat="1" ht="16.5" customHeight="1">
      <c r="B168" s="30"/>
      <c r="C168" s="203" t="s">
        <v>426</v>
      </c>
      <c r="D168" s="203" t="s">
        <v>246</v>
      </c>
      <c r="E168" s="204" t="s">
        <v>1096</v>
      </c>
      <c r="F168" s="205" t="s">
        <v>1097</v>
      </c>
      <c r="G168" s="206" t="s">
        <v>181</v>
      </c>
      <c r="H168" s="207">
        <v>1</v>
      </c>
      <c r="I168" s="208"/>
      <c r="J168" s="207">
        <f t="shared" si="35"/>
        <v>0</v>
      </c>
      <c r="K168" s="205" t="s">
        <v>1</v>
      </c>
      <c r="L168" s="209"/>
      <c r="M168" s="210" t="s">
        <v>1</v>
      </c>
      <c r="N168" s="211" t="s">
        <v>41</v>
      </c>
      <c r="O168" s="56"/>
      <c r="P168" s="199">
        <f t="shared" si="36"/>
        <v>0</v>
      </c>
      <c r="Q168" s="199">
        <v>1.6199999999999999E-2</v>
      </c>
      <c r="R168" s="199">
        <f t="shared" si="37"/>
        <v>1.6199999999999999E-2</v>
      </c>
      <c r="S168" s="199">
        <v>0</v>
      </c>
      <c r="T168" s="200">
        <f t="shared" si="38"/>
        <v>0</v>
      </c>
      <c r="AR168" s="13" t="s">
        <v>307</v>
      </c>
      <c r="AT168" s="13" t="s">
        <v>246</v>
      </c>
      <c r="AU168" s="13" t="s">
        <v>82</v>
      </c>
      <c r="AY168" s="13" t="s">
        <v>175</v>
      </c>
      <c r="BE168" s="201">
        <f t="shared" si="39"/>
        <v>0</v>
      </c>
      <c r="BF168" s="201">
        <f t="shared" si="40"/>
        <v>0</v>
      </c>
      <c r="BG168" s="201">
        <f t="shared" si="41"/>
        <v>0</v>
      </c>
      <c r="BH168" s="201">
        <f t="shared" si="42"/>
        <v>0</v>
      </c>
      <c r="BI168" s="201">
        <f t="shared" si="43"/>
        <v>0</v>
      </c>
      <c r="BJ168" s="13" t="s">
        <v>82</v>
      </c>
      <c r="BK168" s="202">
        <f t="shared" si="44"/>
        <v>0</v>
      </c>
      <c r="BL168" s="13" t="s">
        <v>241</v>
      </c>
      <c r="BM168" s="13" t="s">
        <v>1098</v>
      </c>
    </row>
    <row r="169" spans="2:65" s="1" customFormat="1" ht="16.5" customHeight="1">
      <c r="B169" s="30"/>
      <c r="C169" s="191" t="s">
        <v>430</v>
      </c>
      <c r="D169" s="191" t="s">
        <v>178</v>
      </c>
      <c r="E169" s="192" t="s">
        <v>1099</v>
      </c>
      <c r="F169" s="193" t="s">
        <v>1100</v>
      </c>
      <c r="G169" s="194" t="s">
        <v>181</v>
      </c>
      <c r="H169" s="195">
        <v>12</v>
      </c>
      <c r="I169" s="196"/>
      <c r="J169" s="195">
        <f t="shared" si="35"/>
        <v>0</v>
      </c>
      <c r="K169" s="193" t="s">
        <v>1</v>
      </c>
      <c r="L169" s="34"/>
      <c r="M169" s="197" t="s">
        <v>1</v>
      </c>
      <c r="N169" s="198" t="s">
        <v>41</v>
      </c>
      <c r="O169" s="56"/>
      <c r="P169" s="199">
        <f t="shared" si="36"/>
        <v>0</v>
      </c>
      <c r="Q169" s="199">
        <v>0</v>
      </c>
      <c r="R169" s="199">
        <f t="shared" si="37"/>
        <v>0</v>
      </c>
      <c r="S169" s="199">
        <v>0</v>
      </c>
      <c r="T169" s="200">
        <f t="shared" si="38"/>
        <v>0</v>
      </c>
      <c r="AR169" s="13" t="s">
        <v>241</v>
      </c>
      <c r="AT169" s="13" t="s">
        <v>178</v>
      </c>
      <c r="AU169" s="13" t="s">
        <v>82</v>
      </c>
      <c r="AY169" s="13" t="s">
        <v>175</v>
      </c>
      <c r="BE169" s="201">
        <f t="shared" si="39"/>
        <v>0</v>
      </c>
      <c r="BF169" s="201">
        <f t="shared" si="40"/>
        <v>0</v>
      </c>
      <c r="BG169" s="201">
        <f t="shared" si="41"/>
        <v>0</v>
      </c>
      <c r="BH169" s="201">
        <f t="shared" si="42"/>
        <v>0</v>
      </c>
      <c r="BI169" s="201">
        <f t="shared" si="43"/>
        <v>0</v>
      </c>
      <c r="BJ169" s="13" t="s">
        <v>82</v>
      </c>
      <c r="BK169" s="202">
        <f t="shared" si="44"/>
        <v>0</v>
      </c>
      <c r="BL169" s="13" t="s">
        <v>241</v>
      </c>
      <c r="BM169" s="13" t="s">
        <v>1101</v>
      </c>
    </row>
    <row r="170" spans="2:65" s="1" customFormat="1" ht="16.5" customHeight="1">
      <c r="B170" s="30"/>
      <c r="C170" s="191" t="s">
        <v>434</v>
      </c>
      <c r="D170" s="191" t="s">
        <v>178</v>
      </c>
      <c r="E170" s="192" t="s">
        <v>1102</v>
      </c>
      <c r="F170" s="193" t="s">
        <v>1103</v>
      </c>
      <c r="G170" s="194" t="s">
        <v>420</v>
      </c>
      <c r="H170" s="195">
        <v>12</v>
      </c>
      <c r="I170" s="196"/>
      <c r="J170" s="195">
        <f t="shared" si="35"/>
        <v>0</v>
      </c>
      <c r="K170" s="193" t="s">
        <v>1</v>
      </c>
      <c r="L170" s="34"/>
      <c r="M170" s="197" t="s">
        <v>1</v>
      </c>
      <c r="N170" s="198" t="s">
        <v>41</v>
      </c>
      <c r="O170" s="56"/>
      <c r="P170" s="199">
        <f t="shared" si="36"/>
        <v>0</v>
      </c>
      <c r="Q170" s="199">
        <v>2.7999999999999998E-4</v>
      </c>
      <c r="R170" s="199">
        <f t="shared" si="37"/>
        <v>3.3599999999999997E-3</v>
      </c>
      <c r="S170" s="199">
        <v>0</v>
      </c>
      <c r="T170" s="200">
        <f t="shared" si="38"/>
        <v>0</v>
      </c>
      <c r="AR170" s="13" t="s">
        <v>241</v>
      </c>
      <c r="AT170" s="13" t="s">
        <v>178</v>
      </c>
      <c r="AU170" s="13" t="s">
        <v>82</v>
      </c>
      <c r="AY170" s="13" t="s">
        <v>175</v>
      </c>
      <c r="BE170" s="201">
        <f t="shared" si="39"/>
        <v>0</v>
      </c>
      <c r="BF170" s="201">
        <f t="shared" si="40"/>
        <v>0</v>
      </c>
      <c r="BG170" s="201">
        <f t="shared" si="41"/>
        <v>0</v>
      </c>
      <c r="BH170" s="201">
        <f t="shared" si="42"/>
        <v>0</v>
      </c>
      <c r="BI170" s="201">
        <f t="shared" si="43"/>
        <v>0</v>
      </c>
      <c r="BJ170" s="13" t="s">
        <v>82</v>
      </c>
      <c r="BK170" s="202">
        <f t="shared" si="44"/>
        <v>0</v>
      </c>
      <c r="BL170" s="13" t="s">
        <v>241</v>
      </c>
      <c r="BM170" s="13" t="s">
        <v>1104</v>
      </c>
    </row>
    <row r="171" spans="2:65" s="1" customFormat="1" ht="16.5" customHeight="1">
      <c r="B171" s="30"/>
      <c r="C171" s="203" t="s">
        <v>438</v>
      </c>
      <c r="D171" s="203" t="s">
        <v>246</v>
      </c>
      <c r="E171" s="204" t="s">
        <v>1105</v>
      </c>
      <c r="F171" s="205" t="s">
        <v>1106</v>
      </c>
      <c r="G171" s="206" t="s">
        <v>181</v>
      </c>
      <c r="H171" s="207">
        <v>12</v>
      </c>
      <c r="I171" s="208"/>
      <c r="J171" s="207">
        <f t="shared" si="35"/>
        <v>0</v>
      </c>
      <c r="K171" s="205" t="s">
        <v>1</v>
      </c>
      <c r="L171" s="209"/>
      <c r="M171" s="210" t="s">
        <v>1</v>
      </c>
      <c r="N171" s="211" t="s">
        <v>41</v>
      </c>
      <c r="O171" s="56"/>
      <c r="P171" s="199">
        <f t="shared" si="36"/>
        <v>0</v>
      </c>
      <c r="Q171" s="199">
        <v>1.6000000000000001E-4</v>
      </c>
      <c r="R171" s="199">
        <f t="shared" si="37"/>
        <v>1.9200000000000003E-3</v>
      </c>
      <c r="S171" s="199">
        <v>0</v>
      </c>
      <c r="T171" s="200">
        <f t="shared" si="38"/>
        <v>0</v>
      </c>
      <c r="AR171" s="13" t="s">
        <v>307</v>
      </c>
      <c r="AT171" s="13" t="s">
        <v>246</v>
      </c>
      <c r="AU171" s="13" t="s">
        <v>82</v>
      </c>
      <c r="AY171" s="13" t="s">
        <v>175</v>
      </c>
      <c r="BE171" s="201">
        <f t="shared" si="39"/>
        <v>0</v>
      </c>
      <c r="BF171" s="201">
        <f t="shared" si="40"/>
        <v>0</v>
      </c>
      <c r="BG171" s="201">
        <f t="shared" si="41"/>
        <v>0</v>
      </c>
      <c r="BH171" s="201">
        <f t="shared" si="42"/>
        <v>0</v>
      </c>
      <c r="BI171" s="201">
        <f t="shared" si="43"/>
        <v>0</v>
      </c>
      <c r="BJ171" s="13" t="s">
        <v>82</v>
      </c>
      <c r="BK171" s="202">
        <f t="shared" si="44"/>
        <v>0</v>
      </c>
      <c r="BL171" s="13" t="s">
        <v>241</v>
      </c>
      <c r="BM171" s="13" t="s">
        <v>1107</v>
      </c>
    </row>
    <row r="172" spans="2:65" s="1" customFormat="1" ht="16.5" customHeight="1">
      <c r="B172" s="30"/>
      <c r="C172" s="191" t="s">
        <v>442</v>
      </c>
      <c r="D172" s="191" t="s">
        <v>178</v>
      </c>
      <c r="E172" s="192" t="s">
        <v>1108</v>
      </c>
      <c r="F172" s="193" t="s">
        <v>1109</v>
      </c>
      <c r="G172" s="194" t="s">
        <v>420</v>
      </c>
      <c r="H172" s="195">
        <v>14</v>
      </c>
      <c r="I172" s="196"/>
      <c r="J172" s="195">
        <f t="shared" si="35"/>
        <v>0</v>
      </c>
      <c r="K172" s="193" t="s">
        <v>1</v>
      </c>
      <c r="L172" s="34"/>
      <c r="M172" s="197" t="s">
        <v>1</v>
      </c>
      <c r="N172" s="198" t="s">
        <v>41</v>
      </c>
      <c r="O172" s="56"/>
      <c r="P172" s="199">
        <f t="shared" si="36"/>
        <v>0</v>
      </c>
      <c r="Q172" s="199">
        <v>2.7999999999999998E-4</v>
      </c>
      <c r="R172" s="199">
        <f t="shared" si="37"/>
        <v>3.9199999999999999E-3</v>
      </c>
      <c r="S172" s="199">
        <v>0</v>
      </c>
      <c r="T172" s="200">
        <f t="shared" si="38"/>
        <v>0</v>
      </c>
      <c r="AR172" s="13" t="s">
        <v>241</v>
      </c>
      <c r="AT172" s="13" t="s">
        <v>178</v>
      </c>
      <c r="AU172" s="13" t="s">
        <v>82</v>
      </c>
      <c r="AY172" s="13" t="s">
        <v>175</v>
      </c>
      <c r="BE172" s="201">
        <f t="shared" si="39"/>
        <v>0</v>
      </c>
      <c r="BF172" s="201">
        <f t="shared" si="40"/>
        <v>0</v>
      </c>
      <c r="BG172" s="201">
        <f t="shared" si="41"/>
        <v>0</v>
      </c>
      <c r="BH172" s="201">
        <f t="shared" si="42"/>
        <v>0</v>
      </c>
      <c r="BI172" s="201">
        <f t="shared" si="43"/>
        <v>0</v>
      </c>
      <c r="BJ172" s="13" t="s">
        <v>82</v>
      </c>
      <c r="BK172" s="202">
        <f t="shared" si="44"/>
        <v>0</v>
      </c>
      <c r="BL172" s="13" t="s">
        <v>241</v>
      </c>
      <c r="BM172" s="13" t="s">
        <v>1110</v>
      </c>
    </row>
    <row r="173" spans="2:65" s="1" customFormat="1" ht="16.5" customHeight="1">
      <c r="B173" s="30"/>
      <c r="C173" s="203" t="s">
        <v>446</v>
      </c>
      <c r="D173" s="203" t="s">
        <v>246</v>
      </c>
      <c r="E173" s="204" t="s">
        <v>1111</v>
      </c>
      <c r="F173" s="205" t="s">
        <v>1112</v>
      </c>
      <c r="G173" s="206" t="s">
        <v>181</v>
      </c>
      <c r="H173" s="207">
        <v>14</v>
      </c>
      <c r="I173" s="208"/>
      <c r="J173" s="207">
        <f t="shared" si="35"/>
        <v>0</v>
      </c>
      <c r="K173" s="205" t="s">
        <v>1</v>
      </c>
      <c r="L173" s="209"/>
      <c r="M173" s="210" t="s">
        <v>1</v>
      </c>
      <c r="N173" s="211" t="s">
        <v>41</v>
      </c>
      <c r="O173" s="56"/>
      <c r="P173" s="199">
        <f t="shared" si="36"/>
        <v>0</v>
      </c>
      <c r="Q173" s="199">
        <v>1.6000000000000001E-4</v>
      </c>
      <c r="R173" s="199">
        <f t="shared" si="37"/>
        <v>2.2400000000000002E-3</v>
      </c>
      <c r="S173" s="199">
        <v>0</v>
      </c>
      <c r="T173" s="200">
        <f t="shared" si="38"/>
        <v>0</v>
      </c>
      <c r="AR173" s="13" t="s">
        <v>307</v>
      </c>
      <c r="AT173" s="13" t="s">
        <v>246</v>
      </c>
      <c r="AU173" s="13" t="s">
        <v>82</v>
      </c>
      <c r="AY173" s="13" t="s">
        <v>175</v>
      </c>
      <c r="BE173" s="201">
        <f t="shared" si="39"/>
        <v>0</v>
      </c>
      <c r="BF173" s="201">
        <f t="shared" si="40"/>
        <v>0</v>
      </c>
      <c r="BG173" s="201">
        <f t="shared" si="41"/>
        <v>0</v>
      </c>
      <c r="BH173" s="201">
        <f t="shared" si="42"/>
        <v>0</v>
      </c>
      <c r="BI173" s="201">
        <f t="shared" si="43"/>
        <v>0</v>
      </c>
      <c r="BJ173" s="13" t="s">
        <v>82</v>
      </c>
      <c r="BK173" s="202">
        <f t="shared" si="44"/>
        <v>0</v>
      </c>
      <c r="BL173" s="13" t="s">
        <v>241</v>
      </c>
      <c r="BM173" s="13" t="s">
        <v>1113</v>
      </c>
    </row>
    <row r="174" spans="2:65" s="1" customFormat="1" ht="16.5" customHeight="1">
      <c r="B174" s="30"/>
      <c r="C174" s="191" t="s">
        <v>452</v>
      </c>
      <c r="D174" s="191" t="s">
        <v>178</v>
      </c>
      <c r="E174" s="192" t="s">
        <v>1114</v>
      </c>
      <c r="F174" s="193" t="s">
        <v>1115</v>
      </c>
      <c r="G174" s="194" t="s">
        <v>420</v>
      </c>
      <c r="H174" s="195">
        <v>2</v>
      </c>
      <c r="I174" s="196"/>
      <c r="J174" s="195">
        <f t="shared" si="35"/>
        <v>0</v>
      </c>
      <c r="K174" s="193" t="s">
        <v>1</v>
      </c>
      <c r="L174" s="34"/>
      <c r="M174" s="197" t="s">
        <v>1</v>
      </c>
      <c r="N174" s="198" t="s">
        <v>41</v>
      </c>
      <c r="O174" s="56"/>
      <c r="P174" s="199">
        <f t="shared" si="36"/>
        <v>0</v>
      </c>
      <c r="Q174" s="199">
        <v>0</v>
      </c>
      <c r="R174" s="199">
        <f t="shared" si="37"/>
        <v>0</v>
      </c>
      <c r="S174" s="199">
        <v>0</v>
      </c>
      <c r="T174" s="200">
        <f t="shared" si="38"/>
        <v>0</v>
      </c>
      <c r="AR174" s="13" t="s">
        <v>241</v>
      </c>
      <c r="AT174" s="13" t="s">
        <v>178</v>
      </c>
      <c r="AU174" s="13" t="s">
        <v>82</v>
      </c>
      <c r="AY174" s="13" t="s">
        <v>175</v>
      </c>
      <c r="BE174" s="201">
        <f t="shared" si="39"/>
        <v>0</v>
      </c>
      <c r="BF174" s="201">
        <f t="shared" si="40"/>
        <v>0</v>
      </c>
      <c r="BG174" s="201">
        <f t="shared" si="41"/>
        <v>0</v>
      </c>
      <c r="BH174" s="201">
        <f t="shared" si="42"/>
        <v>0</v>
      </c>
      <c r="BI174" s="201">
        <f t="shared" si="43"/>
        <v>0</v>
      </c>
      <c r="BJ174" s="13" t="s">
        <v>82</v>
      </c>
      <c r="BK174" s="202">
        <f t="shared" si="44"/>
        <v>0</v>
      </c>
      <c r="BL174" s="13" t="s">
        <v>241</v>
      </c>
      <c r="BM174" s="13" t="s">
        <v>1116</v>
      </c>
    </row>
    <row r="175" spans="2:65" s="1" customFormat="1" ht="16.5" customHeight="1">
      <c r="B175" s="30"/>
      <c r="C175" s="191" t="s">
        <v>456</v>
      </c>
      <c r="D175" s="191" t="s">
        <v>178</v>
      </c>
      <c r="E175" s="192" t="s">
        <v>1117</v>
      </c>
      <c r="F175" s="193" t="s">
        <v>1118</v>
      </c>
      <c r="G175" s="194" t="s">
        <v>181</v>
      </c>
      <c r="H175" s="195">
        <v>1</v>
      </c>
      <c r="I175" s="196"/>
      <c r="J175" s="195">
        <f t="shared" si="35"/>
        <v>0</v>
      </c>
      <c r="K175" s="193" t="s">
        <v>1</v>
      </c>
      <c r="L175" s="34"/>
      <c r="M175" s="197" t="s">
        <v>1</v>
      </c>
      <c r="N175" s="198" t="s">
        <v>41</v>
      </c>
      <c r="O175" s="56"/>
      <c r="P175" s="199">
        <f t="shared" si="36"/>
        <v>0</v>
      </c>
      <c r="Q175" s="199">
        <v>1.2E-4</v>
      </c>
      <c r="R175" s="199">
        <f t="shared" si="37"/>
        <v>1.2E-4</v>
      </c>
      <c r="S175" s="199">
        <v>0</v>
      </c>
      <c r="T175" s="200">
        <f t="shared" si="38"/>
        <v>0</v>
      </c>
      <c r="AR175" s="13" t="s">
        <v>241</v>
      </c>
      <c r="AT175" s="13" t="s">
        <v>178</v>
      </c>
      <c r="AU175" s="13" t="s">
        <v>82</v>
      </c>
      <c r="AY175" s="13" t="s">
        <v>175</v>
      </c>
      <c r="BE175" s="201">
        <f t="shared" si="39"/>
        <v>0</v>
      </c>
      <c r="BF175" s="201">
        <f t="shared" si="40"/>
        <v>0</v>
      </c>
      <c r="BG175" s="201">
        <f t="shared" si="41"/>
        <v>0</v>
      </c>
      <c r="BH175" s="201">
        <f t="shared" si="42"/>
        <v>0</v>
      </c>
      <c r="BI175" s="201">
        <f t="shared" si="43"/>
        <v>0</v>
      </c>
      <c r="BJ175" s="13" t="s">
        <v>82</v>
      </c>
      <c r="BK175" s="202">
        <f t="shared" si="44"/>
        <v>0</v>
      </c>
      <c r="BL175" s="13" t="s">
        <v>241</v>
      </c>
      <c r="BM175" s="13" t="s">
        <v>1119</v>
      </c>
    </row>
    <row r="176" spans="2:65" s="1" customFormat="1" ht="16.5" customHeight="1">
      <c r="B176" s="30"/>
      <c r="C176" s="203" t="s">
        <v>460</v>
      </c>
      <c r="D176" s="203" t="s">
        <v>246</v>
      </c>
      <c r="E176" s="204" t="s">
        <v>1120</v>
      </c>
      <c r="F176" s="205" t="s">
        <v>1121</v>
      </c>
      <c r="G176" s="206" t="s">
        <v>181</v>
      </c>
      <c r="H176" s="207">
        <v>1</v>
      </c>
      <c r="I176" s="208"/>
      <c r="J176" s="207">
        <f t="shared" si="35"/>
        <v>0</v>
      </c>
      <c r="K176" s="205" t="s">
        <v>1</v>
      </c>
      <c r="L176" s="209"/>
      <c r="M176" s="210" t="s">
        <v>1</v>
      </c>
      <c r="N176" s="211" t="s">
        <v>41</v>
      </c>
      <c r="O176" s="56"/>
      <c r="P176" s="199">
        <f t="shared" si="36"/>
        <v>0</v>
      </c>
      <c r="Q176" s="199">
        <v>1.49E-3</v>
      </c>
      <c r="R176" s="199">
        <f t="shared" si="37"/>
        <v>1.49E-3</v>
      </c>
      <c r="S176" s="199">
        <v>0</v>
      </c>
      <c r="T176" s="200">
        <f t="shared" si="38"/>
        <v>0</v>
      </c>
      <c r="AR176" s="13" t="s">
        <v>307</v>
      </c>
      <c r="AT176" s="13" t="s">
        <v>246</v>
      </c>
      <c r="AU176" s="13" t="s">
        <v>82</v>
      </c>
      <c r="AY176" s="13" t="s">
        <v>175</v>
      </c>
      <c r="BE176" s="201">
        <f t="shared" si="39"/>
        <v>0</v>
      </c>
      <c r="BF176" s="201">
        <f t="shared" si="40"/>
        <v>0</v>
      </c>
      <c r="BG176" s="201">
        <f t="shared" si="41"/>
        <v>0</v>
      </c>
      <c r="BH176" s="201">
        <f t="shared" si="42"/>
        <v>0</v>
      </c>
      <c r="BI176" s="201">
        <f t="shared" si="43"/>
        <v>0</v>
      </c>
      <c r="BJ176" s="13" t="s">
        <v>82</v>
      </c>
      <c r="BK176" s="202">
        <f t="shared" si="44"/>
        <v>0</v>
      </c>
      <c r="BL176" s="13" t="s">
        <v>241</v>
      </c>
      <c r="BM176" s="13" t="s">
        <v>1122</v>
      </c>
    </row>
    <row r="177" spans="2:65" s="1" customFormat="1" ht="16.5" customHeight="1">
      <c r="B177" s="30"/>
      <c r="C177" s="191" t="s">
        <v>464</v>
      </c>
      <c r="D177" s="191" t="s">
        <v>178</v>
      </c>
      <c r="E177" s="192" t="s">
        <v>1123</v>
      </c>
      <c r="F177" s="193" t="s">
        <v>1124</v>
      </c>
      <c r="G177" s="194" t="s">
        <v>181</v>
      </c>
      <c r="H177" s="195">
        <v>15</v>
      </c>
      <c r="I177" s="196"/>
      <c r="J177" s="195">
        <f t="shared" si="35"/>
        <v>0</v>
      </c>
      <c r="K177" s="193" t="s">
        <v>1</v>
      </c>
      <c r="L177" s="34"/>
      <c r="M177" s="197" t="s">
        <v>1</v>
      </c>
      <c r="N177" s="198" t="s">
        <v>41</v>
      </c>
      <c r="O177" s="56"/>
      <c r="P177" s="199">
        <f t="shared" si="36"/>
        <v>0</v>
      </c>
      <c r="Q177" s="199">
        <v>1E-4</v>
      </c>
      <c r="R177" s="199">
        <f t="shared" si="37"/>
        <v>1.5E-3</v>
      </c>
      <c r="S177" s="199">
        <v>0</v>
      </c>
      <c r="T177" s="200">
        <f t="shared" si="38"/>
        <v>0</v>
      </c>
      <c r="AR177" s="13" t="s">
        <v>241</v>
      </c>
      <c r="AT177" s="13" t="s">
        <v>178</v>
      </c>
      <c r="AU177" s="13" t="s">
        <v>82</v>
      </c>
      <c r="AY177" s="13" t="s">
        <v>175</v>
      </c>
      <c r="BE177" s="201">
        <f t="shared" si="39"/>
        <v>0</v>
      </c>
      <c r="BF177" s="201">
        <f t="shared" si="40"/>
        <v>0</v>
      </c>
      <c r="BG177" s="201">
        <f t="shared" si="41"/>
        <v>0</v>
      </c>
      <c r="BH177" s="201">
        <f t="shared" si="42"/>
        <v>0</v>
      </c>
      <c r="BI177" s="201">
        <f t="shared" si="43"/>
        <v>0</v>
      </c>
      <c r="BJ177" s="13" t="s">
        <v>82</v>
      </c>
      <c r="BK177" s="202">
        <f t="shared" si="44"/>
        <v>0</v>
      </c>
      <c r="BL177" s="13" t="s">
        <v>241</v>
      </c>
      <c r="BM177" s="13" t="s">
        <v>1125</v>
      </c>
    </row>
    <row r="178" spans="2:65" s="1" customFormat="1" ht="16.5" customHeight="1">
      <c r="B178" s="30"/>
      <c r="C178" s="191" t="s">
        <v>470</v>
      </c>
      <c r="D178" s="191" t="s">
        <v>178</v>
      </c>
      <c r="E178" s="192" t="s">
        <v>1126</v>
      </c>
      <c r="F178" s="193" t="s">
        <v>1127</v>
      </c>
      <c r="G178" s="194" t="s">
        <v>181</v>
      </c>
      <c r="H178" s="195">
        <v>1</v>
      </c>
      <c r="I178" s="196"/>
      <c r="J178" s="195">
        <f t="shared" si="35"/>
        <v>0</v>
      </c>
      <c r="K178" s="193" t="s">
        <v>1</v>
      </c>
      <c r="L178" s="34"/>
      <c r="M178" s="197" t="s">
        <v>1</v>
      </c>
      <c r="N178" s="198" t="s">
        <v>41</v>
      </c>
      <c r="O178" s="56"/>
      <c r="P178" s="199">
        <f t="shared" si="36"/>
        <v>0</v>
      </c>
      <c r="Q178" s="199">
        <v>4.0000000000000003E-5</v>
      </c>
      <c r="R178" s="199">
        <f t="shared" si="37"/>
        <v>4.0000000000000003E-5</v>
      </c>
      <c r="S178" s="199">
        <v>0</v>
      </c>
      <c r="T178" s="200">
        <f t="shared" si="38"/>
        <v>0</v>
      </c>
      <c r="AR178" s="13" t="s">
        <v>241</v>
      </c>
      <c r="AT178" s="13" t="s">
        <v>178</v>
      </c>
      <c r="AU178" s="13" t="s">
        <v>82</v>
      </c>
      <c r="AY178" s="13" t="s">
        <v>175</v>
      </c>
      <c r="BE178" s="201">
        <f t="shared" si="39"/>
        <v>0</v>
      </c>
      <c r="BF178" s="201">
        <f t="shared" si="40"/>
        <v>0</v>
      </c>
      <c r="BG178" s="201">
        <f t="shared" si="41"/>
        <v>0</v>
      </c>
      <c r="BH178" s="201">
        <f t="shared" si="42"/>
        <v>0</v>
      </c>
      <c r="BI178" s="201">
        <f t="shared" si="43"/>
        <v>0</v>
      </c>
      <c r="BJ178" s="13" t="s">
        <v>82</v>
      </c>
      <c r="BK178" s="202">
        <f t="shared" si="44"/>
        <v>0</v>
      </c>
      <c r="BL178" s="13" t="s">
        <v>241</v>
      </c>
      <c r="BM178" s="13" t="s">
        <v>1128</v>
      </c>
    </row>
    <row r="179" spans="2:65" s="1" customFormat="1" ht="16.5" customHeight="1">
      <c r="B179" s="30"/>
      <c r="C179" s="203" t="s">
        <v>474</v>
      </c>
      <c r="D179" s="203" t="s">
        <v>246</v>
      </c>
      <c r="E179" s="204" t="s">
        <v>1129</v>
      </c>
      <c r="F179" s="205" t="s">
        <v>1130</v>
      </c>
      <c r="G179" s="206" t="s">
        <v>181</v>
      </c>
      <c r="H179" s="207">
        <v>1</v>
      </c>
      <c r="I179" s="208"/>
      <c r="J179" s="207">
        <f t="shared" si="35"/>
        <v>0</v>
      </c>
      <c r="K179" s="205" t="s">
        <v>1</v>
      </c>
      <c r="L179" s="209"/>
      <c r="M179" s="210" t="s">
        <v>1</v>
      </c>
      <c r="N179" s="211" t="s">
        <v>41</v>
      </c>
      <c r="O179" s="56"/>
      <c r="P179" s="199">
        <f t="shared" si="36"/>
        <v>0</v>
      </c>
      <c r="Q179" s="199">
        <v>1.1199999999999999E-3</v>
      </c>
      <c r="R179" s="199">
        <f t="shared" si="37"/>
        <v>1.1199999999999999E-3</v>
      </c>
      <c r="S179" s="199">
        <v>0</v>
      </c>
      <c r="T179" s="200">
        <f t="shared" si="38"/>
        <v>0</v>
      </c>
      <c r="AR179" s="13" t="s">
        <v>307</v>
      </c>
      <c r="AT179" s="13" t="s">
        <v>246</v>
      </c>
      <c r="AU179" s="13" t="s">
        <v>82</v>
      </c>
      <c r="AY179" s="13" t="s">
        <v>175</v>
      </c>
      <c r="BE179" s="201">
        <f t="shared" si="39"/>
        <v>0</v>
      </c>
      <c r="BF179" s="201">
        <f t="shared" si="40"/>
        <v>0</v>
      </c>
      <c r="BG179" s="201">
        <f t="shared" si="41"/>
        <v>0</v>
      </c>
      <c r="BH179" s="201">
        <f t="shared" si="42"/>
        <v>0</v>
      </c>
      <c r="BI179" s="201">
        <f t="shared" si="43"/>
        <v>0</v>
      </c>
      <c r="BJ179" s="13" t="s">
        <v>82</v>
      </c>
      <c r="BK179" s="202">
        <f t="shared" si="44"/>
        <v>0</v>
      </c>
      <c r="BL179" s="13" t="s">
        <v>241</v>
      </c>
      <c r="BM179" s="13" t="s">
        <v>1131</v>
      </c>
    </row>
    <row r="180" spans="2:65" s="1" customFormat="1" ht="16.5" customHeight="1">
      <c r="B180" s="30"/>
      <c r="C180" s="203" t="s">
        <v>478</v>
      </c>
      <c r="D180" s="203" t="s">
        <v>246</v>
      </c>
      <c r="E180" s="204" t="s">
        <v>1132</v>
      </c>
      <c r="F180" s="205" t="s">
        <v>1133</v>
      </c>
      <c r="G180" s="206" t="s">
        <v>181</v>
      </c>
      <c r="H180" s="207">
        <v>15</v>
      </c>
      <c r="I180" s="208"/>
      <c r="J180" s="207">
        <f t="shared" si="35"/>
        <v>0</v>
      </c>
      <c r="K180" s="205" t="s">
        <v>1</v>
      </c>
      <c r="L180" s="209"/>
      <c r="M180" s="210" t="s">
        <v>1</v>
      </c>
      <c r="N180" s="211" t="s">
        <v>41</v>
      </c>
      <c r="O180" s="56"/>
      <c r="P180" s="199">
        <f t="shared" si="36"/>
        <v>0</v>
      </c>
      <c r="Q180" s="199">
        <v>2E-3</v>
      </c>
      <c r="R180" s="199">
        <f t="shared" si="37"/>
        <v>0.03</v>
      </c>
      <c r="S180" s="199">
        <v>0</v>
      </c>
      <c r="T180" s="200">
        <f t="shared" si="38"/>
        <v>0</v>
      </c>
      <c r="AR180" s="13" t="s">
        <v>307</v>
      </c>
      <c r="AT180" s="13" t="s">
        <v>246</v>
      </c>
      <c r="AU180" s="13" t="s">
        <v>82</v>
      </c>
      <c r="AY180" s="13" t="s">
        <v>175</v>
      </c>
      <c r="BE180" s="201">
        <f t="shared" si="39"/>
        <v>0</v>
      </c>
      <c r="BF180" s="201">
        <f t="shared" si="40"/>
        <v>0</v>
      </c>
      <c r="BG180" s="201">
        <f t="shared" si="41"/>
        <v>0</v>
      </c>
      <c r="BH180" s="201">
        <f t="shared" si="42"/>
        <v>0</v>
      </c>
      <c r="BI180" s="201">
        <f t="shared" si="43"/>
        <v>0</v>
      </c>
      <c r="BJ180" s="13" t="s">
        <v>82</v>
      </c>
      <c r="BK180" s="202">
        <f t="shared" si="44"/>
        <v>0</v>
      </c>
      <c r="BL180" s="13" t="s">
        <v>241</v>
      </c>
      <c r="BM180" s="13" t="s">
        <v>1134</v>
      </c>
    </row>
    <row r="181" spans="2:65" s="1" customFormat="1" ht="16.5" customHeight="1">
      <c r="B181" s="30"/>
      <c r="C181" s="191" t="s">
        <v>484</v>
      </c>
      <c r="D181" s="191" t="s">
        <v>178</v>
      </c>
      <c r="E181" s="192" t="s">
        <v>1135</v>
      </c>
      <c r="F181" s="193" t="s">
        <v>1136</v>
      </c>
      <c r="G181" s="194" t="s">
        <v>181</v>
      </c>
      <c r="H181" s="195">
        <v>12</v>
      </c>
      <c r="I181" s="196"/>
      <c r="J181" s="195">
        <f t="shared" si="35"/>
        <v>0</v>
      </c>
      <c r="K181" s="193" t="s">
        <v>1</v>
      </c>
      <c r="L181" s="34"/>
      <c r="M181" s="197" t="s">
        <v>1</v>
      </c>
      <c r="N181" s="198" t="s">
        <v>41</v>
      </c>
      <c r="O181" s="56"/>
      <c r="P181" s="199">
        <f t="shared" si="36"/>
        <v>0</v>
      </c>
      <c r="Q181" s="199">
        <v>0</v>
      </c>
      <c r="R181" s="199">
        <f t="shared" si="37"/>
        <v>0</v>
      </c>
      <c r="S181" s="199">
        <v>0</v>
      </c>
      <c r="T181" s="200">
        <f t="shared" si="38"/>
        <v>0</v>
      </c>
      <c r="AR181" s="13" t="s">
        <v>241</v>
      </c>
      <c r="AT181" s="13" t="s">
        <v>178</v>
      </c>
      <c r="AU181" s="13" t="s">
        <v>82</v>
      </c>
      <c r="AY181" s="13" t="s">
        <v>175</v>
      </c>
      <c r="BE181" s="201">
        <f t="shared" si="39"/>
        <v>0</v>
      </c>
      <c r="BF181" s="201">
        <f t="shared" si="40"/>
        <v>0</v>
      </c>
      <c r="BG181" s="201">
        <f t="shared" si="41"/>
        <v>0</v>
      </c>
      <c r="BH181" s="201">
        <f t="shared" si="42"/>
        <v>0</v>
      </c>
      <c r="BI181" s="201">
        <f t="shared" si="43"/>
        <v>0</v>
      </c>
      <c r="BJ181" s="13" t="s">
        <v>82</v>
      </c>
      <c r="BK181" s="202">
        <f t="shared" si="44"/>
        <v>0</v>
      </c>
      <c r="BL181" s="13" t="s">
        <v>241</v>
      </c>
      <c r="BM181" s="13" t="s">
        <v>1137</v>
      </c>
    </row>
    <row r="182" spans="2:65" s="1" customFormat="1" ht="16.5" customHeight="1">
      <c r="B182" s="30"/>
      <c r="C182" s="191" t="s">
        <v>488</v>
      </c>
      <c r="D182" s="191" t="s">
        <v>178</v>
      </c>
      <c r="E182" s="192" t="s">
        <v>1138</v>
      </c>
      <c r="F182" s="193" t="s">
        <v>1139</v>
      </c>
      <c r="G182" s="194" t="s">
        <v>181</v>
      </c>
      <c r="H182" s="195">
        <v>15</v>
      </c>
      <c r="I182" s="196"/>
      <c r="J182" s="195">
        <f t="shared" si="35"/>
        <v>0</v>
      </c>
      <c r="K182" s="193" t="s">
        <v>1</v>
      </c>
      <c r="L182" s="34"/>
      <c r="M182" s="197" t="s">
        <v>1</v>
      </c>
      <c r="N182" s="198" t="s">
        <v>41</v>
      </c>
      <c r="O182" s="56"/>
      <c r="P182" s="199">
        <f t="shared" si="36"/>
        <v>0</v>
      </c>
      <c r="Q182" s="199">
        <v>1.0000000000000001E-5</v>
      </c>
      <c r="R182" s="199">
        <f t="shared" si="37"/>
        <v>1.5000000000000001E-4</v>
      </c>
      <c r="S182" s="199">
        <v>0</v>
      </c>
      <c r="T182" s="200">
        <f t="shared" si="38"/>
        <v>0</v>
      </c>
      <c r="AR182" s="13" t="s">
        <v>241</v>
      </c>
      <c r="AT182" s="13" t="s">
        <v>178</v>
      </c>
      <c r="AU182" s="13" t="s">
        <v>82</v>
      </c>
      <c r="AY182" s="13" t="s">
        <v>175</v>
      </c>
      <c r="BE182" s="201">
        <f t="shared" si="39"/>
        <v>0</v>
      </c>
      <c r="BF182" s="201">
        <f t="shared" si="40"/>
        <v>0</v>
      </c>
      <c r="BG182" s="201">
        <f t="shared" si="41"/>
        <v>0</v>
      </c>
      <c r="BH182" s="201">
        <f t="shared" si="42"/>
        <v>0</v>
      </c>
      <c r="BI182" s="201">
        <f t="shared" si="43"/>
        <v>0</v>
      </c>
      <c r="BJ182" s="13" t="s">
        <v>82</v>
      </c>
      <c r="BK182" s="202">
        <f t="shared" si="44"/>
        <v>0</v>
      </c>
      <c r="BL182" s="13" t="s">
        <v>241</v>
      </c>
      <c r="BM182" s="13" t="s">
        <v>1140</v>
      </c>
    </row>
    <row r="183" spans="2:65" s="1" customFormat="1" ht="22.5" customHeight="1">
      <c r="B183" s="30"/>
      <c r="C183" s="203" t="s">
        <v>492</v>
      </c>
      <c r="D183" s="203" t="s">
        <v>246</v>
      </c>
      <c r="E183" s="204" t="s">
        <v>1141</v>
      </c>
      <c r="F183" s="205" t="s">
        <v>1142</v>
      </c>
      <c r="G183" s="206" t="s">
        <v>181</v>
      </c>
      <c r="H183" s="207">
        <v>15</v>
      </c>
      <c r="I183" s="208"/>
      <c r="J183" s="207">
        <f t="shared" si="35"/>
        <v>0</v>
      </c>
      <c r="K183" s="205" t="s">
        <v>1</v>
      </c>
      <c r="L183" s="209"/>
      <c r="M183" s="210" t="s">
        <v>1</v>
      </c>
      <c r="N183" s="211" t="s">
        <v>41</v>
      </c>
      <c r="O183" s="56"/>
      <c r="P183" s="199">
        <f t="shared" si="36"/>
        <v>0</v>
      </c>
      <c r="Q183" s="199">
        <v>2.9999999999999997E-4</v>
      </c>
      <c r="R183" s="199">
        <f t="shared" si="37"/>
        <v>4.4999999999999997E-3</v>
      </c>
      <c r="S183" s="199">
        <v>0</v>
      </c>
      <c r="T183" s="200">
        <f t="shared" si="38"/>
        <v>0</v>
      </c>
      <c r="AR183" s="13" t="s">
        <v>307</v>
      </c>
      <c r="AT183" s="13" t="s">
        <v>246</v>
      </c>
      <c r="AU183" s="13" t="s">
        <v>82</v>
      </c>
      <c r="AY183" s="13" t="s">
        <v>175</v>
      </c>
      <c r="BE183" s="201">
        <f t="shared" si="39"/>
        <v>0</v>
      </c>
      <c r="BF183" s="201">
        <f t="shared" si="40"/>
        <v>0</v>
      </c>
      <c r="BG183" s="201">
        <f t="shared" si="41"/>
        <v>0</v>
      </c>
      <c r="BH183" s="201">
        <f t="shared" si="42"/>
        <v>0</v>
      </c>
      <c r="BI183" s="201">
        <f t="shared" si="43"/>
        <v>0</v>
      </c>
      <c r="BJ183" s="13" t="s">
        <v>82</v>
      </c>
      <c r="BK183" s="202">
        <f t="shared" si="44"/>
        <v>0</v>
      </c>
      <c r="BL183" s="13" t="s">
        <v>241</v>
      </c>
      <c r="BM183" s="13" t="s">
        <v>1143</v>
      </c>
    </row>
    <row r="184" spans="2:65" s="1" customFormat="1" ht="16.5" customHeight="1">
      <c r="B184" s="30"/>
      <c r="C184" s="191" t="s">
        <v>496</v>
      </c>
      <c r="D184" s="191" t="s">
        <v>178</v>
      </c>
      <c r="E184" s="192" t="s">
        <v>1144</v>
      </c>
      <c r="F184" s="193" t="s">
        <v>1145</v>
      </c>
      <c r="G184" s="194" t="s">
        <v>181</v>
      </c>
      <c r="H184" s="195">
        <v>2</v>
      </c>
      <c r="I184" s="196"/>
      <c r="J184" s="195">
        <f t="shared" si="35"/>
        <v>0</v>
      </c>
      <c r="K184" s="193" t="s">
        <v>1</v>
      </c>
      <c r="L184" s="34"/>
      <c r="M184" s="197" t="s">
        <v>1</v>
      </c>
      <c r="N184" s="198" t="s">
        <v>41</v>
      </c>
      <c r="O184" s="56"/>
      <c r="P184" s="199">
        <f t="shared" si="36"/>
        <v>0</v>
      </c>
      <c r="Q184" s="199">
        <v>0</v>
      </c>
      <c r="R184" s="199">
        <f t="shared" si="37"/>
        <v>0</v>
      </c>
      <c r="S184" s="199">
        <v>0</v>
      </c>
      <c r="T184" s="200">
        <f t="shared" si="38"/>
        <v>0</v>
      </c>
      <c r="AR184" s="13" t="s">
        <v>241</v>
      </c>
      <c r="AT184" s="13" t="s">
        <v>178</v>
      </c>
      <c r="AU184" s="13" t="s">
        <v>82</v>
      </c>
      <c r="AY184" s="13" t="s">
        <v>175</v>
      </c>
      <c r="BE184" s="201">
        <f t="shared" si="39"/>
        <v>0</v>
      </c>
      <c r="BF184" s="201">
        <f t="shared" si="40"/>
        <v>0</v>
      </c>
      <c r="BG184" s="201">
        <f t="shared" si="41"/>
        <v>0</v>
      </c>
      <c r="BH184" s="201">
        <f t="shared" si="42"/>
        <v>0</v>
      </c>
      <c r="BI184" s="201">
        <f t="shared" si="43"/>
        <v>0</v>
      </c>
      <c r="BJ184" s="13" t="s">
        <v>82</v>
      </c>
      <c r="BK184" s="202">
        <f t="shared" si="44"/>
        <v>0</v>
      </c>
      <c r="BL184" s="13" t="s">
        <v>241</v>
      </c>
      <c r="BM184" s="13" t="s">
        <v>1146</v>
      </c>
    </row>
    <row r="185" spans="2:65" s="1" customFormat="1" ht="16.5" customHeight="1">
      <c r="B185" s="30"/>
      <c r="C185" s="203" t="s">
        <v>500</v>
      </c>
      <c r="D185" s="203" t="s">
        <v>246</v>
      </c>
      <c r="E185" s="204" t="s">
        <v>1147</v>
      </c>
      <c r="F185" s="205" t="s">
        <v>1148</v>
      </c>
      <c r="G185" s="206" t="s">
        <v>181</v>
      </c>
      <c r="H185" s="207">
        <v>10</v>
      </c>
      <c r="I185" s="208"/>
      <c r="J185" s="207">
        <f t="shared" si="35"/>
        <v>0</v>
      </c>
      <c r="K185" s="205" t="s">
        <v>1</v>
      </c>
      <c r="L185" s="209"/>
      <c r="M185" s="210" t="s">
        <v>1</v>
      </c>
      <c r="N185" s="211" t="s">
        <v>41</v>
      </c>
      <c r="O185" s="56"/>
      <c r="P185" s="199">
        <f t="shared" si="36"/>
        <v>0</v>
      </c>
      <c r="Q185" s="199">
        <v>6.4000000000000005E-4</v>
      </c>
      <c r="R185" s="199">
        <f t="shared" si="37"/>
        <v>6.4000000000000003E-3</v>
      </c>
      <c r="S185" s="199">
        <v>0</v>
      </c>
      <c r="T185" s="200">
        <f t="shared" si="38"/>
        <v>0</v>
      </c>
      <c r="AR185" s="13" t="s">
        <v>307</v>
      </c>
      <c r="AT185" s="13" t="s">
        <v>246</v>
      </c>
      <c r="AU185" s="13" t="s">
        <v>82</v>
      </c>
      <c r="AY185" s="13" t="s">
        <v>175</v>
      </c>
      <c r="BE185" s="201">
        <f t="shared" si="39"/>
        <v>0</v>
      </c>
      <c r="BF185" s="201">
        <f t="shared" si="40"/>
        <v>0</v>
      </c>
      <c r="BG185" s="201">
        <f t="shared" si="41"/>
        <v>0</v>
      </c>
      <c r="BH185" s="201">
        <f t="shared" si="42"/>
        <v>0</v>
      </c>
      <c r="BI185" s="201">
        <f t="shared" si="43"/>
        <v>0</v>
      </c>
      <c r="BJ185" s="13" t="s">
        <v>82</v>
      </c>
      <c r="BK185" s="202">
        <f t="shared" si="44"/>
        <v>0</v>
      </c>
      <c r="BL185" s="13" t="s">
        <v>241</v>
      </c>
      <c r="BM185" s="13" t="s">
        <v>1149</v>
      </c>
    </row>
    <row r="186" spans="2:65" s="1" customFormat="1" ht="16.5" customHeight="1">
      <c r="B186" s="30"/>
      <c r="C186" s="203" t="s">
        <v>504</v>
      </c>
      <c r="D186" s="203" t="s">
        <v>246</v>
      </c>
      <c r="E186" s="204" t="s">
        <v>1150</v>
      </c>
      <c r="F186" s="205" t="s">
        <v>1151</v>
      </c>
      <c r="G186" s="206" t="s">
        <v>181</v>
      </c>
      <c r="H186" s="207">
        <v>2</v>
      </c>
      <c r="I186" s="208"/>
      <c r="J186" s="207">
        <f t="shared" si="35"/>
        <v>0</v>
      </c>
      <c r="K186" s="205" t="s">
        <v>1</v>
      </c>
      <c r="L186" s="209"/>
      <c r="M186" s="210" t="s">
        <v>1</v>
      </c>
      <c r="N186" s="211" t="s">
        <v>41</v>
      </c>
      <c r="O186" s="56"/>
      <c r="P186" s="199">
        <f t="shared" si="36"/>
        <v>0</v>
      </c>
      <c r="Q186" s="199">
        <v>1.33E-3</v>
      </c>
      <c r="R186" s="199">
        <f t="shared" si="37"/>
        <v>2.66E-3</v>
      </c>
      <c r="S186" s="199">
        <v>0</v>
      </c>
      <c r="T186" s="200">
        <f t="shared" si="38"/>
        <v>0</v>
      </c>
      <c r="AR186" s="13" t="s">
        <v>307</v>
      </c>
      <c r="AT186" s="13" t="s">
        <v>246</v>
      </c>
      <c r="AU186" s="13" t="s">
        <v>82</v>
      </c>
      <c r="AY186" s="13" t="s">
        <v>175</v>
      </c>
      <c r="BE186" s="201">
        <f t="shared" si="39"/>
        <v>0</v>
      </c>
      <c r="BF186" s="201">
        <f t="shared" si="40"/>
        <v>0</v>
      </c>
      <c r="BG186" s="201">
        <f t="shared" si="41"/>
        <v>0</v>
      </c>
      <c r="BH186" s="201">
        <f t="shared" si="42"/>
        <v>0</v>
      </c>
      <c r="BI186" s="201">
        <f t="shared" si="43"/>
        <v>0</v>
      </c>
      <c r="BJ186" s="13" t="s">
        <v>82</v>
      </c>
      <c r="BK186" s="202">
        <f t="shared" si="44"/>
        <v>0</v>
      </c>
      <c r="BL186" s="13" t="s">
        <v>241</v>
      </c>
      <c r="BM186" s="13" t="s">
        <v>1152</v>
      </c>
    </row>
    <row r="187" spans="2:65" s="1" customFormat="1" ht="16.5" customHeight="1">
      <c r="B187" s="30"/>
      <c r="C187" s="203" t="s">
        <v>508</v>
      </c>
      <c r="D187" s="203" t="s">
        <v>246</v>
      </c>
      <c r="E187" s="204" t="s">
        <v>1153</v>
      </c>
      <c r="F187" s="205" t="s">
        <v>1154</v>
      </c>
      <c r="G187" s="206" t="s">
        <v>181</v>
      </c>
      <c r="H187" s="207">
        <v>2</v>
      </c>
      <c r="I187" s="208"/>
      <c r="J187" s="207">
        <f t="shared" si="35"/>
        <v>0</v>
      </c>
      <c r="K187" s="205" t="s">
        <v>1</v>
      </c>
      <c r="L187" s="209"/>
      <c r="M187" s="210" t="s">
        <v>1</v>
      </c>
      <c r="N187" s="211" t="s">
        <v>41</v>
      </c>
      <c r="O187" s="56"/>
      <c r="P187" s="199">
        <f t="shared" si="36"/>
        <v>0</v>
      </c>
      <c r="Q187" s="199">
        <v>0</v>
      </c>
      <c r="R187" s="199">
        <f t="shared" si="37"/>
        <v>0</v>
      </c>
      <c r="S187" s="199">
        <v>0</v>
      </c>
      <c r="T187" s="200">
        <f t="shared" si="38"/>
        <v>0</v>
      </c>
      <c r="AR187" s="13" t="s">
        <v>307</v>
      </c>
      <c r="AT187" s="13" t="s">
        <v>246</v>
      </c>
      <c r="AU187" s="13" t="s">
        <v>82</v>
      </c>
      <c r="AY187" s="13" t="s">
        <v>175</v>
      </c>
      <c r="BE187" s="201">
        <f t="shared" si="39"/>
        <v>0</v>
      </c>
      <c r="BF187" s="201">
        <f t="shared" si="40"/>
        <v>0</v>
      </c>
      <c r="BG187" s="201">
        <f t="shared" si="41"/>
        <v>0</v>
      </c>
      <c r="BH187" s="201">
        <f t="shared" si="42"/>
        <v>0</v>
      </c>
      <c r="BI187" s="201">
        <f t="shared" si="43"/>
        <v>0</v>
      </c>
      <c r="BJ187" s="13" t="s">
        <v>82</v>
      </c>
      <c r="BK187" s="202">
        <f t="shared" si="44"/>
        <v>0</v>
      </c>
      <c r="BL187" s="13" t="s">
        <v>241</v>
      </c>
      <c r="BM187" s="13" t="s">
        <v>1155</v>
      </c>
    </row>
    <row r="188" spans="2:65" s="1" customFormat="1" ht="16.5" customHeight="1">
      <c r="B188" s="30"/>
      <c r="C188" s="191" t="s">
        <v>512</v>
      </c>
      <c r="D188" s="191" t="s">
        <v>178</v>
      </c>
      <c r="E188" s="192" t="s">
        <v>447</v>
      </c>
      <c r="F188" s="193" t="s">
        <v>448</v>
      </c>
      <c r="G188" s="194" t="s">
        <v>351</v>
      </c>
      <c r="H188" s="195">
        <v>0.495</v>
      </c>
      <c r="I188" s="196"/>
      <c r="J188" s="195">
        <f t="shared" si="35"/>
        <v>0</v>
      </c>
      <c r="K188" s="193" t="s">
        <v>1</v>
      </c>
      <c r="L188" s="34"/>
      <c r="M188" s="197" t="s">
        <v>1</v>
      </c>
      <c r="N188" s="198" t="s">
        <v>41</v>
      </c>
      <c r="O188" s="56"/>
      <c r="P188" s="199">
        <f t="shared" si="36"/>
        <v>0</v>
      </c>
      <c r="Q188" s="199">
        <v>0</v>
      </c>
      <c r="R188" s="199">
        <f t="shared" si="37"/>
        <v>0</v>
      </c>
      <c r="S188" s="199">
        <v>0</v>
      </c>
      <c r="T188" s="200">
        <f t="shared" si="38"/>
        <v>0</v>
      </c>
      <c r="AR188" s="13" t="s">
        <v>241</v>
      </c>
      <c r="AT188" s="13" t="s">
        <v>178</v>
      </c>
      <c r="AU188" s="13" t="s">
        <v>82</v>
      </c>
      <c r="AY188" s="13" t="s">
        <v>175</v>
      </c>
      <c r="BE188" s="201">
        <f t="shared" si="39"/>
        <v>0</v>
      </c>
      <c r="BF188" s="201">
        <f t="shared" si="40"/>
        <v>0</v>
      </c>
      <c r="BG188" s="201">
        <f t="shared" si="41"/>
        <v>0</v>
      </c>
      <c r="BH188" s="201">
        <f t="shared" si="42"/>
        <v>0</v>
      </c>
      <c r="BI188" s="201">
        <f t="shared" si="43"/>
        <v>0</v>
      </c>
      <c r="BJ188" s="13" t="s">
        <v>82</v>
      </c>
      <c r="BK188" s="202">
        <f t="shared" si="44"/>
        <v>0</v>
      </c>
      <c r="BL188" s="13" t="s">
        <v>241</v>
      </c>
      <c r="BM188" s="13" t="s">
        <v>1156</v>
      </c>
    </row>
    <row r="189" spans="2:65" s="11" customFormat="1" ht="22.9" customHeight="1">
      <c r="B189" s="175"/>
      <c r="C189" s="176"/>
      <c r="D189" s="177" t="s">
        <v>68</v>
      </c>
      <c r="E189" s="189" t="s">
        <v>1157</v>
      </c>
      <c r="F189" s="189" t="s">
        <v>1158</v>
      </c>
      <c r="G189" s="176"/>
      <c r="H189" s="176"/>
      <c r="I189" s="179"/>
      <c r="J189" s="190">
        <f>BK189</f>
        <v>0</v>
      </c>
      <c r="K189" s="176"/>
      <c r="L189" s="181"/>
      <c r="M189" s="182"/>
      <c r="N189" s="183"/>
      <c r="O189" s="183"/>
      <c r="P189" s="184">
        <f>SUM(P190:P193)</f>
        <v>0</v>
      </c>
      <c r="Q189" s="183"/>
      <c r="R189" s="184">
        <f>SUM(R190:R193)</f>
        <v>2.0000000000000001E-4</v>
      </c>
      <c r="S189" s="183"/>
      <c r="T189" s="185">
        <f>SUM(T190:T193)</f>
        <v>0</v>
      </c>
      <c r="AR189" s="186" t="s">
        <v>82</v>
      </c>
      <c r="AT189" s="187" t="s">
        <v>68</v>
      </c>
      <c r="AU189" s="187" t="s">
        <v>76</v>
      </c>
      <c r="AY189" s="186" t="s">
        <v>175</v>
      </c>
      <c r="BK189" s="188">
        <f>SUM(BK190:BK193)</f>
        <v>0</v>
      </c>
    </row>
    <row r="190" spans="2:65" s="1" customFormat="1" ht="16.5" customHeight="1">
      <c r="B190" s="30"/>
      <c r="C190" s="191" t="s">
        <v>516</v>
      </c>
      <c r="D190" s="191" t="s">
        <v>178</v>
      </c>
      <c r="E190" s="192" t="s">
        <v>1159</v>
      </c>
      <c r="F190" s="193" t="s">
        <v>1160</v>
      </c>
      <c r="G190" s="194" t="s">
        <v>181</v>
      </c>
      <c r="H190" s="195">
        <v>5</v>
      </c>
      <c r="I190" s="196"/>
      <c r="J190" s="195">
        <f>ROUND(I190*H190,3)</f>
        <v>0</v>
      </c>
      <c r="K190" s="193" t="s">
        <v>1</v>
      </c>
      <c r="L190" s="34"/>
      <c r="M190" s="197" t="s">
        <v>1</v>
      </c>
      <c r="N190" s="198" t="s">
        <v>41</v>
      </c>
      <c r="O190" s="56"/>
      <c r="P190" s="199">
        <f>O190*H190</f>
        <v>0</v>
      </c>
      <c r="Q190" s="199">
        <v>2.0000000000000002E-5</v>
      </c>
      <c r="R190" s="199">
        <f>Q190*H190</f>
        <v>1E-4</v>
      </c>
      <c r="S190" s="199">
        <v>0</v>
      </c>
      <c r="T190" s="200">
        <f>S190*H190</f>
        <v>0</v>
      </c>
      <c r="AR190" s="13" t="s">
        <v>241</v>
      </c>
      <c r="AT190" s="13" t="s">
        <v>178</v>
      </c>
      <c r="AU190" s="13" t="s">
        <v>82</v>
      </c>
      <c r="AY190" s="13" t="s">
        <v>175</v>
      </c>
      <c r="BE190" s="201">
        <f>IF(N190="základná",J190,0)</f>
        <v>0</v>
      </c>
      <c r="BF190" s="201">
        <f>IF(N190="znížená",J190,0)</f>
        <v>0</v>
      </c>
      <c r="BG190" s="201">
        <f>IF(N190="zákl. prenesená",J190,0)</f>
        <v>0</v>
      </c>
      <c r="BH190" s="201">
        <f>IF(N190="zníž. prenesená",J190,0)</f>
        <v>0</v>
      </c>
      <c r="BI190" s="201">
        <f>IF(N190="nulová",J190,0)</f>
        <v>0</v>
      </c>
      <c r="BJ190" s="13" t="s">
        <v>82</v>
      </c>
      <c r="BK190" s="202">
        <f>ROUND(I190*H190,3)</f>
        <v>0</v>
      </c>
      <c r="BL190" s="13" t="s">
        <v>241</v>
      </c>
      <c r="BM190" s="13" t="s">
        <v>1161</v>
      </c>
    </row>
    <row r="191" spans="2:65" s="1" customFormat="1" ht="16.5" customHeight="1">
      <c r="B191" s="30"/>
      <c r="C191" s="191" t="s">
        <v>520</v>
      </c>
      <c r="D191" s="191" t="s">
        <v>178</v>
      </c>
      <c r="E191" s="192" t="s">
        <v>1162</v>
      </c>
      <c r="F191" s="193" t="s">
        <v>1163</v>
      </c>
      <c r="G191" s="194" t="s">
        <v>181</v>
      </c>
      <c r="H191" s="195">
        <v>5</v>
      </c>
      <c r="I191" s="196"/>
      <c r="J191" s="195">
        <f>ROUND(I191*H191,3)</f>
        <v>0</v>
      </c>
      <c r="K191" s="193" t="s">
        <v>1</v>
      </c>
      <c r="L191" s="34"/>
      <c r="M191" s="197" t="s">
        <v>1</v>
      </c>
      <c r="N191" s="198" t="s">
        <v>41</v>
      </c>
      <c r="O191" s="56"/>
      <c r="P191" s="199">
        <f>O191*H191</f>
        <v>0</v>
      </c>
      <c r="Q191" s="199">
        <v>2.0000000000000002E-5</v>
      </c>
      <c r="R191" s="199">
        <f>Q191*H191</f>
        <v>1E-4</v>
      </c>
      <c r="S191" s="199">
        <v>0</v>
      </c>
      <c r="T191" s="200">
        <f>S191*H191</f>
        <v>0</v>
      </c>
      <c r="AR191" s="13" t="s">
        <v>241</v>
      </c>
      <c r="AT191" s="13" t="s">
        <v>178</v>
      </c>
      <c r="AU191" s="13" t="s">
        <v>82</v>
      </c>
      <c r="AY191" s="13" t="s">
        <v>175</v>
      </c>
      <c r="BE191" s="201">
        <f>IF(N191="základná",J191,0)</f>
        <v>0</v>
      </c>
      <c r="BF191" s="201">
        <f>IF(N191="znížená",J191,0)</f>
        <v>0</v>
      </c>
      <c r="BG191" s="201">
        <f>IF(N191="zákl. prenesená",J191,0)</f>
        <v>0</v>
      </c>
      <c r="BH191" s="201">
        <f>IF(N191="zníž. prenesená",J191,0)</f>
        <v>0</v>
      </c>
      <c r="BI191" s="201">
        <f>IF(N191="nulová",J191,0)</f>
        <v>0</v>
      </c>
      <c r="BJ191" s="13" t="s">
        <v>82</v>
      </c>
      <c r="BK191" s="202">
        <f>ROUND(I191*H191,3)</f>
        <v>0</v>
      </c>
      <c r="BL191" s="13" t="s">
        <v>241</v>
      </c>
      <c r="BM191" s="13" t="s">
        <v>1164</v>
      </c>
    </row>
    <row r="192" spans="2:65" s="1" customFormat="1" ht="16.5" customHeight="1">
      <c r="B192" s="30"/>
      <c r="C192" s="203" t="s">
        <v>524</v>
      </c>
      <c r="D192" s="203" t="s">
        <v>246</v>
      </c>
      <c r="E192" s="204" t="s">
        <v>1165</v>
      </c>
      <c r="F192" s="205" t="s">
        <v>1166</v>
      </c>
      <c r="G192" s="206" t="s">
        <v>181</v>
      </c>
      <c r="H192" s="207">
        <v>2</v>
      </c>
      <c r="I192" s="208"/>
      <c r="J192" s="207">
        <f>ROUND(I192*H192,3)</f>
        <v>0</v>
      </c>
      <c r="K192" s="205" t="s">
        <v>1</v>
      </c>
      <c r="L192" s="209"/>
      <c r="M192" s="210" t="s">
        <v>1</v>
      </c>
      <c r="N192" s="211" t="s">
        <v>41</v>
      </c>
      <c r="O192" s="56"/>
      <c r="P192" s="199">
        <f>O192*H192</f>
        <v>0</v>
      </c>
      <c r="Q192" s="199">
        <v>0</v>
      </c>
      <c r="R192" s="199">
        <f>Q192*H192</f>
        <v>0</v>
      </c>
      <c r="S192" s="199">
        <v>0</v>
      </c>
      <c r="T192" s="200">
        <f>S192*H192</f>
        <v>0</v>
      </c>
      <c r="AR192" s="13" t="s">
        <v>307</v>
      </c>
      <c r="AT192" s="13" t="s">
        <v>246</v>
      </c>
      <c r="AU192" s="13" t="s">
        <v>82</v>
      </c>
      <c r="AY192" s="13" t="s">
        <v>175</v>
      </c>
      <c r="BE192" s="201">
        <f>IF(N192="základná",J192,0)</f>
        <v>0</v>
      </c>
      <c r="BF192" s="201">
        <f>IF(N192="znížená",J192,0)</f>
        <v>0</v>
      </c>
      <c r="BG192" s="201">
        <f>IF(N192="zákl. prenesená",J192,0)</f>
        <v>0</v>
      </c>
      <c r="BH192" s="201">
        <f>IF(N192="zníž. prenesená",J192,0)</f>
        <v>0</v>
      </c>
      <c r="BI192" s="201">
        <f>IF(N192="nulová",J192,0)</f>
        <v>0</v>
      </c>
      <c r="BJ192" s="13" t="s">
        <v>82</v>
      </c>
      <c r="BK192" s="202">
        <f>ROUND(I192*H192,3)</f>
        <v>0</v>
      </c>
      <c r="BL192" s="13" t="s">
        <v>241</v>
      </c>
      <c r="BM192" s="13" t="s">
        <v>1167</v>
      </c>
    </row>
    <row r="193" spans="2:65" s="1" customFormat="1" ht="16.5" customHeight="1">
      <c r="B193" s="30"/>
      <c r="C193" s="203" t="s">
        <v>528</v>
      </c>
      <c r="D193" s="203" t="s">
        <v>246</v>
      </c>
      <c r="E193" s="204" t="s">
        <v>1168</v>
      </c>
      <c r="F193" s="205" t="s">
        <v>1169</v>
      </c>
      <c r="G193" s="206" t="s">
        <v>181</v>
      </c>
      <c r="H193" s="207">
        <v>5</v>
      </c>
      <c r="I193" s="208"/>
      <c r="J193" s="207">
        <f>ROUND(I193*H193,3)</f>
        <v>0</v>
      </c>
      <c r="K193" s="205" t="s">
        <v>1</v>
      </c>
      <c r="L193" s="209"/>
      <c r="M193" s="217" t="s">
        <v>1</v>
      </c>
      <c r="N193" s="218" t="s">
        <v>41</v>
      </c>
      <c r="O193" s="214"/>
      <c r="P193" s="215">
        <f>O193*H193</f>
        <v>0</v>
      </c>
      <c r="Q193" s="215">
        <v>0</v>
      </c>
      <c r="R193" s="215">
        <f>Q193*H193</f>
        <v>0</v>
      </c>
      <c r="S193" s="215">
        <v>0</v>
      </c>
      <c r="T193" s="216">
        <f>S193*H193</f>
        <v>0</v>
      </c>
      <c r="AR193" s="13" t="s">
        <v>307</v>
      </c>
      <c r="AT193" s="13" t="s">
        <v>246</v>
      </c>
      <c r="AU193" s="13" t="s">
        <v>82</v>
      </c>
      <c r="AY193" s="13" t="s">
        <v>175</v>
      </c>
      <c r="BE193" s="201">
        <f>IF(N193="základná",J193,0)</f>
        <v>0</v>
      </c>
      <c r="BF193" s="201">
        <f>IF(N193="znížená",J193,0)</f>
        <v>0</v>
      </c>
      <c r="BG193" s="201">
        <f>IF(N193="zákl. prenesená",J193,0)</f>
        <v>0</v>
      </c>
      <c r="BH193" s="201">
        <f>IF(N193="zníž. prenesená",J193,0)</f>
        <v>0</v>
      </c>
      <c r="BI193" s="201">
        <f>IF(N193="nulová",J193,0)</f>
        <v>0</v>
      </c>
      <c r="BJ193" s="13" t="s">
        <v>82</v>
      </c>
      <c r="BK193" s="202">
        <f>ROUND(I193*H193,3)</f>
        <v>0</v>
      </c>
      <c r="BL193" s="13" t="s">
        <v>241</v>
      </c>
      <c r="BM193" s="13" t="s">
        <v>1170</v>
      </c>
    </row>
    <row r="194" spans="2:65" s="1" customFormat="1" ht="6.95" customHeight="1">
      <c r="B194" s="42"/>
      <c r="C194" s="43"/>
      <c r="D194" s="43"/>
      <c r="E194" s="43"/>
      <c r="F194" s="43"/>
      <c r="G194" s="43"/>
      <c r="H194" s="43"/>
      <c r="I194" s="132"/>
      <c r="J194" s="43"/>
      <c r="K194" s="43"/>
      <c r="L194" s="34"/>
    </row>
  </sheetData>
  <sheetProtection algorithmName="SHA-512" hashValue="aYXLhtm4o/bCepSyOwICShjwIShiMd06DlYEB5nvySzxwJd7znHz4KXAltlJj+GBwnaYqi/7CWOKmh+pbTJKZg==" saltValue="sehgFitHfHTtN4y4lbUvtl7Lu5qXnaLy3zfWnj7+T/+KtYYX3DmeKwQM7BaLEws/7ZrAUZZKOcgZnFyysxWpnA==" spinCount="100000" sheet="1" objects="1" scenarios="1" formatColumns="0" formatRows="0" autoFilter="0"/>
  <autoFilter ref="C102:K193"/>
  <mergeCells count="17">
    <mergeCell ref="E29:H29"/>
    <mergeCell ref="L2:V2"/>
    <mergeCell ref="E7:H7"/>
    <mergeCell ref="E9:H9"/>
    <mergeCell ref="E11:H11"/>
    <mergeCell ref="E20:H20"/>
    <mergeCell ref="E95:H95"/>
    <mergeCell ref="E52:H52"/>
    <mergeCell ref="E54:H54"/>
    <mergeCell ref="E56:H56"/>
    <mergeCell ref="D75:F75"/>
    <mergeCell ref="D76:F76"/>
    <mergeCell ref="D77:F77"/>
    <mergeCell ref="D78:F78"/>
    <mergeCell ref="D79:F79"/>
    <mergeCell ref="E91:H91"/>
    <mergeCell ref="E93:H93"/>
  </mergeCells>
  <pageMargins left="0.39374999999999999" right="0.39374999999999999" top="0.39374999999999999" bottom="0.39374999999999999" header="0" footer="0"/>
  <pageSetup paperSize="9" scale="65" fitToHeight="100" orientation="portrait" blackAndWhite="1" r:id="rId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74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8.6640625" customWidth="1"/>
    <col min="8" max="8" width="11.1640625" customWidth="1"/>
    <col min="9" max="9" width="14.1640625" style="102" customWidth="1"/>
    <col min="10" max="10" width="23.5" customWidth="1"/>
    <col min="11" max="11" width="15.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AT2" s="13" t="s">
        <v>92</v>
      </c>
    </row>
    <row r="3" spans="2:46" ht="6.95" customHeight="1">
      <c r="B3" s="103"/>
      <c r="C3" s="104"/>
      <c r="D3" s="104"/>
      <c r="E3" s="104"/>
      <c r="F3" s="104"/>
      <c r="G3" s="104"/>
      <c r="H3" s="104"/>
      <c r="I3" s="105"/>
      <c r="J3" s="104"/>
      <c r="K3" s="104"/>
      <c r="L3" s="16"/>
      <c r="AT3" s="13" t="s">
        <v>69</v>
      </c>
    </row>
    <row r="4" spans="2:46" ht="24.95" customHeight="1">
      <c r="B4" s="16"/>
      <c r="D4" s="106" t="s">
        <v>120</v>
      </c>
      <c r="L4" s="16"/>
      <c r="M4" s="20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107" t="s">
        <v>14</v>
      </c>
      <c r="L6" s="16"/>
    </row>
    <row r="7" spans="2:46" ht="16.5" customHeight="1">
      <c r="B7" s="16"/>
      <c r="E7" s="267" t="str">
        <f>'Rekapitulácia stavby'!K6</f>
        <v>Materská škola Na Hôrke 30, Nitra</v>
      </c>
      <c r="F7" s="268"/>
      <c r="G7" s="268"/>
      <c r="H7" s="268"/>
      <c r="L7" s="16"/>
    </row>
    <row r="8" spans="2:46" ht="12" customHeight="1">
      <c r="B8" s="16"/>
      <c r="D8" s="107" t="s">
        <v>121</v>
      </c>
      <c r="L8" s="16"/>
    </row>
    <row r="9" spans="2:46" s="1" customFormat="1" ht="16.5" customHeight="1">
      <c r="B9" s="34"/>
      <c r="E9" s="267" t="s">
        <v>122</v>
      </c>
      <c r="F9" s="269"/>
      <c r="G9" s="269"/>
      <c r="H9" s="269"/>
      <c r="I9" s="108"/>
      <c r="L9" s="34"/>
    </row>
    <row r="10" spans="2:46" s="1" customFormat="1" ht="12" customHeight="1">
      <c r="B10" s="34"/>
      <c r="D10" s="107" t="s">
        <v>123</v>
      </c>
      <c r="I10" s="108"/>
      <c r="L10" s="34"/>
    </row>
    <row r="11" spans="2:46" s="1" customFormat="1" ht="36.950000000000003" customHeight="1">
      <c r="B11" s="34"/>
      <c r="E11" s="270" t="s">
        <v>1171</v>
      </c>
      <c r="F11" s="269"/>
      <c r="G11" s="269"/>
      <c r="H11" s="269"/>
      <c r="I11" s="108"/>
      <c r="L11" s="34"/>
    </row>
    <row r="12" spans="2:46" s="1" customFormat="1" ht="11.25">
      <c r="B12" s="34"/>
      <c r="I12" s="108"/>
      <c r="L12" s="34"/>
    </row>
    <row r="13" spans="2:46" s="1" customFormat="1" ht="12" customHeight="1">
      <c r="B13" s="34"/>
      <c r="D13" s="107" t="s">
        <v>16</v>
      </c>
      <c r="F13" s="13" t="s">
        <v>1</v>
      </c>
      <c r="I13" s="109" t="s">
        <v>17</v>
      </c>
      <c r="J13" s="13" t="s">
        <v>1</v>
      </c>
      <c r="L13" s="34"/>
    </row>
    <row r="14" spans="2:46" s="1" customFormat="1" ht="12" customHeight="1">
      <c r="B14" s="34"/>
      <c r="D14" s="107" t="s">
        <v>18</v>
      </c>
      <c r="F14" s="13" t="s">
        <v>19</v>
      </c>
      <c r="I14" s="109" t="s">
        <v>20</v>
      </c>
      <c r="J14" s="110" t="str">
        <f>'Rekapitulácia stavby'!AN8</f>
        <v>24. 2. 2017</v>
      </c>
      <c r="L14" s="34"/>
    </row>
    <row r="15" spans="2:46" s="1" customFormat="1" ht="10.9" customHeight="1">
      <c r="B15" s="34"/>
      <c r="I15" s="108"/>
      <c r="L15" s="34"/>
    </row>
    <row r="16" spans="2:46" s="1" customFormat="1" ht="12" customHeight="1">
      <c r="B16" s="34"/>
      <c r="D16" s="107" t="s">
        <v>22</v>
      </c>
      <c r="I16" s="109" t="s">
        <v>23</v>
      </c>
      <c r="J16" s="13" t="s">
        <v>1</v>
      </c>
      <c r="L16" s="34"/>
    </row>
    <row r="17" spans="2:12" s="1" customFormat="1" ht="18" customHeight="1">
      <c r="B17" s="34"/>
      <c r="E17" s="13" t="s">
        <v>24</v>
      </c>
      <c r="I17" s="109" t="s">
        <v>25</v>
      </c>
      <c r="J17" s="13" t="s">
        <v>1</v>
      </c>
      <c r="L17" s="34"/>
    </row>
    <row r="18" spans="2:12" s="1" customFormat="1" ht="6.95" customHeight="1">
      <c r="B18" s="34"/>
      <c r="I18" s="108"/>
      <c r="L18" s="34"/>
    </row>
    <row r="19" spans="2:12" s="1" customFormat="1" ht="12" customHeight="1">
      <c r="B19" s="34"/>
      <c r="D19" s="107" t="s">
        <v>26</v>
      </c>
      <c r="I19" s="109" t="s">
        <v>23</v>
      </c>
      <c r="J19" s="26" t="str">
        <f>'Rekapitulácia stavby'!AN13</f>
        <v>Vyplň údaj</v>
      </c>
      <c r="L19" s="34"/>
    </row>
    <row r="20" spans="2:12" s="1" customFormat="1" ht="18" customHeight="1">
      <c r="B20" s="34"/>
      <c r="E20" s="271" t="str">
        <f>'Rekapitulácia stavby'!E14</f>
        <v>Vyplň údaj</v>
      </c>
      <c r="F20" s="272"/>
      <c r="G20" s="272"/>
      <c r="H20" s="272"/>
      <c r="I20" s="109" t="s">
        <v>25</v>
      </c>
      <c r="J20" s="26" t="str">
        <f>'Rekapitulácia stavby'!AN14</f>
        <v>Vyplň údaj</v>
      </c>
      <c r="L20" s="34"/>
    </row>
    <row r="21" spans="2:12" s="1" customFormat="1" ht="6.95" customHeight="1">
      <c r="B21" s="34"/>
      <c r="I21" s="108"/>
      <c r="L21" s="34"/>
    </row>
    <row r="22" spans="2:12" s="1" customFormat="1" ht="12" customHeight="1">
      <c r="B22" s="34"/>
      <c r="D22" s="107" t="s">
        <v>28</v>
      </c>
      <c r="I22" s="109" t="s">
        <v>23</v>
      </c>
      <c r="J22" s="13" t="s">
        <v>1</v>
      </c>
      <c r="L22" s="34"/>
    </row>
    <row r="23" spans="2:12" s="1" customFormat="1" ht="18" customHeight="1">
      <c r="B23" s="34"/>
      <c r="E23" s="13" t="s">
        <v>29</v>
      </c>
      <c r="I23" s="109" t="s">
        <v>25</v>
      </c>
      <c r="J23" s="13" t="s">
        <v>1</v>
      </c>
      <c r="L23" s="34"/>
    </row>
    <row r="24" spans="2:12" s="1" customFormat="1" ht="6.95" customHeight="1">
      <c r="B24" s="34"/>
      <c r="I24" s="108"/>
      <c r="L24" s="34"/>
    </row>
    <row r="25" spans="2:12" s="1" customFormat="1" ht="12" customHeight="1">
      <c r="B25" s="34"/>
      <c r="D25" s="107" t="s">
        <v>32</v>
      </c>
      <c r="I25" s="109" t="s">
        <v>23</v>
      </c>
      <c r="J25" s="13" t="s">
        <v>1</v>
      </c>
      <c r="L25" s="34"/>
    </row>
    <row r="26" spans="2:12" s="1" customFormat="1" ht="18" customHeight="1">
      <c r="B26" s="34"/>
      <c r="E26" s="13" t="s">
        <v>33</v>
      </c>
      <c r="I26" s="109" t="s">
        <v>25</v>
      </c>
      <c r="J26" s="13" t="s">
        <v>1</v>
      </c>
      <c r="L26" s="34"/>
    </row>
    <row r="27" spans="2:12" s="1" customFormat="1" ht="6.95" customHeight="1">
      <c r="B27" s="34"/>
      <c r="I27" s="108"/>
      <c r="L27" s="34"/>
    </row>
    <row r="28" spans="2:12" s="1" customFormat="1" ht="12" customHeight="1">
      <c r="B28" s="34"/>
      <c r="D28" s="107" t="s">
        <v>34</v>
      </c>
      <c r="I28" s="108"/>
      <c r="L28" s="34"/>
    </row>
    <row r="29" spans="2:12" s="7" customFormat="1" ht="16.5" customHeight="1">
      <c r="B29" s="111"/>
      <c r="E29" s="273" t="s">
        <v>1</v>
      </c>
      <c r="F29" s="273"/>
      <c r="G29" s="273"/>
      <c r="H29" s="273"/>
      <c r="I29" s="112"/>
      <c r="L29" s="111"/>
    </row>
    <row r="30" spans="2:12" s="1" customFormat="1" ht="6.95" customHeight="1">
      <c r="B30" s="34"/>
      <c r="I30" s="108"/>
      <c r="L30" s="34"/>
    </row>
    <row r="31" spans="2:12" s="1" customFormat="1" ht="6.95" customHeight="1">
      <c r="B31" s="34"/>
      <c r="D31" s="52"/>
      <c r="E31" s="52"/>
      <c r="F31" s="52"/>
      <c r="G31" s="52"/>
      <c r="H31" s="52"/>
      <c r="I31" s="113"/>
      <c r="J31" s="52"/>
      <c r="K31" s="52"/>
      <c r="L31" s="34"/>
    </row>
    <row r="32" spans="2:12" s="1" customFormat="1" ht="14.45" customHeight="1">
      <c r="B32" s="34"/>
      <c r="D32" s="97" t="s">
        <v>125</v>
      </c>
      <c r="I32" s="108"/>
      <c r="J32" s="114">
        <f>J65</f>
        <v>0</v>
      </c>
      <c r="L32" s="34"/>
    </row>
    <row r="33" spans="2:12" s="1" customFormat="1" ht="14.45" customHeight="1">
      <c r="B33" s="34"/>
      <c r="D33" s="115" t="s">
        <v>126</v>
      </c>
      <c r="I33" s="108"/>
      <c r="J33" s="114">
        <f>J71</f>
        <v>0</v>
      </c>
      <c r="L33" s="34"/>
    </row>
    <row r="34" spans="2:12" s="1" customFormat="1" ht="25.35" customHeight="1">
      <c r="B34" s="34"/>
      <c r="D34" s="116" t="s">
        <v>35</v>
      </c>
      <c r="I34" s="108"/>
      <c r="J34" s="117">
        <f>ROUND(J32 + J33, 2)</f>
        <v>0</v>
      </c>
      <c r="L34" s="34"/>
    </row>
    <row r="35" spans="2:12" s="1" customFormat="1" ht="6.95" customHeight="1">
      <c r="B35" s="34"/>
      <c r="D35" s="52"/>
      <c r="E35" s="52"/>
      <c r="F35" s="52"/>
      <c r="G35" s="52"/>
      <c r="H35" s="52"/>
      <c r="I35" s="113"/>
      <c r="J35" s="52"/>
      <c r="K35" s="52"/>
      <c r="L35" s="34"/>
    </row>
    <row r="36" spans="2:12" s="1" customFormat="1" ht="14.45" customHeight="1">
      <c r="B36" s="34"/>
      <c r="F36" s="118" t="s">
        <v>37</v>
      </c>
      <c r="I36" s="119" t="s">
        <v>36</v>
      </c>
      <c r="J36" s="118" t="s">
        <v>38</v>
      </c>
      <c r="L36" s="34"/>
    </row>
    <row r="37" spans="2:12" s="1" customFormat="1" ht="14.45" customHeight="1">
      <c r="B37" s="34"/>
      <c r="D37" s="107" t="s">
        <v>39</v>
      </c>
      <c r="E37" s="107" t="s">
        <v>40</v>
      </c>
      <c r="F37" s="120">
        <f>ROUND((SUM(BE71:BE78) + SUM(BE100:BE173)),  2)</f>
        <v>0</v>
      </c>
      <c r="I37" s="121">
        <v>0.2</v>
      </c>
      <c r="J37" s="120">
        <f>ROUND(((SUM(BE71:BE78) + SUM(BE100:BE173))*I37),  2)</f>
        <v>0</v>
      </c>
      <c r="L37" s="34"/>
    </row>
    <row r="38" spans="2:12" s="1" customFormat="1" ht="14.45" customHeight="1">
      <c r="B38" s="34"/>
      <c r="E38" s="107" t="s">
        <v>41</v>
      </c>
      <c r="F38" s="120">
        <f>ROUND((SUM(BF71:BF78) + SUM(BF100:BF173)),  2)</f>
        <v>0</v>
      </c>
      <c r="I38" s="121">
        <v>0.2</v>
      </c>
      <c r="J38" s="120">
        <f>ROUND(((SUM(BF71:BF78) + SUM(BF100:BF173))*I38),  2)</f>
        <v>0</v>
      </c>
      <c r="L38" s="34"/>
    </row>
    <row r="39" spans="2:12" s="1" customFormat="1" ht="14.45" hidden="1" customHeight="1">
      <c r="B39" s="34"/>
      <c r="E39" s="107" t="s">
        <v>42</v>
      </c>
      <c r="F39" s="120">
        <f>ROUND((SUM(BG71:BG78) + SUM(BG100:BG173)),  2)</f>
        <v>0</v>
      </c>
      <c r="I39" s="121">
        <v>0.2</v>
      </c>
      <c r="J39" s="120">
        <f>0</f>
        <v>0</v>
      </c>
      <c r="L39" s="34"/>
    </row>
    <row r="40" spans="2:12" s="1" customFormat="1" ht="14.45" hidden="1" customHeight="1">
      <c r="B40" s="34"/>
      <c r="E40" s="107" t="s">
        <v>43</v>
      </c>
      <c r="F40" s="120">
        <f>ROUND((SUM(BH71:BH78) + SUM(BH100:BH173)),  2)</f>
        <v>0</v>
      </c>
      <c r="I40" s="121">
        <v>0.2</v>
      </c>
      <c r="J40" s="120">
        <f>0</f>
        <v>0</v>
      </c>
      <c r="L40" s="34"/>
    </row>
    <row r="41" spans="2:12" s="1" customFormat="1" ht="14.45" hidden="1" customHeight="1">
      <c r="B41" s="34"/>
      <c r="E41" s="107" t="s">
        <v>44</v>
      </c>
      <c r="F41" s="120">
        <f>ROUND((SUM(BI71:BI78) + SUM(BI100:BI173)),  2)</f>
        <v>0</v>
      </c>
      <c r="I41" s="121">
        <v>0</v>
      </c>
      <c r="J41" s="120">
        <f>0</f>
        <v>0</v>
      </c>
      <c r="L41" s="34"/>
    </row>
    <row r="42" spans="2:12" s="1" customFormat="1" ht="6.95" customHeight="1">
      <c r="B42" s="34"/>
      <c r="I42" s="108"/>
      <c r="L42" s="34"/>
    </row>
    <row r="43" spans="2:12" s="1" customFormat="1" ht="25.35" customHeight="1">
      <c r="B43" s="34"/>
      <c r="C43" s="122"/>
      <c r="D43" s="123" t="s">
        <v>45</v>
      </c>
      <c r="E43" s="124"/>
      <c r="F43" s="124"/>
      <c r="G43" s="125" t="s">
        <v>46</v>
      </c>
      <c r="H43" s="126" t="s">
        <v>47</v>
      </c>
      <c r="I43" s="127"/>
      <c r="J43" s="128">
        <f>SUM(J34:J41)</f>
        <v>0</v>
      </c>
      <c r="K43" s="129"/>
      <c r="L43" s="34"/>
    </row>
    <row r="44" spans="2:12" s="1" customFormat="1" ht="14.45" customHeight="1">
      <c r="B44" s="130"/>
      <c r="C44" s="131"/>
      <c r="D44" s="131"/>
      <c r="E44" s="131"/>
      <c r="F44" s="131"/>
      <c r="G44" s="131"/>
      <c r="H44" s="131"/>
      <c r="I44" s="132"/>
      <c r="J44" s="131"/>
      <c r="K44" s="131"/>
      <c r="L44" s="34"/>
    </row>
    <row r="48" spans="2:12" s="1" customFormat="1" ht="6.95" customHeight="1">
      <c r="B48" s="133"/>
      <c r="C48" s="134"/>
      <c r="D48" s="134"/>
      <c r="E48" s="134"/>
      <c r="F48" s="134"/>
      <c r="G48" s="134"/>
      <c r="H48" s="134"/>
      <c r="I48" s="135"/>
      <c r="J48" s="134"/>
      <c r="K48" s="134"/>
      <c r="L48" s="34"/>
    </row>
    <row r="49" spans="2:12" s="1" customFormat="1" ht="24.95" customHeight="1">
      <c r="B49" s="30"/>
      <c r="C49" s="19" t="s">
        <v>127</v>
      </c>
      <c r="D49" s="31"/>
      <c r="E49" s="31"/>
      <c r="F49" s="31"/>
      <c r="G49" s="31"/>
      <c r="H49" s="31"/>
      <c r="I49" s="108"/>
      <c r="J49" s="31"/>
      <c r="K49" s="31"/>
      <c r="L49" s="34"/>
    </row>
    <row r="50" spans="2:12" s="1" customFormat="1" ht="6.95" customHeight="1">
      <c r="B50" s="30"/>
      <c r="C50" s="31"/>
      <c r="D50" s="31"/>
      <c r="E50" s="31"/>
      <c r="F50" s="31"/>
      <c r="G50" s="31"/>
      <c r="H50" s="31"/>
      <c r="I50" s="108"/>
      <c r="J50" s="31"/>
      <c r="K50" s="31"/>
      <c r="L50" s="34"/>
    </row>
    <row r="51" spans="2:12" s="1" customFormat="1" ht="12" customHeight="1">
      <c r="B51" s="30"/>
      <c r="C51" s="25" t="s">
        <v>14</v>
      </c>
      <c r="D51" s="31"/>
      <c r="E51" s="31"/>
      <c r="F51" s="31"/>
      <c r="G51" s="31"/>
      <c r="H51" s="31"/>
      <c r="I51" s="108"/>
      <c r="J51" s="31"/>
      <c r="K51" s="31"/>
      <c r="L51" s="34"/>
    </row>
    <row r="52" spans="2:12" s="1" customFormat="1" ht="16.5" customHeight="1">
      <c r="B52" s="30"/>
      <c r="C52" s="31"/>
      <c r="D52" s="31"/>
      <c r="E52" s="263" t="str">
        <f>E7</f>
        <v>Materská škola Na Hôrke 30, Nitra</v>
      </c>
      <c r="F52" s="264"/>
      <c r="G52" s="264"/>
      <c r="H52" s="264"/>
      <c r="I52" s="108"/>
      <c r="J52" s="31"/>
      <c r="K52" s="31"/>
      <c r="L52" s="34"/>
    </row>
    <row r="53" spans="2:12" ht="12" customHeight="1">
      <c r="B53" s="17"/>
      <c r="C53" s="25" t="s">
        <v>121</v>
      </c>
      <c r="D53" s="18"/>
      <c r="E53" s="18"/>
      <c r="F53" s="18"/>
      <c r="G53" s="18"/>
      <c r="H53" s="18"/>
      <c r="J53" s="18"/>
      <c r="K53" s="18"/>
      <c r="L53" s="16"/>
    </row>
    <row r="54" spans="2:12" s="1" customFormat="1" ht="16.5" customHeight="1">
      <c r="B54" s="30"/>
      <c r="C54" s="31"/>
      <c r="D54" s="31"/>
      <c r="E54" s="263" t="s">
        <v>122</v>
      </c>
      <c r="F54" s="237"/>
      <c r="G54" s="237"/>
      <c r="H54" s="237"/>
      <c r="I54" s="108"/>
      <c r="J54" s="31"/>
      <c r="K54" s="31"/>
      <c r="L54" s="34"/>
    </row>
    <row r="55" spans="2:12" s="1" customFormat="1" ht="12" customHeight="1">
      <c r="B55" s="30"/>
      <c r="C55" s="25" t="s">
        <v>123</v>
      </c>
      <c r="D55" s="31"/>
      <c r="E55" s="31"/>
      <c r="F55" s="31"/>
      <c r="G55" s="31"/>
      <c r="H55" s="31"/>
      <c r="I55" s="108"/>
      <c r="J55" s="31"/>
      <c r="K55" s="31"/>
      <c r="L55" s="34"/>
    </row>
    <row r="56" spans="2:12" s="1" customFormat="1" ht="16.5" customHeight="1">
      <c r="B56" s="30"/>
      <c r="C56" s="31"/>
      <c r="D56" s="31"/>
      <c r="E56" s="238" t="str">
        <f>E11</f>
        <v>102.3 - SP 102.3 Elektroinštalácia</v>
      </c>
      <c r="F56" s="237"/>
      <c r="G56" s="237"/>
      <c r="H56" s="237"/>
      <c r="I56" s="108"/>
      <c r="J56" s="31"/>
      <c r="K56" s="31"/>
      <c r="L56" s="34"/>
    </row>
    <row r="57" spans="2:12" s="1" customFormat="1" ht="6.95" customHeight="1">
      <c r="B57" s="30"/>
      <c r="C57" s="31"/>
      <c r="D57" s="31"/>
      <c r="E57" s="31"/>
      <c r="F57" s="31"/>
      <c r="G57" s="31"/>
      <c r="H57" s="31"/>
      <c r="I57" s="108"/>
      <c r="J57" s="31"/>
      <c r="K57" s="31"/>
      <c r="L57" s="34"/>
    </row>
    <row r="58" spans="2:12" s="1" customFormat="1" ht="12" customHeight="1">
      <c r="B58" s="30"/>
      <c r="C58" s="25" t="s">
        <v>18</v>
      </c>
      <c r="D58" s="31"/>
      <c r="E58" s="31"/>
      <c r="F58" s="23" t="str">
        <f>F14</f>
        <v xml:space="preserve"> Na Hôrke 30, Nitra</v>
      </c>
      <c r="G58" s="31"/>
      <c r="H58" s="31"/>
      <c r="I58" s="109" t="s">
        <v>20</v>
      </c>
      <c r="J58" s="51" t="str">
        <f>IF(J14="","",J14)</f>
        <v>24. 2. 2017</v>
      </c>
      <c r="K58" s="31"/>
      <c r="L58" s="34"/>
    </row>
    <row r="59" spans="2:12" s="1" customFormat="1" ht="6.95" customHeight="1">
      <c r="B59" s="30"/>
      <c r="C59" s="31"/>
      <c r="D59" s="31"/>
      <c r="E59" s="31"/>
      <c r="F59" s="31"/>
      <c r="G59" s="31"/>
      <c r="H59" s="31"/>
      <c r="I59" s="108"/>
      <c r="J59" s="31"/>
      <c r="K59" s="31"/>
      <c r="L59" s="34"/>
    </row>
    <row r="60" spans="2:12" s="1" customFormat="1" ht="13.7" customHeight="1">
      <c r="B60" s="30"/>
      <c r="C60" s="25" t="s">
        <v>22</v>
      </c>
      <c r="D60" s="31"/>
      <c r="E60" s="31"/>
      <c r="F60" s="23" t="str">
        <f>E17</f>
        <v>Mesto NITRA,  Štefánikova 60,  950 06 Nitra</v>
      </c>
      <c r="G60" s="31"/>
      <c r="H60" s="31"/>
      <c r="I60" s="109" t="s">
        <v>28</v>
      </c>
      <c r="J60" s="28" t="str">
        <f>E23</f>
        <v>Ing.arch.Igor Feník</v>
      </c>
      <c r="K60" s="31"/>
      <c r="L60" s="34"/>
    </row>
    <row r="61" spans="2:12" s="1" customFormat="1" ht="13.7" customHeight="1">
      <c r="B61" s="30"/>
      <c r="C61" s="25" t="s">
        <v>26</v>
      </c>
      <c r="D61" s="31"/>
      <c r="E61" s="31"/>
      <c r="F61" s="23" t="str">
        <f>IF(E20="","",E20)</f>
        <v>Vyplň údaj</v>
      </c>
      <c r="G61" s="31"/>
      <c r="H61" s="31"/>
      <c r="I61" s="109" t="s">
        <v>32</v>
      </c>
      <c r="J61" s="28" t="str">
        <f>E26</f>
        <v>Ing.Janečka</v>
      </c>
      <c r="K61" s="31"/>
      <c r="L61" s="34"/>
    </row>
    <row r="62" spans="2:12" s="1" customFormat="1" ht="10.35" customHeight="1">
      <c r="B62" s="30"/>
      <c r="C62" s="31"/>
      <c r="D62" s="31"/>
      <c r="E62" s="31"/>
      <c r="F62" s="31"/>
      <c r="G62" s="31"/>
      <c r="H62" s="31"/>
      <c r="I62" s="108"/>
      <c r="J62" s="31"/>
      <c r="K62" s="31"/>
      <c r="L62" s="34"/>
    </row>
    <row r="63" spans="2:12" s="1" customFormat="1" ht="29.25" customHeight="1">
      <c r="B63" s="30"/>
      <c r="C63" s="136" t="s">
        <v>128</v>
      </c>
      <c r="D63" s="137"/>
      <c r="E63" s="137"/>
      <c r="F63" s="137"/>
      <c r="G63" s="137"/>
      <c r="H63" s="137"/>
      <c r="I63" s="138"/>
      <c r="J63" s="139" t="s">
        <v>129</v>
      </c>
      <c r="K63" s="137"/>
      <c r="L63" s="34"/>
    </row>
    <row r="64" spans="2:12" s="1" customFormat="1" ht="10.35" customHeight="1">
      <c r="B64" s="30"/>
      <c r="C64" s="31"/>
      <c r="D64" s="31"/>
      <c r="E64" s="31"/>
      <c r="F64" s="31"/>
      <c r="G64" s="31"/>
      <c r="H64" s="31"/>
      <c r="I64" s="108"/>
      <c r="J64" s="31"/>
      <c r="K64" s="31"/>
      <c r="L64" s="34"/>
    </row>
    <row r="65" spans="2:65" s="1" customFormat="1" ht="22.9" customHeight="1">
      <c r="B65" s="30"/>
      <c r="C65" s="140" t="s">
        <v>130</v>
      </c>
      <c r="D65" s="31"/>
      <c r="E65" s="31"/>
      <c r="F65" s="31"/>
      <c r="G65" s="31"/>
      <c r="H65" s="31"/>
      <c r="I65" s="108"/>
      <c r="J65" s="69">
        <f>J100</f>
        <v>0</v>
      </c>
      <c r="K65" s="31"/>
      <c r="L65" s="34"/>
      <c r="AU65" s="13" t="s">
        <v>131</v>
      </c>
    </row>
    <row r="66" spans="2:65" s="8" customFormat="1" ht="24.95" customHeight="1">
      <c r="B66" s="141"/>
      <c r="C66" s="142"/>
      <c r="D66" s="143" t="s">
        <v>808</v>
      </c>
      <c r="E66" s="144"/>
      <c r="F66" s="144"/>
      <c r="G66" s="144"/>
      <c r="H66" s="144"/>
      <c r="I66" s="145"/>
      <c r="J66" s="146">
        <f>J101</f>
        <v>0</v>
      </c>
      <c r="K66" s="142"/>
      <c r="L66" s="147"/>
    </row>
    <row r="67" spans="2:65" s="9" customFormat="1" ht="19.899999999999999" customHeight="1">
      <c r="B67" s="148"/>
      <c r="C67" s="90"/>
      <c r="D67" s="149" t="s">
        <v>1172</v>
      </c>
      <c r="E67" s="150"/>
      <c r="F67" s="150"/>
      <c r="G67" s="150"/>
      <c r="H67" s="150"/>
      <c r="I67" s="151"/>
      <c r="J67" s="152">
        <f>J102</f>
        <v>0</v>
      </c>
      <c r="K67" s="90"/>
      <c r="L67" s="153"/>
    </row>
    <row r="68" spans="2:65" s="9" customFormat="1" ht="19.899999999999999" customHeight="1">
      <c r="B68" s="148"/>
      <c r="C68" s="90"/>
      <c r="D68" s="149" t="s">
        <v>1173</v>
      </c>
      <c r="E68" s="150"/>
      <c r="F68" s="150"/>
      <c r="G68" s="150"/>
      <c r="H68" s="150"/>
      <c r="I68" s="151"/>
      <c r="J68" s="152">
        <f>J141</f>
        <v>0</v>
      </c>
      <c r="K68" s="90"/>
      <c r="L68" s="153"/>
    </row>
    <row r="69" spans="2:65" s="1" customFormat="1" ht="21.75" customHeight="1">
      <c r="B69" s="30"/>
      <c r="C69" s="31"/>
      <c r="D69" s="31"/>
      <c r="E69" s="31"/>
      <c r="F69" s="31"/>
      <c r="G69" s="31"/>
      <c r="H69" s="31"/>
      <c r="I69" s="108"/>
      <c r="J69" s="31"/>
      <c r="K69" s="31"/>
      <c r="L69" s="34"/>
    </row>
    <row r="70" spans="2:65" s="1" customFormat="1" ht="6.95" customHeight="1">
      <c r="B70" s="30"/>
      <c r="C70" s="31"/>
      <c r="D70" s="31"/>
      <c r="E70" s="31"/>
      <c r="F70" s="31"/>
      <c r="G70" s="31"/>
      <c r="H70" s="31"/>
      <c r="I70" s="108"/>
      <c r="J70" s="31"/>
      <c r="K70" s="31"/>
      <c r="L70" s="34"/>
    </row>
    <row r="71" spans="2:65" s="1" customFormat="1" ht="29.25" customHeight="1">
      <c r="B71" s="30"/>
      <c r="C71" s="140" t="s">
        <v>151</v>
      </c>
      <c r="D71" s="31"/>
      <c r="E71" s="31"/>
      <c r="F71" s="31"/>
      <c r="G71" s="31"/>
      <c r="H71" s="31"/>
      <c r="I71" s="108"/>
      <c r="J71" s="154">
        <f>ROUND(J72 + J73 + J74 + J75 + J76 + J77,2)</f>
        <v>0</v>
      </c>
      <c r="K71" s="31"/>
      <c r="L71" s="34"/>
      <c r="N71" s="155" t="s">
        <v>39</v>
      </c>
    </row>
    <row r="72" spans="2:65" s="1" customFormat="1" ht="18" customHeight="1">
      <c r="B72" s="30"/>
      <c r="C72" s="31"/>
      <c r="D72" s="265" t="s">
        <v>152</v>
      </c>
      <c r="E72" s="266"/>
      <c r="F72" s="266"/>
      <c r="G72" s="31"/>
      <c r="H72" s="31"/>
      <c r="I72" s="108"/>
      <c r="J72" s="157">
        <v>0</v>
      </c>
      <c r="K72" s="31"/>
      <c r="L72" s="158"/>
      <c r="M72" s="108"/>
      <c r="N72" s="159" t="s">
        <v>41</v>
      </c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60" t="s">
        <v>153</v>
      </c>
      <c r="AZ72" s="108"/>
      <c r="BA72" s="108"/>
      <c r="BB72" s="108"/>
      <c r="BC72" s="108"/>
      <c r="BD72" s="108"/>
      <c r="BE72" s="161">
        <f t="shared" ref="BE72:BE77" si="0">IF(N72="základná",J72,0)</f>
        <v>0</v>
      </c>
      <c r="BF72" s="161">
        <f t="shared" ref="BF72:BF77" si="1">IF(N72="znížená",J72,0)</f>
        <v>0</v>
      </c>
      <c r="BG72" s="161">
        <f t="shared" ref="BG72:BG77" si="2">IF(N72="zákl. prenesená",J72,0)</f>
        <v>0</v>
      </c>
      <c r="BH72" s="161">
        <f t="shared" ref="BH72:BH77" si="3">IF(N72="zníž. prenesená",J72,0)</f>
        <v>0</v>
      </c>
      <c r="BI72" s="161">
        <f t="shared" ref="BI72:BI77" si="4">IF(N72="nulová",J72,0)</f>
        <v>0</v>
      </c>
      <c r="BJ72" s="160" t="s">
        <v>82</v>
      </c>
      <c r="BK72" s="108"/>
      <c r="BL72" s="108"/>
      <c r="BM72" s="108"/>
    </row>
    <row r="73" spans="2:65" s="1" customFormat="1" ht="18" customHeight="1">
      <c r="B73" s="30"/>
      <c r="C73" s="31"/>
      <c r="D73" s="265" t="s">
        <v>154</v>
      </c>
      <c r="E73" s="266"/>
      <c r="F73" s="266"/>
      <c r="G73" s="31"/>
      <c r="H73" s="31"/>
      <c r="I73" s="108"/>
      <c r="J73" s="157">
        <v>0</v>
      </c>
      <c r="K73" s="31"/>
      <c r="L73" s="158"/>
      <c r="M73" s="108"/>
      <c r="N73" s="159" t="s">
        <v>41</v>
      </c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8"/>
      <c r="AM73" s="108"/>
      <c r="AN73" s="108"/>
      <c r="AO73" s="108"/>
      <c r="AP73" s="108"/>
      <c r="AQ73" s="108"/>
      <c r="AR73" s="108"/>
      <c r="AS73" s="108"/>
      <c r="AT73" s="108"/>
      <c r="AU73" s="108"/>
      <c r="AV73" s="108"/>
      <c r="AW73" s="108"/>
      <c r="AX73" s="108"/>
      <c r="AY73" s="160" t="s">
        <v>153</v>
      </c>
      <c r="AZ73" s="108"/>
      <c r="BA73" s="108"/>
      <c r="BB73" s="108"/>
      <c r="BC73" s="108"/>
      <c r="BD73" s="108"/>
      <c r="BE73" s="161">
        <f t="shared" si="0"/>
        <v>0</v>
      </c>
      <c r="BF73" s="161">
        <f t="shared" si="1"/>
        <v>0</v>
      </c>
      <c r="BG73" s="161">
        <f t="shared" si="2"/>
        <v>0</v>
      </c>
      <c r="BH73" s="161">
        <f t="shared" si="3"/>
        <v>0</v>
      </c>
      <c r="BI73" s="161">
        <f t="shared" si="4"/>
        <v>0</v>
      </c>
      <c r="BJ73" s="160" t="s">
        <v>82</v>
      </c>
      <c r="BK73" s="108"/>
      <c r="BL73" s="108"/>
      <c r="BM73" s="108"/>
    </row>
    <row r="74" spans="2:65" s="1" customFormat="1" ht="18" customHeight="1">
      <c r="B74" s="30"/>
      <c r="C74" s="31"/>
      <c r="D74" s="265" t="s">
        <v>155</v>
      </c>
      <c r="E74" s="266"/>
      <c r="F74" s="266"/>
      <c r="G74" s="31"/>
      <c r="H74" s="31"/>
      <c r="I74" s="108"/>
      <c r="J74" s="157">
        <v>0</v>
      </c>
      <c r="K74" s="31"/>
      <c r="L74" s="158"/>
      <c r="M74" s="108"/>
      <c r="N74" s="159" t="s">
        <v>41</v>
      </c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/>
      <c r="AY74" s="160" t="s">
        <v>153</v>
      </c>
      <c r="AZ74" s="108"/>
      <c r="BA74" s="108"/>
      <c r="BB74" s="108"/>
      <c r="BC74" s="108"/>
      <c r="BD74" s="108"/>
      <c r="BE74" s="161">
        <f t="shared" si="0"/>
        <v>0</v>
      </c>
      <c r="BF74" s="161">
        <f t="shared" si="1"/>
        <v>0</v>
      </c>
      <c r="BG74" s="161">
        <f t="shared" si="2"/>
        <v>0</v>
      </c>
      <c r="BH74" s="161">
        <f t="shared" si="3"/>
        <v>0</v>
      </c>
      <c r="BI74" s="161">
        <f t="shared" si="4"/>
        <v>0</v>
      </c>
      <c r="BJ74" s="160" t="s">
        <v>82</v>
      </c>
      <c r="BK74" s="108"/>
      <c r="BL74" s="108"/>
      <c r="BM74" s="108"/>
    </row>
    <row r="75" spans="2:65" s="1" customFormat="1" ht="18" customHeight="1">
      <c r="B75" s="30"/>
      <c r="C75" s="31"/>
      <c r="D75" s="265" t="s">
        <v>156</v>
      </c>
      <c r="E75" s="266"/>
      <c r="F75" s="266"/>
      <c r="G75" s="31"/>
      <c r="H75" s="31"/>
      <c r="I75" s="108"/>
      <c r="J75" s="157">
        <v>0</v>
      </c>
      <c r="K75" s="31"/>
      <c r="L75" s="158"/>
      <c r="M75" s="108"/>
      <c r="N75" s="159" t="s">
        <v>41</v>
      </c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60" t="s">
        <v>153</v>
      </c>
      <c r="AZ75" s="108"/>
      <c r="BA75" s="108"/>
      <c r="BB75" s="108"/>
      <c r="BC75" s="108"/>
      <c r="BD75" s="108"/>
      <c r="BE75" s="161">
        <f t="shared" si="0"/>
        <v>0</v>
      </c>
      <c r="BF75" s="161">
        <f t="shared" si="1"/>
        <v>0</v>
      </c>
      <c r="BG75" s="161">
        <f t="shared" si="2"/>
        <v>0</v>
      </c>
      <c r="BH75" s="161">
        <f t="shared" si="3"/>
        <v>0</v>
      </c>
      <c r="BI75" s="161">
        <f t="shared" si="4"/>
        <v>0</v>
      </c>
      <c r="BJ75" s="160" t="s">
        <v>82</v>
      </c>
      <c r="BK75" s="108"/>
      <c r="BL75" s="108"/>
      <c r="BM75" s="108"/>
    </row>
    <row r="76" spans="2:65" s="1" customFormat="1" ht="18" customHeight="1">
      <c r="B76" s="30"/>
      <c r="C76" s="31"/>
      <c r="D76" s="265" t="s">
        <v>157</v>
      </c>
      <c r="E76" s="266"/>
      <c r="F76" s="266"/>
      <c r="G76" s="31"/>
      <c r="H76" s="31"/>
      <c r="I76" s="108"/>
      <c r="J76" s="157">
        <v>0</v>
      </c>
      <c r="K76" s="31"/>
      <c r="L76" s="158"/>
      <c r="M76" s="108"/>
      <c r="N76" s="159" t="s">
        <v>41</v>
      </c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60" t="s">
        <v>153</v>
      </c>
      <c r="AZ76" s="108"/>
      <c r="BA76" s="108"/>
      <c r="BB76" s="108"/>
      <c r="BC76" s="108"/>
      <c r="BD76" s="108"/>
      <c r="BE76" s="161">
        <f t="shared" si="0"/>
        <v>0</v>
      </c>
      <c r="BF76" s="161">
        <f t="shared" si="1"/>
        <v>0</v>
      </c>
      <c r="BG76" s="161">
        <f t="shared" si="2"/>
        <v>0</v>
      </c>
      <c r="BH76" s="161">
        <f t="shared" si="3"/>
        <v>0</v>
      </c>
      <c r="BI76" s="161">
        <f t="shared" si="4"/>
        <v>0</v>
      </c>
      <c r="BJ76" s="160" t="s">
        <v>82</v>
      </c>
      <c r="BK76" s="108"/>
      <c r="BL76" s="108"/>
      <c r="BM76" s="108"/>
    </row>
    <row r="77" spans="2:65" s="1" customFormat="1" ht="18" customHeight="1">
      <c r="B77" s="30"/>
      <c r="C77" s="31"/>
      <c r="D77" s="156" t="s">
        <v>158</v>
      </c>
      <c r="E77" s="31"/>
      <c r="F77" s="31"/>
      <c r="G77" s="31"/>
      <c r="H77" s="31"/>
      <c r="I77" s="108"/>
      <c r="J77" s="157">
        <f>ROUND(J32*T77,2)</f>
        <v>0</v>
      </c>
      <c r="K77" s="31"/>
      <c r="L77" s="158"/>
      <c r="M77" s="108"/>
      <c r="N77" s="159" t="s">
        <v>41</v>
      </c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60" t="s">
        <v>159</v>
      </c>
      <c r="AZ77" s="108"/>
      <c r="BA77" s="108"/>
      <c r="BB77" s="108"/>
      <c r="BC77" s="108"/>
      <c r="BD77" s="108"/>
      <c r="BE77" s="161">
        <f t="shared" si="0"/>
        <v>0</v>
      </c>
      <c r="BF77" s="161">
        <f t="shared" si="1"/>
        <v>0</v>
      </c>
      <c r="BG77" s="161">
        <f t="shared" si="2"/>
        <v>0</v>
      </c>
      <c r="BH77" s="161">
        <f t="shared" si="3"/>
        <v>0</v>
      </c>
      <c r="BI77" s="161">
        <f t="shared" si="4"/>
        <v>0</v>
      </c>
      <c r="BJ77" s="160" t="s">
        <v>82</v>
      </c>
      <c r="BK77" s="108"/>
      <c r="BL77" s="108"/>
      <c r="BM77" s="108"/>
    </row>
    <row r="78" spans="2:65" s="1" customFormat="1" ht="11.25">
      <c r="B78" s="30"/>
      <c r="C78" s="31"/>
      <c r="D78" s="31"/>
      <c r="E78" s="31"/>
      <c r="F78" s="31"/>
      <c r="G78" s="31"/>
      <c r="H78" s="31"/>
      <c r="I78" s="108"/>
      <c r="J78" s="31"/>
      <c r="K78" s="31"/>
      <c r="L78" s="34"/>
    </row>
    <row r="79" spans="2:65" s="1" customFormat="1" ht="29.25" customHeight="1">
      <c r="B79" s="30"/>
      <c r="C79" s="162" t="s">
        <v>160</v>
      </c>
      <c r="D79" s="137"/>
      <c r="E79" s="137"/>
      <c r="F79" s="137"/>
      <c r="G79" s="137"/>
      <c r="H79" s="137"/>
      <c r="I79" s="138"/>
      <c r="J79" s="163">
        <f>ROUND(J65+J71,2)</f>
        <v>0</v>
      </c>
      <c r="K79" s="137"/>
      <c r="L79" s="34"/>
    </row>
    <row r="80" spans="2:65" s="1" customFormat="1" ht="6.95" customHeight="1">
      <c r="B80" s="42"/>
      <c r="C80" s="43"/>
      <c r="D80" s="43"/>
      <c r="E80" s="43"/>
      <c r="F80" s="43"/>
      <c r="G80" s="43"/>
      <c r="H80" s="43"/>
      <c r="I80" s="132"/>
      <c r="J80" s="43"/>
      <c r="K80" s="43"/>
      <c r="L80" s="34"/>
    </row>
    <row r="84" spans="2:12" s="1" customFormat="1" ht="6.95" customHeight="1">
      <c r="B84" s="44"/>
      <c r="C84" s="45"/>
      <c r="D84" s="45"/>
      <c r="E84" s="45"/>
      <c r="F84" s="45"/>
      <c r="G84" s="45"/>
      <c r="H84" s="45"/>
      <c r="I84" s="135"/>
      <c r="J84" s="45"/>
      <c r="K84" s="45"/>
      <c r="L84" s="34"/>
    </row>
    <row r="85" spans="2:12" s="1" customFormat="1" ht="24.95" customHeight="1">
      <c r="B85" s="30"/>
      <c r="C85" s="19" t="s">
        <v>161</v>
      </c>
      <c r="D85" s="31"/>
      <c r="E85" s="31"/>
      <c r="F85" s="31"/>
      <c r="G85" s="31"/>
      <c r="H85" s="31"/>
      <c r="I85" s="108"/>
      <c r="J85" s="31"/>
      <c r="K85" s="31"/>
      <c r="L85" s="34"/>
    </row>
    <row r="86" spans="2:12" s="1" customFormat="1" ht="6.95" customHeight="1">
      <c r="B86" s="30"/>
      <c r="C86" s="31"/>
      <c r="D86" s="31"/>
      <c r="E86" s="31"/>
      <c r="F86" s="31"/>
      <c r="G86" s="31"/>
      <c r="H86" s="31"/>
      <c r="I86" s="108"/>
      <c r="J86" s="31"/>
      <c r="K86" s="31"/>
      <c r="L86" s="34"/>
    </row>
    <row r="87" spans="2:12" s="1" customFormat="1" ht="12" customHeight="1">
      <c r="B87" s="30"/>
      <c r="C87" s="25" t="s">
        <v>14</v>
      </c>
      <c r="D87" s="31"/>
      <c r="E87" s="31"/>
      <c r="F87" s="31"/>
      <c r="G87" s="31"/>
      <c r="H87" s="31"/>
      <c r="I87" s="108"/>
      <c r="J87" s="31"/>
      <c r="K87" s="31"/>
      <c r="L87" s="34"/>
    </row>
    <row r="88" spans="2:12" s="1" customFormat="1" ht="16.5" customHeight="1">
      <c r="B88" s="30"/>
      <c r="C88" s="31"/>
      <c r="D88" s="31"/>
      <c r="E88" s="263" t="str">
        <f>E7</f>
        <v>Materská škola Na Hôrke 30, Nitra</v>
      </c>
      <c r="F88" s="264"/>
      <c r="G88" s="264"/>
      <c r="H88" s="264"/>
      <c r="I88" s="108"/>
      <c r="J88" s="31"/>
      <c r="K88" s="31"/>
      <c r="L88" s="34"/>
    </row>
    <row r="89" spans="2:12" ht="12" customHeight="1">
      <c r="B89" s="17"/>
      <c r="C89" s="25" t="s">
        <v>121</v>
      </c>
      <c r="D89" s="18"/>
      <c r="E89" s="18"/>
      <c r="F89" s="18"/>
      <c r="G89" s="18"/>
      <c r="H89" s="18"/>
      <c r="J89" s="18"/>
      <c r="K89" s="18"/>
      <c r="L89" s="16"/>
    </row>
    <row r="90" spans="2:12" s="1" customFormat="1" ht="16.5" customHeight="1">
      <c r="B90" s="30"/>
      <c r="C90" s="31"/>
      <c r="D90" s="31"/>
      <c r="E90" s="263" t="s">
        <v>122</v>
      </c>
      <c r="F90" s="237"/>
      <c r="G90" s="237"/>
      <c r="H90" s="237"/>
      <c r="I90" s="108"/>
      <c r="J90" s="31"/>
      <c r="K90" s="31"/>
      <c r="L90" s="34"/>
    </row>
    <row r="91" spans="2:12" s="1" customFormat="1" ht="12" customHeight="1">
      <c r="B91" s="30"/>
      <c r="C91" s="25" t="s">
        <v>123</v>
      </c>
      <c r="D91" s="31"/>
      <c r="E91" s="31"/>
      <c r="F91" s="31"/>
      <c r="G91" s="31"/>
      <c r="H91" s="31"/>
      <c r="I91" s="108"/>
      <c r="J91" s="31"/>
      <c r="K91" s="31"/>
      <c r="L91" s="34"/>
    </row>
    <row r="92" spans="2:12" s="1" customFormat="1" ht="16.5" customHeight="1">
      <c r="B92" s="30"/>
      <c r="C92" s="31"/>
      <c r="D92" s="31"/>
      <c r="E92" s="238" t="str">
        <f>E11</f>
        <v>102.3 - SP 102.3 Elektroinštalácia</v>
      </c>
      <c r="F92" s="237"/>
      <c r="G92" s="237"/>
      <c r="H92" s="237"/>
      <c r="I92" s="108"/>
      <c r="J92" s="31"/>
      <c r="K92" s="31"/>
      <c r="L92" s="34"/>
    </row>
    <row r="93" spans="2:12" s="1" customFormat="1" ht="6.95" customHeight="1">
      <c r="B93" s="30"/>
      <c r="C93" s="31"/>
      <c r="D93" s="31"/>
      <c r="E93" s="31"/>
      <c r="F93" s="31"/>
      <c r="G93" s="31"/>
      <c r="H93" s="31"/>
      <c r="I93" s="108"/>
      <c r="J93" s="31"/>
      <c r="K93" s="31"/>
      <c r="L93" s="34"/>
    </row>
    <row r="94" spans="2:12" s="1" customFormat="1" ht="12" customHeight="1">
      <c r="B94" s="30"/>
      <c r="C94" s="25" t="s">
        <v>18</v>
      </c>
      <c r="D94" s="31"/>
      <c r="E94" s="31"/>
      <c r="F94" s="23" t="str">
        <f>F14</f>
        <v xml:space="preserve"> Na Hôrke 30, Nitra</v>
      </c>
      <c r="G94" s="31"/>
      <c r="H94" s="31"/>
      <c r="I94" s="109" t="s">
        <v>20</v>
      </c>
      <c r="J94" s="51" t="str">
        <f>IF(J14="","",J14)</f>
        <v>24. 2. 2017</v>
      </c>
      <c r="K94" s="31"/>
      <c r="L94" s="34"/>
    </row>
    <row r="95" spans="2:12" s="1" customFormat="1" ht="6.95" customHeight="1">
      <c r="B95" s="30"/>
      <c r="C95" s="31"/>
      <c r="D95" s="31"/>
      <c r="E95" s="31"/>
      <c r="F95" s="31"/>
      <c r="G95" s="31"/>
      <c r="H95" s="31"/>
      <c r="I95" s="108"/>
      <c r="J95" s="31"/>
      <c r="K95" s="31"/>
      <c r="L95" s="34"/>
    </row>
    <row r="96" spans="2:12" s="1" customFormat="1" ht="13.7" customHeight="1">
      <c r="B96" s="30"/>
      <c r="C96" s="25" t="s">
        <v>22</v>
      </c>
      <c r="D96" s="31"/>
      <c r="E96" s="31"/>
      <c r="F96" s="23" t="str">
        <f>E17</f>
        <v>Mesto NITRA,  Štefánikova 60,  950 06 Nitra</v>
      </c>
      <c r="G96" s="31"/>
      <c r="H96" s="31"/>
      <c r="I96" s="109" t="s">
        <v>28</v>
      </c>
      <c r="J96" s="28" t="str">
        <f>E23</f>
        <v>Ing.arch.Igor Feník</v>
      </c>
      <c r="K96" s="31"/>
      <c r="L96" s="34"/>
    </row>
    <row r="97" spans="2:65" s="1" customFormat="1" ht="13.7" customHeight="1">
      <c r="B97" s="30"/>
      <c r="C97" s="25" t="s">
        <v>26</v>
      </c>
      <c r="D97" s="31"/>
      <c r="E97" s="31"/>
      <c r="F97" s="23" t="str">
        <f>IF(E20="","",E20)</f>
        <v>Vyplň údaj</v>
      </c>
      <c r="G97" s="31"/>
      <c r="H97" s="31"/>
      <c r="I97" s="109" t="s">
        <v>32</v>
      </c>
      <c r="J97" s="28" t="str">
        <f>E26</f>
        <v>Ing.Janečka</v>
      </c>
      <c r="K97" s="31"/>
      <c r="L97" s="34"/>
    </row>
    <row r="98" spans="2:65" s="1" customFormat="1" ht="10.35" customHeight="1">
      <c r="B98" s="30"/>
      <c r="C98" s="31"/>
      <c r="D98" s="31"/>
      <c r="E98" s="31"/>
      <c r="F98" s="31"/>
      <c r="G98" s="31"/>
      <c r="H98" s="31"/>
      <c r="I98" s="108"/>
      <c r="J98" s="31"/>
      <c r="K98" s="31"/>
      <c r="L98" s="34"/>
    </row>
    <row r="99" spans="2:65" s="10" customFormat="1" ht="29.25" customHeight="1">
      <c r="B99" s="164"/>
      <c r="C99" s="165" t="s">
        <v>162</v>
      </c>
      <c r="D99" s="166" t="s">
        <v>54</v>
      </c>
      <c r="E99" s="166" t="s">
        <v>50</v>
      </c>
      <c r="F99" s="166" t="s">
        <v>51</v>
      </c>
      <c r="G99" s="166" t="s">
        <v>163</v>
      </c>
      <c r="H99" s="166" t="s">
        <v>164</v>
      </c>
      <c r="I99" s="167" t="s">
        <v>165</v>
      </c>
      <c r="J99" s="168" t="s">
        <v>129</v>
      </c>
      <c r="K99" s="169" t="s">
        <v>166</v>
      </c>
      <c r="L99" s="170"/>
      <c r="M99" s="60" t="s">
        <v>1</v>
      </c>
      <c r="N99" s="61" t="s">
        <v>39</v>
      </c>
      <c r="O99" s="61" t="s">
        <v>167</v>
      </c>
      <c r="P99" s="61" t="s">
        <v>168</v>
      </c>
      <c r="Q99" s="61" t="s">
        <v>169</v>
      </c>
      <c r="R99" s="61" t="s">
        <v>170</v>
      </c>
      <c r="S99" s="61" t="s">
        <v>171</v>
      </c>
      <c r="T99" s="62" t="s">
        <v>172</v>
      </c>
    </row>
    <row r="100" spans="2:65" s="1" customFormat="1" ht="22.9" customHeight="1">
      <c r="B100" s="30"/>
      <c r="C100" s="67" t="s">
        <v>125</v>
      </c>
      <c r="D100" s="31"/>
      <c r="E100" s="31"/>
      <c r="F100" s="31"/>
      <c r="G100" s="31"/>
      <c r="H100" s="31"/>
      <c r="I100" s="108"/>
      <c r="J100" s="171">
        <f>BK100</f>
        <v>0</v>
      </c>
      <c r="K100" s="31"/>
      <c r="L100" s="34"/>
      <c r="M100" s="63"/>
      <c r="N100" s="64"/>
      <c r="O100" s="64"/>
      <c r="P100" s="172">
        <f>P101</f>
        <v>0</v>
      </c>
      <c r="Q100" s="64"/>
      <c r="R100" s="172">
        <f>R101</f>
        <v>0</v>
      </c>
      <c r="S100" s="64"/>
      <c r="T100" s="173">
        <f>T101</f>
        <v>0</v>
      </c>
      <c r="AT100" s="13" t="s">
        <v>68</v>
      </c>
      <c r="AU100" s="13" t="s">
        <v>131</v>
      </c>
      <c r="BK100" s="174">
        <f>BK101</f>
        <v>0</v>
      </c>
    </row>
    <row r="101" spans="2:65" s="11" customFormat="1" ht="25.9" customHeight="1">
      <c r="B101" s="175"/>
      <c r="C101" s="176"/>
      <c r="D101" s="177" t="s">
        <v>68</v>
      </c>
      <c r="E101" s="178" t="s">
        <v>246</v>
      </c>
      <c r="F101" s="178" t="s">
        <v>869</v>
      </c>
      <c r="G101" s="176"/>
      <c r="H101" s="176"/>
      <c r="I101" s="179"/>
      <c r="J101" s="180">
        <f>BK101</f>
        <v>0</v>
      </c>
      <c r="K101" s="176"/>
      <c r="L101" s="181"/>
      <c r="M101" s="182"/>
      <c r="N101" s="183"/>
      <c r="O101" s="183"/>
      <c r="P101" s="184">
        <f>P102+P141</f>
        <v>0</v>
      </c>
      <c r="Q101" s="183"/>
      <c r="R101" s="184">
        <f>R102+R141</f>
        <v>0</v>
      </c>
      <c r="S101" s="183"/>
      <c r="T101" s="185">
        <f>T102+T141</f>
        <v>0</v>
      </c>
      <c r="AR101" s="186" t="s">
        <v>176</v>
      </c>
      <c r="AT101" s="187" t="s">
        <v>68</v>
      </c>
      <c r="AU101" s="187" t="s">
        <v>69</v>
      </c>
      <c r="AY101" s="186" t="s">
        <v>175</v>
      </c>
      <c r="BK101" s="188">
        <f>BK102+BK141</f>
        <v>0</v>
      </c>
    </row>
    <row r="102" spans="2:65" s="11" customFormat="1" ht="22.9" customHeight="1">
      <c r="B102" s="175"/>
      <c r="C102" s="176"/>
      <c r="D102" s="177" t="s">
        <v>68</v>
      </c>
      <c r="E102" s="189" t="s">
        <v>1174</v>
      </c>
      <c r="F102" s="189" t="s">
        <v>1175</v>
      </c>
      <c r="G102" s="176"/>
      <c r="H102" s="176"/>
      <c r="I102" s="179"/>
      <c r="J102" s="190">
        <f>BK102</f>
        <v>0</v>
      </c>
      <c r="K102" s="176"/>
      <c r="L102" s="181"/>
      <c r="M102" s="182"/>
      <c r="N102" s="183"/>
      <c r="O102" s="183"/>
      <c r="P102" s="184">
        <f>SUM(P103:P140)</f>
        <v>0</v>
      </c>
      <c r="Q102" s="183"/>
      <c r="R102" s="184">
        <f>SUM(R103:R140)</f>
        <v>0</v>
      </c>
      <c r="S102" s="183"/>
      <c r="T102" s="185">
        <f>SUM(T103:T140)</f>
        <v>0</v>
      </c>
      <c r="AR102" s="186" t="s">
        <v>176</v>
      </c>
      <c r="AT102" s="187" t="s">
        <v>68</v>
      </c>
      <c r="AU102" s="187" t="s">
        <v>76</v>
      </c>
      <c r="AY102" s="186" t="s">
        <v>175</v>
      </c>
      <c r="BK102" s="188">
        <f>SUM(BK103:BK140)</f>
        <v>0</v>
      </c>
    </row>
    <row r="103" spans="2:65" s="1" customFormat="1" ht="16.5" customHeight="1">
      <c r="B103" s="30"/>
      <c r="C103" s="191" t="s">
        <v>76</v>
      </c>
      <c r="D103" s="191" t="s">
        <v>178</v>
      </c>
      <c r="E103" s="192" t="s">
        <v>1176</v>
      </c>
      <c r="F103" s="193" t="s">
        <v>1177</v>
      </c>
      <c r="G103" s="194" t="s">
        <v>887</v>
      </c>
      <c r="H103" s="195">
        <v>1</v>
      </c>
      <c r="I103" s="196"/>
      <c r="J103" s="195">
        <f t="shared" ref="J103:J140" si="5">ROUND(I103*H103,3)</f>
        <v>0</v>
      </c>
      <c r="K103" s="193" t="s">
        <v>1</v>
      </c>
      <c r="L103" s="34"/>
      <c r="M103" s="197" t="s">
        <v>1</v>
      </c>
      <c r="N103" s="198" t="s">
        <v>41</v>
      </c>
      <c r="O103" s="56"/>
      <c r="P103" s="199">
        <f t="shared" ref="P103:P140" si="6">O103*H103</f>
        <v>0</v>
      </c>
      <c r="Q103" s="199">
        <v>0</v>
      </c>
      <c r="R103" s="199">
        <f t="shared" ref="R103:R140" si="7">Q103*H103</f>
        <v>0</v>
      </c>
      <c r="S103" s="199">
        <v>0</v>
      </c>
      <c r="T103" s="200">
        <f t="shared" ref="T103:T140" si="8">S103*H103</f>
        <v>0</v>
      </c>
      <c r="AR103" s="13" t="s">
        <v>442</v>
      </c>
      <c r="AT103" s="13" t="s">
        <v>178</v>
      </c>
      <c r="AU103" s="13" t="s">
        <v>82</v>
      </c>
      <c r="AY103" s="13" t="s">
        <v>175</v>
      </c>
      <c r="BE103" s="201">
        <f t="shared" ref="BE103:BE140" si="9">IF(N103="základná",J103,0)</f>
        <v>0</v>
      </c>
      <c r="BF103" s="201">
        <f t="shared" ref="BF103:BF140" si="10">IF(N103="znížená",J103,0)</f>
        <v>0</v>
      </c>
      <c r="BG103" s="201">
        <f t="shared" ref="BG103:BG140" si="11">IF(N103="zákl. prenesená",J103,0)</f>
        <v>0</v>
      </c>
      <c r="BH103" s="201">
        <f t="shared" ref="BH103:BH140" si="12">IF(N103="zníž. prenesená",J103,0)</f>
        <v>0</v>
      </c>
      <c r="BI103" s="201">
        <f t="shared" ref="BI103:BI140" si="13">IF(N103="nulová",J103,0)</f>
        <v>0</v>
      </c>
      <c r="BJ103" s="13" t="s">
        <v>82</v>
      </c>
      <c r="BK103" s="202">
        <f t="shared" ref="BK103:BK140" si="14">ROUND(I103*H103,3)</f>
        <v>0</v>
      </c>
      <c r="BL103" s="13" t="s">
        <v>442</v>
      </c>
      <c r="BM103" s="13" t="s">
        <v>1178</v>
      </c>
    </row>
    <row r="104" spans="2:65" s="1" customFormat="1" ht="16.5" customHeight="1">
      <c r="B104" s="30"/>
      <c r="C104" s="191" t="s">
        <v>82</v>
      </c>
      <c r="D104" s="191" t="s">
        <v>178</v>
      </c>
      <c r="E104" s="192" t="s">
        <v>1179</v>
      </c>
      <c r="F104" s="193" t="s">
        <v>1180</v>
      </c>
      <c r="G104" s="194" t="s">
        <v>887</v>
      </c>
      <c r="H104" s="195">
        <v>1</v>
      </c>
      <c r="I104" s="196"/>
      <c r="J104" s="195">
        <f t="shared" si="5"/>
        <v>0</v>
      </c>
      <c r="K104" s="193" t="s">
        <v>1</v>
      </c>
      <c r="L104" s="34"/>
      <c r="M104" s="197" t="s">
        <v>1</v>
      </c>
      <c r="N104" s="198" t="s">
        <v>41</v>
      </c>
      <c r="O104" s="56"/>
      <c r="P104" s="199">
        <f t="shared" si="6"/>
        <v>0</v>
      </c>
      <c r="Q104" s="199">
        <v>0</v>
      </c>
      <c r="R104" s="199">
        <f t="shared" si="7"/>
        <v>0</v>
      </c>
      <c r="S104" s="199">
        <v>0</v>
      </c>
      <c r="T104" s="200">
        <f t="shared" si="8"/>
        <v>0</v>
      </c>
      <c r="AR104" s="13" t="s">
        <v>442</v>
      </c>
      <c r="AT104" s="13" t="s">
        <v>178</v>
      </c>
      <c r="AU104" s="13" t="s">
        <v>82</v>
      </c>
      <c r="AY104" s="13" t="s">
        <v>175</v>
      </c>
      <c r="BE104" s="201">
        <f t="shared" si="9"/>
        <v>0</v>
      </c>
      <c r="BF104" s="201">
        <f t="shared" si="10"/>
        <v>0</v>
      </c>
      <c r="BG104" s="201">
        <f t="shared" si="11"/>
        <v>0</v>
      </c>
      <c r="BH104" s="201">
        <f t="shared" si="12"/>
        <v>0</v>
      </c>
      <c r="BI104" s="201">
        <f t="shared" si="13"/>
        <v>0</v>
      </c>
      <c r="BJ104" s="13" t="s">
        <v>82</v>
      </c>
      <c r="BK104" s="202">
        <f t="shared" si="14"/>
        <v>0</v>
      </c>
      <c r="BL104" s="13" t="s">
        <v>442</v>
      </c>
      <c r="BM104" s="13" t="s">
        <v>1181</v>
      </c>
    </row>
    <row r="105" spans="2:65" s="1" customFormat="1" ht="16.5" customHeight="1">
      <c r="B105" s="30"/>
      <c r="C105" s="191" t="s">
        <v>176</v>
      </c>
      <c r="D105" s="191" t="s">
        <v>178</v>
      </c>
      <c r="E105" s="192" t="s">
        <v>1182</v>
      </c>
      <c r="F105" s="193" t="s">
        <v>1183</v>
      </c>
      <c r="G105" s="194" t="s">
        <v>887</v>
      </c>
      <c r="H105" s="195">
        <v>1</v>
      </c>
      <c r="I105" s="196"/>
      <c r="J105" s="195">
        <f t="shared" si="5"/>
        <v>0</v>
      </c>
      <c r="K105" s="193" t="s">
        <v>1</v>
      </c>
      <c r="L105" s="34"/>
      <c r="M105" s="197" t="s">
        <v>1</v>
      </c>
      <c r="N105" s="198" t="s">
        <v>41</v>
      </c>
      <c r="O105" s="56"/>
      <c r="P105" s="199">
        <f t="shared" si="6"/>
        <v>0</v>
      </c>
      <c r="Q105" s="199">
        <v>0</v>
      </c>
      <c r="R105" s="199">
        <f t="shared" si="7"/>
        <v>0</v>
      </c>
      <c r="S105" s="199">
        <v>0</v>
      </c>
      <c r="T105" s="200">
        <f t="shared" si="8"/>
        <v>0</v>
      </c>
      <c r="AR105" s="13" t="s">
        <v>442</v>
      </c>
      <c r="AT105" s="13" t="s">
        <v>178</v>
      </c>
      <c r="AU105" s="13" t="s">
        <v>82</v>
      </c>
      <c r="AY105" s="13" t="s">
        <v>175</v>
      </c>
      <c r="BE105" s="201">
        <f t="shared" si="9"/>
        <v>0</v>
      </c>
      <c r="BF105" s="201">
        <f t="shared" si="10"/>
        <v>0</v>
      </c>
      <c r="BG105" s="201">
        <f t="shared" si="11"/>
        <v>0</v>
      </c>
      <c r="BH105" s="201">
        <f t="shared" si="12"/>
        <v>0</v>
      </c>
      <c r="BI105" s="201">
        <f t="shared" si="13"/>
        <v>0</v>
      </c>
      <c r="BJ105" s="13" t="s">
        <v>82</v>
      </c>
      <c r="BK105" s="202">
        <f t="shared" si="14"/>
        <v>0</v>
      </c>
      <c r="BL105" s="13" t="s">
        <v>442</v>
      </c>
      <c r="BM105" s="13" t="s">
        <v>1184</v>
      </c>
    </row>
    <row r="106" spans="2:65" s="1" customFormat="1" ht="16.5" customHeight="1">
      <c r="B106" s="30"/>
      <c r="C106" s="191" t="s">
        <v>182</v>
      </c>
      <c r="D106" s="191" t="s">
        <v>178</v>
      </c>
      <c r="E106" s="192" t="s">
        <v>1185</v>
      </c>
      <c r="F106" s="193" t="s">
        <v>1186</v>
      </c>
      <c r="G106" s="194" t="s">
        <v>887</v>
      </c>
      <c r="H106" s="195">
        <v>1</v>
      </c>
      <c r="I106" s="196"/>
      <c r="J106" s="195">
        <f t="shared" si="5"/>
        <v>0</v>
      </c>
      <c r="K106" s="193" t="s">
        <v>1</v>
      </c>
      <c r="L106" s="34"/>
      <c r="M106" s="197" t="s">
        <v>1</v>
      </c>
      <c r="N106" s="198" t="s">
        <v>41</v>
      </c>
      <c r="O106" s="56"/>
      <c r="P106" s="199">
        <f t="shared" si="6"/>
        <v>0</v>
      </c>
      <c r="Q106" s="199">
        <v>0</v>
      </c>
      <c r="R106" s="199">
        <f t="shared" si="7"/>
        <v>0</v>
      </c>
      <c r="S106" s="199">
        <v>0</v>
      </c>
      <c r="T106" s="200">
        <f t="shared" si="8"/>
        <v>0</v>
      </c>
      <c r="AR106" s="13" t="s">
        <v>442</v>
      </c>
      <c r="AT106" s="13" t="s">
        <v>178</v>
      </c>
      <c r="AU106" s="13" t="s">
        <v>82</v>
      </c>
      <c r="AY106" s="13" t="s">
        <v>175</v>
      </c>
      <c r="BE106" s="201">
        <f t="shared" si="9"/>
        <v>0</v>
      </c>
      <c r="BF106" s="201">
        <f t="shared" si="10"/>
        <v>0</v>
      </c>
      <c r="BG106" s="201">
        <f t="shared" si="11"/>
        <v>0</v>
      </c>
      <c r="BH106" s="201">
        <f t="shared" si="12"/>
        <v>0</v>
      </c>
      <c r="BI106" s="201">
        <f t="shared" si="13"/>
        <v>0</v>
      </c>
      <c r="BJ106" s="13" t="s">
        <v>82</v>
      </c>
      <c r="BK106" s="202">
        <f t="shared" si="14"/>
        <v>0</v>
      </c>
      <c r="BL106" s="13" t="s">
        <v>442</v>
      </c>
      <c r="BM106" s="13" t="s">
        <v>1187</v>
      </c>
    </row>
    <row r="107" spans="2:65" s="1" customFormat="1" ht="16.5" customHeight="1">
      <c r="B107" s="30"/>
      <c r="C107" s="191" t="s">
        <v>197</v>
      </c>
      <c r="D107" s="191" t="s">
        <v>178</v>
      </c>
      <c r="E107" s="192" t="s">
        <v>1188</v>
      </c>
      <c r="F107" s="193" t="s">
        <v>1189</v>
      </c>
      <c r="G107" s="194" t="s">
        <v>186</v>
      </c>
      <c r="H107" s="195">
        <v>541</v>
      </c>
      <c r="I107" s="196"/>
      <c r="J107" s="195">
        <f t="shared" si="5"/>
        <v>0</v>
      </c>
      <c r="K107" s="193" t="s">
        <v>1</v>
      </c>
      <c r="L107" s="34"/>
      <c r="M107" s="197" t="s">
        <v>1</v>
      </c>
      <c r="N107" s="198" t="s">
        <v>41</v>
      </c>
      <c r="O107" s="56"/>
      <c r="P107" s="199">
        <f t="shared" si="6"/>
        <v>0</v>
      </c>
      <c r="Q107" s="199">
        <v>0</v>
      </c>
      <c r="R107" s="199">
        <f t="shared" si="7"/>
        <v>0</v>
      </c>
      <c r="S107" s="199">
        <v>0</v>
      </c>
      <c r="T107" s="200">
        <f t="shared" si="8"/>
        <v>0</v>
      </c>
      <c r="AR107" s="13" t="s">
        <v>442</v>
      </c>
      <c r="AT107" s="13" t="s">
        <v>178</v>
      </c>
      <c r="AU107" s="13" t="s">
        <v>82</v>
      </c>
      <c r="AY107" s="13" t="s">
        <v>175</v>
      </c>
      <c r="BE107" s="201">
        <f t="shared" si="9"/>
        <v>0</v>
      </c>
      <c r="BF107" s="201">
        <f t="shared" si="10"/>
        <v>0</v>
      </c>
      <c r="BG107" s="201">
        <f t="shared" si="11"/>
        <v>0</v>
      </c>
      <c r="BH107" s="201">
        <f t="shared" si="12"/>
        <v>0</v>
      </c>
      <c r="BI107" s="201">
        <f t="shared" si="13"/>
        <v>0</v>
      </c>
      <c r="BJ107" s="13" t="s">
        <v>82</v>
      </c>
      <c r="BK107" s="202">
        <f t="shared" si="14"/>
        <v>0</v>
      </c>
      <c r="BL107" s="13" t="s">
        <v>442</v>
      </c>
      <c r="BM107" s="13" t="s">
        <v>1190</v>
      </c>
    </row>
    <row r="108" spans="2:65" s="1" customFormat="1" ht="16.5" customHeight="1">
      <c r="B108" s="30"/>
      <c r="C108" s="191" t="s">
        <v>195</v>
      </c>
      <c r="D108" s="191" t="s">
        <v>178</v>
      </c>
      <c r="E108" s="192" t="s">
        <v>1191</v>
      </c>
      <c r="F108" s="193" t="s">
        <v>1192</v>
      </c>
      <c r="G108" s="194" t="s">
        <v>186</v>
      </c>
      <c r="H108" s="195">
        <v>63</v>
      </c>
      <c r="I108" s="196"/>
      <c r="J108" s="195">
        <f t="shared" si="5"/>
        <v>0</v>
      </c>
      <c r="K108" s="193" t="s">
        <v>1</v>
      </c>
      <c r="L108" s="34"/>
      <c r="M108" s="197" t="s">
        <v>1</v>
      </c>
      <c r="N108" s="198" t="s">
        <v>41</v>
      </c>
      <c r="O108" s="56"/>
      <c r="P108" s="199">
        <f t="shared" si="6"/>
        <v>0</v>
      </c>
      <c r="Q108" s="199">
        <v>0</v>
      </c>
      <c r="R108" s="199">
        <f t="shared" si="7"/>
        <v>0</v>
      </c>
      <c r="S108" s="199">
        <v>0</v>
      </c>
      <c r="T108" s="200">
        <f t="shared" si="8"/>
        <v>0</v>
      </c>
      <c r="AR108" s="13" t="s">
        <v>442</v>
      </c>
      <c r="AT108" s="13" t="s">
        <v>178</v>
      </c>
      <c r="AU108" s="13" t="s">
        <v>82</v>
      </c>
      <c r="AY108" s="13" t="s">
        <v>175</v>
      </c>
      <c r="BE108" s="201">
        <f t="shared" si="9"/>
        <v>0</v>
      </c>
      <c r="BF108" s="201">
        <f t="shared" si="10"/>
        <v>0</v>
      </c>
      <c r="BG108" s="201">
        <f t="shared" si="11"/>
        <v>0</v>
      </c>
      <c r="BH108" s="201">
        <f t="shared" si="12"/>
        <v>0</v>
      </c>
      <c r="BI108" s="201">
        <f t="shared" si="13"/>
        <v>0</v>
      </c>
      <c r="BJ108" s="13" t="s">
        <v>82</v>
      </c>
      <c r="BK108" s="202">
        <f t="shared" si="14"/>
        <v>0</v>
      </c>
      <c r="BL108" s="13" t="s">
        <v>442</v>
      </c>
      <c r="BM108" s="13" t="s">
        <v>1193</v>
      </c>
    </row>
    <row r="109" spans="2:65" s="1" customFormat="1" ht="16.5" customHeight="1">
      <c r="B109" s="30"/>
      <c r="C109" s="191" t="s">
        <v>204</v>
      </c>
      <c r="D109" s="191" t="s">
        <v>178</v>
      </c>
      <c r="E109" s="192" t="s">
        <v>1194</v>
      </c>
      <c r="F109" s="193" t="s">
        <v>1195</v>
      </c>
      <c r="G109" s="194" t="s">
        <v>186</v>
      </c>
      <c r="H109" s="195">
        <v>198</v>
      </c>
      <c r="I109" s="196"/>
      <c r="J109" s="195">
        <f t="shared" si="5"/>
        <v>0</v>
      </c>
      <c r="K109" s="193" t="s">
        <v>1</v>
      </c>
      <c r="L109" s="34"/>
      <c r="M109" s="197" t="s">
        <v>1</v>
      </c>
      <c r="N109" s="198" t="s">
        <v>41</v>
      </c>
      <c r="O109" s="56"/>
      <c r="P109" s="199">
        <f t="shared" si="6"/>
        <v>0</v>
      </c>
      <c r="Q109" s="199">
        <v>0</v>
      </c>
      <c r="R109" s="199">
        <f t="shared" si="7"/>
        <v>0</v>
      </c>
      <c r="S109" s="199">
        <v>0</v>
      </c>
      <c r="T109" s="200">
        <f t="shared" si="8"/>
        <v>0</v>
      </c>
      <c r="AR109" s="13" t="s">
        <v>442</v>
      </c>
      <c r="AT109" s="13" t="s">
        <v>178</v>
      </c>
      <c r="AU109" s="13" t="s">
        <v>82</v>
      </c>
      <c r="AY109" s="13" t="s">
        <v>175</v>
      </c>
      <c r="BE109" s="201">
        <f t="shared" si="9"/>
        <v>0</v>
      </c>
      <c r="BF109" s="201">
        <f t="shared" si="10"/>
        <v>0</v>
      </c>
      <c r="BG109" s="201">
        <f t="shared" si="11"/>
        <v>0</v>
      </c>
      <c r="BH109" s="201">
        <f t="shared" si="12"/>
        <v>0</v>
      </c>
      <c r="BI109" s="201">
        <f t="shared" si="13"/>
        <v>0</v>
      </c>
      <c r="BJ109" s="13" t="s">
        <v>82</v>
      </c>
      <c r="BK109" s="202">
        <f t="shared" si="14"/>
        <v>0</v>
      </c>
      <c r="BL109" s="13" t="s">
        <v>442</v>
      </c>
      <c r="BM109" s="13" t="s">
        <v>1196</v>
      </c>
    </row>
    <row r="110" spans="2:65" s="1" customFormat="1" ht="16.5" customHeight="1">
      <c r="B110" s="30"/>
      <c r="C110" s="191" t="s">
        <v>208</v>
      </c>
      <c r="D110" s="191" t="s">
        <v>178</v>
      </c>
      <c r="E110" s="192" t="s">
        <v>1197</v>
      </c>
      <c r="F110" s="193" t="s">
        <v>1198</v>
      </c>
      <c r="G110" s="194" t="s">
        <v>186</v>
      </c>
      <c r="H110" s="195">
        <v>64</v>
      </c>
      <c r="I110" s="196"/>
      <c r="J110" s="195">
        <f t="shared" si="5"/>
        <v>0</v>
      </c>
      <c r="K110" s="193" t="s">
        <v>1</v>
      </c>
      <c r="L110" s="34"/>
      <c r="M110" s="197" t="s">
        <v>1</v>
      </c>
      <c r="N110" s="198" t="s">
        <v>41</v>
      </c>
      <c r="O110" s="56"/>
      <c r="P110" s="199">
        <f t="shared" si="6"/>
        <v>0</v>
      </c>
      <c r="Q110" s="199">
        <v>0</v>
      </c>
      <c r="R110" s="199">
        <f t="shared" si="7"/>
        <v>0</v>
      </c>
      <c r="S110" s="199">
        <v>0</v>
      </c>
      <c r="T110" s="200">
        <f t="shared" si="8"/>
        <v>0</v>
      </c>
      <c r="AR110" s="13" t="s">
        <v>442</v>
      </c>
      <c r="AT110" s="13" t="s">
        <v>178</v>
      </c>
      <c r="AU110" s="13" t="s">
        <v>82</v>
      </c>
      <c r="AY110" s="13" t="s">
        <v>175</v>
      </c>
      <c r="BE110" s="201">
        <f t="shared" si="9"/>
        <v>0</v>
      </c>
      <c r="BF110" s="201">
        <f t="shared" si="10"/>
        <v>0</v>
      </c>
      <c r="BG110" s="201">
        <f t="shared" si="11"/>
        <v>0</v>
      </c>
      <c r="BH110" s="201">
        <f t="shared" si="12"/>
        <v>0</v>
      </c>
      <c r="BI110" s="201">
        <f t="shared" si="13"/>
        <v>0</v>
      </c>
      <c r="BJ110" s="13" t="s">
        <v>82</v>
      </c>
      <c r="BK110" s="202">
        <f t="shared" si="14"/>
        <v>0</v>
      </c>
      <c r="BL110" s="13" t="s">
        <v>442</v>
      </c>
      <c r="BM110" s="13" t="s">
        <v>1199</v>
      </c>
    </row>
    <row r="111" spans="2:65" s="1" customFormat="1" ht="16.5" customHeight="1">
      <c r="B111" s="30"/>
      <c r="C111" s="191" t="s">
        <v>212</v>
      </c>
      <c r="D111" s="191" t="s">
        <v>178</v>
      </c>
      <c r="E111" s="192" t="s">
        <v>1200</v>
      </c>
      <c r="F111" s="193" t="s">
        <v>1201</v>
      </c>
      <c r="G111" s="194" t="s">
        <v>181</v>
      </c>
      <c r="H111" s="195">
        <v>52</v>
      </c>
      <c r="I111" s="196"/>
      <c r="J111" s="195">
        <f t="shared" si="5"/>
        <v>0</v>
      </c>
      <c r="K111" s="193" t="s">
        <v>1</v>
      </c>
      <c r="L111" s="34"/>
      <c r="M111" s="197" t="s">
        <v>1</v>
      </c>
      <c r="N111" s="198" t="s">
        <v>41</v>
      </c>
      <c r="O111" s="56"/>
      <c r="P111" s="199">
        <f t="shared" si="6"/>
        <v>0</v>
      </c>
      <c r="Q111" s="199">
        <v>0</v>
      </c>
      <c r="R111" s="199">
        <f t="shared" si="7"/>
        <v>0</v>
      </c>
      <c r="S111" s="199">
        <v>0</v>
      </c>
      <c r="T111" s="200">
        <f t="shared" si="8"/>
        <v>0</v>
      </c>
      <c r="AR111" s="13" t="s">
        <v>442</v>
      </c>
      <c r="AT111" s="13" t="s">
        <v>178</v>
      </c>
      <c r="AU111" s="13" t="s">
        <v>82</v>
      </c>
      <c r="AY111" s="13" t="s">
        <v>175</v>
      </c>
      <c r="BE111" s="201">
        <f t="shared" si="9"/>
        <v>0</v>
      </c>
      <c r="BF111" s="201">
        <f t="shared" si="10"/>
        <v>0</v>
      </c>
      <c r="BG111" s="201">
        <f t="shared" si="11"/>
        <v>0</v>
      </c>
      <c r="BH111" s="201">
        <f t="shared" si="12"/>
        <v>0</v>
      </c>
      <c r="BI111" s="201">
        <f t="shared" si="13"/>
        <v>0</v>
      </c>
      <c r="BJ111" s="13" t="s">
        <v>82</v>
      </c>
      <c r="BK111" s="202">
        <f t="shared" si="14"/>
        <v>0</v>
      </c>
      <c r="BL111" s="13" t="s">
        <v>442</v>
      </c>
      <c r="BM111" s="13" t="s">
        <v>1202</v>
      </c>
    </row>
    <row r="112" spans="2:65" s="1" customFormat="1" ht="16.5" customHeight="1">
      <c r="B112" s="30"/>
      <c r="C112" s="191" t="s">
        <v>216</v>
      </c>
      <c r="D112" s="191" t="s">
        <v>178</v>
      </c>
      <c r="E112" s="192" t="s">
        <v>1203</v>
      </c>
      <c r="F112" s="193" t="s">
        <v>1204</v>
      </c>
      <c r="G112" s="194" t="s">
        <v>181</v>
      </c>
      <c r="H112" s="195">
        <v>28</v>
      </c>
      <c r="I112" s="196"/>
      <c r="J112" s="195">
        <f t="shared" si="5"/>
        <v>0</v>
      </c>
      <c r="K112" s="193" t="s">
        <v>1</v>
      </c>
      <c r="L112" s="34"/>
      <c r="M112" s="197" t="s">
        <v>1</v>
      </c>
      <c r="N112" s="198" t="s">
        <v>41</v>
      </c>
      <c r="O112" s="56"/>
      <c r="P112" s="199">
        <f t="shared" si="6"/>
        <v>0</v>
      </c>
      <c r="Q112" s="199">
        <v>0</v>
      </c>
      <c r="R112" s="199">
        <f t="shared" si="7"/>
        <v>0</v>
      </c>
      <c r="S112" s="199">
        <v>0</v>
      </c>
      <c r="T112" s="200">
        <f t="shared" si="8"/>
        <v>0</v>
      </c>
      <c r="AR112" s="13" t="s">
        <v>442</v>
      </c>
      <c r="AT112" s="13" t="s">
        <v>178</v>
      </c>
      <c r="AU112" s="13" t="s">
        <v>82</v>
      </c>
      <c r="AY112" s="13" t="s">
        <v>175</v>
      </c>
      <c r="BE112" s="201">
        <f t="shared" si="9"/>
        <v>0</v>
      </c>
      <c r="BF112" s="201">
        <f t="shared" si="10"/>
        <v>0</v>
      </c>
      <c r="BG112" s="201">
        <f t="shared" si="11"/>
        <v>0</v>
      </c>
      <c r="BH112" s="201">
        <f t="shared" si="12"/>
        <v>0</v>
      </c>
      <c r="BI112" s="201">
        <f t="shared" si="13"/>
        <v>0</v>
      </c>
      <c r="BJ112" s="13" t="s">
        <v>82</v>
      </c>
      <c r="BK112" s="202">
        <f t="shared" si="14"/>
        <v>0</v>
      </c>
      <c r="BL112" s="13" t="s">
        <v>442</v>
      </c>
      <c r="BM112" s="13" t="s">
        <v>1205</v>
      </c>
    </row>
    <row r="113" spans="2:65" s="1" customFormat="1" ht="16.5" customHeight="1">
      <c r="B113" s="30"/>
      <c r="C113" s="191" t="s">
        <v>220</v>
      </c>
      <c r="D113" s="191" t="s">
        <v>178</v>
      </c>
      <c r="E113" s="192" t="s">
        <v>1206</v>
      </c>
      <c r="F113" s="193" t="s">
        <v>1207</v>
      </c>
      <c r="G113" s="194" t="s">
        <v>181</v>
      </c>
      <c r="H113" s="195">
        <v>13</v>
      </c>
      <c r="I113" s="196"/>
      <c r="J113" s="195">
        <f t="shared" si="5"/>
        <v>0</v>
      </c>
      <c r="K113" s="193" t="s">
        <v>1</v>
      </c>
      <c r="L113" s="34"/>
      <c r="M113" s="197" t="s">
        <v>1</v>
      </c>
      <c r="N113" s="198" t="s">
        <v>41</v>
      </c>
      <c r="O113" s="56"/>
      <c r="P113" s="199">
        <f t="shared" si="6"/>
        <v>0</v>
      </c>
      <c r="Q113" s="199">
        <v>0</v>
      </c>
      <c r="R113" s="199">
        <f t="shared" si="7"/>
        <v>0</v>
      </c>
      <c r="S113" s="199">
        <v>0</v>
      </c>
      <c r="T113" s="200">
        <f t="shared" si="8"/>
        <v>0</v>
      </c>
      <c r="AR113" s="13" t="s">
        <v>442</v>
      </c>
      <c r="AT113" s="13" t="s">
        <v>178</v>
      </c>
      <c r="AU113" s="13" t="s">
        <v>82</v>
      </c>
      <c r="AY113" s="13" t="s">
        <v>175</v>
      </c>
      <c r="BE113" s="201">
        <f t="shared" si="9"/>
        <v>0</v>
      </c>
      <c r="BF113" s="201">
        <f t="shared" si="10"/>
        <v>0</v>
      </c>
      <c r="BG113" s="201">
        <f t="shared" si="11"/>
        <v>0</v>
      </c>
      <c r="BH113" s="201">
        <f t="shared" si="12"/>
        <v>0</v>
      </c>
      <c r="BI113" s="201">
        <f t="shared" si="13"/>
        <v>0</v>
      </c>
      <c r="BJ113" s="13" t="s">
        <v>82</v>
      </c>
      <c r="BK113" s="202">
        <f t="shared" si="14"/>
        <v>0</v>
      </c>
      <c r="BL113" s="13" t="s">
        <v>442</v>
      </c>
      <c r="BM113" s="13" t="s">
        <v>1208</v>
      </c>
    </row>
    <row r="114" spans="2:65" s="1" customFormat="1" ht="16.5" customHeight="1">
      <c r="B114" s="30"/>
      <c r="C114" s="191" t="s">
        <v>224</v>
      </c>
      <c r="D114" s="191" t="s">
        <v>178</v>
      </c>
      <c r="E114" s="192" t="s">
        <v>1209</v>
      </c>
      <c r="F114" s="193" t="s">
        <v>1210</v>
      </c>
      <c r="G114" s="194" t="s">
        <v>181</v>
      </c>
      <c r="H114" s="195">
        <v>268</v>
      </c>
      <c r="I114" s="196"/>
      <c r="J114" s="195">
        <f t="shared" si="5"/>
        <v>0</v>
      </c>
      <c r="K114" s="193" t="s">
        <v>1</v>
      </c>
      <c r="L114" s="34"/>
      <c r="M114" s="197" t="s">
        <v>1</v>
      </c>
      <c r="N114" s="198" t="s">
        <v>41</v>
      </c>
      <c r="O114" s="56"/>
      <c r="P114" s="199">
        <f t="shared" si="6"/>
        <v>0</v>
      </c>
      <c r="Q114" s="199">
        <v>0</v>
      </c>
      <c r="R114" s="199">
        <f t="shared" si="7"/>
        <v>0</v>
      </c>
      <c r="S114" s="199">
        <v>0</v>
      </c>
      <c r="T114" s="200">
        <f t="shared" si="8"/>
        <v>0</v>
      </c>
      <c r="AR114" s="13" t="s">
        <v>442</v>
      </c>
      <c r="AT114" s="13" t="s">
        <v>178</v>
      </c>
      <c r="AU114" s="13" t="s">
        <v>82</v>
      </c>
      <c r="AY114" s="13" t="s">
        <v>175</v>
      </c>
      <c r="BE114" s="201">
        <f t="shared" si="9"/>
        <v>0</v>
      </c>
      <c r="BF114" s="201">
        <f t="shared" si="10"/>
        <v>0</v>
      </c>
      <c r="BG114" s="201">
        <f t="shared" si="11"/>
        <v>0</v>
      </c>
      <c r="BH114" s="201">
        <f t="shared" si="12"/>
        <v>0</v>
      </c>
      <c r="BI114" s="201">
        <f t="shared" si="13"/>
        <v>0</v>
      </c>
      <c r="BJ114" s="13" t="s">
        <v>82</v>
      </c>
      <c r="BK114" s="202">
        <f t="shared" si="14"/>
        <v>0</v>
      </c>
      <c r="BL114" s="13" t="s">
        <v>442</v>
      </c>
      <c r="BM114" s="13" t="s">
        <v>1211</v>
      </c>
    </row>
    <row r="115" spans="2:65" s="1" customFormat="1" ht="16.5" customHeight="1">
      <c r="B115" s="30"/>
      <c r="C115" s="191" t="s">
        <v>228</v>
      </c>
      <c r="D115" s="191" t="s">
        <v>178</v>
      </c>
      <c r="E115" s="192" t="s">
        <v>1212</v>
      </c>
      <c r="F115" s="193" t="s">
        <v>1213</v>
      </c>
      <c r="G115" s="194" t="s">
        <v>181</v>
      </c>
      <c r="H115" s="195">
        <v>57</v>
      </c>
      <c r="I115" s="196"/>
      <c r="J115" s="195">
        <f t="shared" si="5"/>
        <v>0</v>
      </c>
      <c r="K115" s="193" t="s">
        <v>1</v>
      </c>
      <c r="L115" s="34"/>
      <c r="M115" s="197" t="s">
        <v>1</v>
      </c>
      <c r="N115" s="198" t="s">
        <v>41</v>
      </c>
      <c r="O115" s="56"/>
      <c r="P115" s="199">
        <f t="shared" si="6"/>
        <v>0</v>
      </c>
      <c r="Q115" s="199">
        <v>0</v>
      </c>
      <c r="R115" s="199">
        <f t="shared" si="7"/>
        <v>0</v>
      </c>
      <c r="S115" s="199">
        <v>0</v>
      </c>
      <c r="T115" s="200">
        <f t="shared" si="8"/>
        <v>0</v>
      </c>
      <c r="AR115" s="13" t="s">
        <v>442</v>
      </c>
      <c r="AT115" s="13" t="s">
        <v>178</v>
      </c>
      <c r="AU115" s="13" t="s">
        <v>82</v>
      </c>
      <c r="AY115" s="13" t="s">
        <v>175</v>
      </c>
      <c r="BE115" s="201">
        <f t="shared" si="9"/>
        <v>0</v>
      </c>
      <c r="BF115" s="201">
        <f t="shared" si="10"/>
        <v>0</v>
      </c>
      <c r="BG115" s="201">
        <f t="shared" si="11"/>
        <v>0</v>
      </c>
      <c r="BH115" s="201">
        <f t="shared" si="12"/>
        <v>0</v>
      </c>
      <c r="BI115" s="201">
        <f t="shared" si="13"/>
        <v>0</v>
      </c>
      <c r="BJ115" s="13" t="s">
        <v>82</v>
      </c>
      <c r="BK115" s="202">
        <f t="shared" si="14"/>
        <v>0</v>
      </c>
      <c r="BL115" s="13" t="s">
        <v>442</v>
      </c>
      <c r="BM115" s="13" t="s">
        <v>1214</v>
      </c>
    </row>
    <row r="116" spans="2:65" s="1" customFormat="1" ht="16.5" customHeight="1">
      <c r="B116" s="30"/>
      <c r="C116" s="191" t="s">
        <v>232</v>
      </c>
      <c r="D116" s="191" t="s">
        <v>178</v>
      </c>
      <c r="E116" s="192" t="s">
        <v>1215</v>
      </c>
      <c r="F116" s="193" t="s">
        <v>1216</v>
      </c>
      <c r="G116" s="194" t="s">
        <v>181</v>
      </c>
      <c r="H116" s="195">
        <v>1</v>
      </c>
      <c r="I116" s="196"/>
      <c r="J116" s="195">
        <f t="shared" si="5"/>
        <v>0</v>
      </c>
      <c r="K116" s="193" t="s">
        <v>1</v>
      </c>
      <c r="L116" s="34"/>
      <c r="M116" s="197" t="s">
        <v>1</v>
      </c>
      <c r="N116" s="198" t="s">
        <v>41</v>
      </c>
      <c r="O116" s="56"/>
      <c r="P116" s="199">
        <f t="shared" si="6"/>
        <v>0</v>
      </c>
      <c r="Q116" s="199">
        <v>0</v>
      </c>
      <c r="R116" s="199">
        <f t="shared" si="7"/>
        <v>0</v>
      </c>
      <c r="S116" s="199">
        <v>0</v>
      </c>
      <c r="T116" s="200">
        <f t="shared" si="8"/>
        <v>0</v>
      </c>
      <c r="AR116" s="13" t="s">
        <v>442</v>
      </c>
      <c r="AT116" s="13" t="s">
        <v>178</v>
      </c>
      <c r="AU116" s="13" t="s">
        <v>82</v>
      </c>
      <c r="AY116" s="13" t="s">
        <v>175</v>
      </c>
      <c r="BE116" s="201">
        <f t="shared" si="9"/>
        <v>0</v>
      </c>
      <c r="BF116" s="201">
        <f t="shared" si="10"/>
        <v>0</v>
      </c>
      <c r="BG116" s="201">
        <f t="shared" si="11"/>
        <v>0</v>
      </c>
      <c r="BH116" s="201">
        <f t="shared" si="12"/>
        <v>0</v>
      </c>
      <c r="BI116" s="201">
        <f t="shared" si="13"/>
        <v>0</v>
      </c>
      <c r="BJ116" s="13" t="s">
        <v>82</v>
      </c>
      <c r="BK116" s="202">
        <f t="shared" si="14"/>
        <v>0</v>
      </c>
      <c r="BL116" s="13" t="s">
        <v>442</v>
      </c>
      <c r="BM116" s="13" t="s">
        <v>1217</v>
      </c>
    </row>
    <row r="117" spans="2:65" s="1" customFormat="1" ht="16.5" customHeight="1">
      <c r="B117" s="30"/>
      <c r="C117" s="191" t="s">
        <v>237</v>
      </c>
      <c r="D117" s="191" t="s">
        <v>178</v>
      </c>
      <c r="E117" s="192" t="s">
        <v>1218</v>
      </c>
      <c r="F117" s="193" t="s">
        <v>1219</v>
      </c>
      <c r="G117" s="194" t="s">
        <v>181</v>
      </c>
      <c r="H117" s="195">
        <v>3</v>
      </c>
      <c r="I117" s="196"/>
      <c r="J117" s="195">
        <f t="shared" si="5"/>
        <v>0</v>
      </c>
      <c r="K117" s="193" t="s">
        <v>1</v>
      </c>
      <c r="L117" s="34"/>
      <c r="M117" s="197" t="s">
        <v>1</v>
      </c>
      <c r="N117" s="198" t="s">
        <v>41</v>
      </c>
      <c r="O117" s="56"/>
      <c r="P117" s="199">
        <f t="shared" si="6"/>
        <v>0</v>
      </c>
      <c r="Q117" s="199">
        <v>0</v>
      </c>
      <c r="R117" s="199">
        <f t="shared" si="7"/>
        <v>0</v>
      </c>
      <c r="S117" s="199">
        <v>0</v>
      </c>
      <c r="T117" s="200">
        <f t="shared" si="8"/>
        <v>0</v>
      </c>
      <c r="AR117" s="13" t="s">
        <v>442</v>
      </c>
      <c r="AT117" s="13" t="s">
        <v>178</v>
      </c>
      <c r="AU117" s="13" t="s">
        <v>82</v>
      </c>
      <c r="AY117" s="13" t="s">
        <v>175</v>
      </c>
      <c r="BE117" s="201">
        <f t="shared" si="9"/>
        <v>0</v>
      </c>
      <c r="BF117" s="201">
        <f t="shared" si="10"/>
        <v>0</v>
      </c>
      <c r="BG117" s="201">
        <f t="shared" si="11"/>
        <v>0</v>
      </c>
      <c r="BH117" s="201">
        <f t="shared" si="12"/>
        <v>0</v>
      </c>
      <c r="BI117" s="201">
        <f t="shared" si="13"/>
        <v>0</v>
      </c>
      <c r="BJ117" s="13" t="s">
        <v>82</v>
      </c>
      <c r="BK117" s="202">
        <f t="shared" si="14"/>
        <v>0</v>
      </c>
      <c r="BL117" s="13" t="s">
        <v>442</v>
      </c>
      <c r="BM117" s="13" t="s">
        <v>1220</v>
      </c>
    </row>
    <row r="118" spans="2:65" s="1" customFormat="1" ht="16.5" customHeight="1">
      <c r="B118" s="30"/>
      <c r="C118" s="191" t="s">
        <v>241</v>
      </c>
      <c r="D118" s="191" t="s">
        <v>178</v>
      </c>
      <c r="E118" s="192" t="s">
        <v>1221</v>
      </c>
      <c r="F118" s="193" t="s">
        <v>1222</v>
      </c>
      <c r="G118" s="194" t="s">
        <v>181</v>
      </c>
      <c r="H118" s="195">
        <v>1</v>
      </c>
      <c r="I118" s="196"/>
      <c r="J118" s="195">
        <f t="shared" si="5"/>
        <v>0</v>
      </c>
      <c r="K118" s="193" t="s">
        <v>1</v>
      </c>
      <c r="L118" s="34"/>
      <c r="M118" s="197" t="s">
        <v>1</v>
      </c>
      <c r="N118" s="198" t="s">
        <v>41</v>
      </c>
      <c r="O118" s="56"/>
      <c r="P118" s="199">
        <f t="shared" si="6"/>
        <v>0</v>
      </c>
      <c r="Q118" s="199">
        <v>0</v>
      </c>
      <c r="R118" s="199">
        <f t="shared" si="7"/>
        <v>0</v>
      </c>
      <c r="S118" s="199">
        <v>0</v>
      </c>
      <c r="T118" s="200">
        <f t="shared" si="8"/>
        <v>0</v>
      </c>
      <c r="AR118" s="13" t="s">
        <v>442</v>
      </c>
      <c r="AT118" s="13" t="s">
        <v>178</v>
      </c>
      <c r="AU118" s="13" t="s">
        <v>82</v>
      </c>
      <c r="AY118" s="13" t="s">
        <v>175</v>
      </c>
      <c r="BE118" s="201">
        <f t="shared" si="9"/>
        <v>0</v>
      </c>
      <c r="BF118" s="201">
        <f t="shared" si="10"/>
        <v>0</v>
      </c>
      <c r="BG118" s="201">
        <f t="shared" si="11"/>
        <v>0</v>
      </c>
      <c r="BH118" s="201">
        <f t="shared" si="12"/>
        <v>0</v>
      </c>
      <c r="BI118" s="201">
        <f t="shared" si="13"/>
        <v>0</v>
      </c>
      <c r="BJ118" s="13" t="s">
        <v>82</v>
      </c>
      <c r="BK118" s="202">
        <f t="shared" si="14"/>
        <v>0</v>
      </c>
      <c r="BL118" s="13" t="s">
        <v>442</v>
      </c>
      <c r="BM118" s="13" t="s">
        <v>1223</v>
      </c>
    </row>
    <row r="119" spans="2:65" s="1" customFormat="1" ht="16.5" customHeight="1">
      <c r="B119" s="30"/>
      <c r="C119" s="191" t="s">
        <v>245</v>
      </c>
      <c r="D119" s="191" t="s">
        <v>178</v>
      </c>
      <c r="E119" s="192" t="s">
        <v>1224</v>
      </c>
      <c r="F119" s="193" t="s">
        <v>1225</v>
      </c>
      <c r="G119" s="194" t="s">
        <v>181</v>
      </c>
      <c r="H119" s="195">
        <v>12</v>
      </c>
      <c r="I119" s="196"/>
      <c r="J119" s="195">
        <f t="shared" si="5"/>
        <v>0</v>
      </c>
      <c r="K119" s="193" t="s">
        <v>1</v>
      </c>
      <c r="L119" s="34"/>
      <c r="M119" s="197" t="s">
        <v>1</v>
      </c>
      <c r="N119" s="198" t="s">
        <v>41</v>
      </c>
      <c r="O119" s="56"/>
      <c r="P119" s="199">
        <f t="shared" si="6"/>
        <v>0</v>
      </c>
      <c r="Q119" s="199">
        <v>0</v>
      </c>
      <c r="R119" s="199">
        <f t="shared" si="7"/>
        <v>0</v>
      </c>
      <c r="S119" s="199">
        <v>0</v>
      </c>
      <c r="T119" s="200">
        <f t="shared" si="8"/>
        <v>0</v>
      </c>
      <c r="AR119" s="13" t="s">
        <v>442</v>
      </c>
      <c r="AT119" s="13" t="s">
        <v>178</v>
      </c>
      <c r="AU119" s="13" t="s">
        <v>82</v>
      </c>
      <c r="AY119" s="13" t="s">
        <v>175</v>
      </c>
      <c r="BE119" s="201">
        <f t="shared" si="9"/>
        <v>0</v>
      </c>
      <c r="BF119" s="201">
        <f t="shared" si="10"/>
        <v>0</v>
      </c>
      <c r="BG119" s="201">
        <f t="shared" si="11"/>
        <v>0</v>
      </c>
      <c r="BH119" s="201">
        <f t="shared" si="12"/>
        <v>0</v>
      </c>
      <c r="BI119" s="201">
        <f t="shared" si="13"/>
        <v>0</v>
      </c>
      <c r="BJ119" s="13" t="s">
        <v>82</v>
      </c>
      <c r="BK119" s="202">
        <f t="shared" si="14"/>
        <v>0</v>
      </c>
      <c r="BL119" s="13" t="s">
        <v>442</v>
      </c>
      <c r="BM119" s="13" t="s">
        <v>1226</v>
      </c>
    </row>
    <row r="120" spans="2:65" s="1" customFormat="1" ht="16.5" customHeight="1">
      <c r="B120" s="30"/>
      <c r="C120" s="191" t="s">
        <v>251</v>
      </c>
      <c r="D120" s="191" t="s">
        <v>178</v>
      </c>
      <c r="E120" s="192" t="s">
        <v>1227</v>
      </c>
      <c r="F120" s="193" t="s">
        <v>1228</v>
      </c>
      <c r="G120" s="194" t="s">
        <v>181</v>
      </c>
      <c r="H120" s="195">
        <v>6</v>
      </c>
      <c r="I120" s="196"/>
      <c r="J120" s="195">
        <f t="shared" si="5"/>
        <v>0</v>
      </c>
      <c r="K120" s="193" t="s">
        <v>1</v>
      </c>
      <c r="L120" s="34"/>
      <c r="M120" s="197" t="s">
        <v>1</v>
      </c>
      <c r="N120" s="198" t="s">
        <v>41</v>
      </c>
      <c r="O120" s="56"/>
      <c r="P120" s="199">
        <f t="shared" si="6"/>
        <v>0</v>
      </c>
      <c r="Q120" s="199">
        <v>0</v>
      </c>
      <c r="R120" s="199">
        <f t="shared" si="7"/>
        <v>0</v>
      </c>
      <c r="S120" s="199">
        <v>0</v>
      </c>
      <c r="T120" s="200">
        <f t="shared" si="8"/>
        <v>0</v>
      </c>
      <c r="AR120" s="13" t="s">
        <v>442</v>
      </c>
      <c r="AT120" s="13" t="s">
        <v>178</v>
      </c>
      <c r="AU120" s="13" t="s">
        <v>82</v>
      </c>
      <c r="AY120" s="13" t="s">
        <v>175</v>
      </c>
      <c r="BE120" s="201">
        <f t="shared" si="9"/>
        <v>0</v>
      </c>
      <c r="BF120" s="201">
        <f t="shared" si="10"/>
        <v>0</v>
      </c>
      <c r="BG120" s="201">
        <f t="shared" si="11"/>
        <v>0</v>
      </c>
      <c r="BH120" s="201">
        <f t="shared" si="12"/>
        <v>0</v>
      </c>
      <c r="BI120" s="201">
        <f t="shared" si="13"/>
        <v>0</v>
      </c>
      <c r="BJ120" s="13" t="s">
        <v>82</v>
      </c>
      <c r="BK120" s="202">
        <f t="shared" si="14"/>
        <v>0</v>
      </c>
      <c r="BL120" s="13" t="s">
        <v>442</v>
      </c>
      <c r="BM120" s="13" t="s">
        <v>1229</v>
      </c>
    </row>
    <row r="121" spans="2:65" s="1" customFormat="1" ht="16.5" customHeight="1">
      <c r="B121" s="30"/>
      <c r="C121" s="191" t="s">
        <v>256</v>
      </c>
      <c r="D121" s="191" t="s">
        <v>178</v>
      </c>
      <c r="E121" s="192" t="s">
        <v>1230</v>
      </c>
      <c r="F121" s="193" t="s">
        <v>1231</v>
      </c>
      <c r="G121" s="194" t="s">
        <v>181</v>
      </c>
      <c r="H121" s="195">
        <v>8</v>
      </c>
      <c r="I121" s="196"/>
      <c r="J121" s="195">
        <f t="shared" si="5"/>
        <v>0</v>
      </c>
      <c r="K121" s="193" t="s">
        <v>1</v>
      </c>
      <c r="L121" s="34"/>
      <c r="M121" s="197" t="s">
        <v>1</v>
      </c>
      <c r="N121" s="198" t="s">
        <v>41</v>
      </c>
      <c r="O121" s="56"/>
      <c r="P121" s="199">
        <f t="shared" si="6"/>
        <v>0</v>
      </c>
      <c r="Q121" s="199">
        <v>0</v>
      </c>
      <c r="R121" s="199">
        <f t="shared" si="7"/>
        <v>0</v>
      </c>
      <c r="S121" s="199">
        <v>0</v>
      </c>
      <c r="T121" s="200">
        <f t="shared" si="8"/>
        <v>0</v>
      </c>
      <c r="AR121" s="13" t="s">
        <v>442</v>
      </c>
      <c r="AT121" s="13" t="s">
        <v>178</v>
      </c>
      <c r="AU121" s="13" t="s">
        <v>82</v>
      </c>
      <c r="AY121" s="13" t="s">
        <v>175</v>
      </c>
      <c r="BE121" s="201">
        <f t="shared" si="9"/>
        <v>0</v>
      </c>
      <c r="BF121" s="201">
        <f t="shared" si="10"/>
        <v>0</v>
      </c>
      <c r="BG121" s="201">
        <f t="shared" si="11"/>
        <v>0</v>
      </c>
      <c r="BH121" s="201">
        <f t="shared" si="12"/>
        <v>0</v>
      </c>
      <c r="BI121" s="201">
        <f t="shared" si="13"/>
        <v>0</v>
      </c>
      <c r="BJ121" s="13" t="s">
        <v>82</v>
      </c>
      <c r="BK121" s="202">
        <f t="shared" si="14"/>
        <v>0</v>
      </c>
      <c r="BL121" s="13" t="s">
        <v>442</v>
      </c>
      <c r="BM121" s="13" t="s">
        <v>1232</v>
      </c>
    </row>
    <row r="122" spans="2:65" s="1" customFormat="1" ht="16.5" customHeight="1">
      <c r="B122" s="30"/>
      <c r="C122" s="191" t="s">
        <v>7</v>
      </c>
      <c r="D122" s="191" t="s">
        <v>178</v>
      </c>
      <c r="E122" s="192" t="s">
        <v>1233</v>
      </c>
      <c r="F122" s="193" t="s">
        <v>1234</v>
      </c>
      <c r="G122" s="194" t="s">
        <v>181</v>
      </c>
      <c r="H122" s="195">
        <v>4</v>
      </c>
      <c r="I122" s="196"/>
      <c r="J122" s="195">
        <f t="shared" si="5"/>
        <v>0</v>
      </c>
      <c r="K122" s="193" t="s">
        <v>1</v>
      </c>
      <c r="L122" s="34"/>
      <c r="M122" s="197" t="s">
        <v>1</v>
      </c>
      <c r="N122" s="198" t="s">
        <v>41</v>
      </c>
      <c r="O122" s="56"/>
      <c r="P122" s="199">
        <f t="shared" si="6"/>
        <v>0</v>
      </c>
      <c r="Q122" s="199">
        <v>0</v>
      </c>
      <c r="R122" s="199">
        <f t="shared" si="7"/>
        <v>0</v>
      </c>
      <c r="S122" s="199">
        <v>0</v>
      </c>
      <c r="T122" s="200">
        <f t="shared" si="8"/>
        <v>0</v>
      </c>
      <c r="AR122" s="13" t="s">
        <v>442</v>
      </c>
      <c r="AT122" s="13" t="s">
        <v>178</v>
      </c>
      <c r="AU122" s="13" t="s">
        <v>82</v>
      </c>
      <c r="AY122" s="13" t="s">
        <v>175</v>
      </c>
      <c r="BE122" s="201">
        <f t="shared" si="9"/>
        <v>0</v>
      </c>
      <c r="BF122" s="201">
        <f t="shared" si="10"/>
        <v>0</v>
      </c>
      <c r="BG122" s="201">
        <f t="shared" si="11"/>
        <v>0</v>
      </c>
      <c r="BH122" s="201">
        <f t="shared" si="12"/>
        <v>0</v>
      </c>
      <c r="BI122" s="201">
        <f t="shared" si="13"/>
        <v>0</v>
      </c>
      <c r="BJ122" s="13" t="s">
        <v>82</v>
      </c>
      <c r="BK122" s="202">
        <f t="shared" si="14"/>
        <v>0</v>
      </c>
      <c r="BL122" s="13" t="s">
        <v>442</v>
      </c>
      <c r="BM122" s="13" t="s">
        <v>1235</v>
      </c>
    </row>
    <row r="123" spans="2:65" s="1" customFormat="1" ht="16.5" customHeight="1">
      <c r="B123" s="30"/>
      <c r="C123" s="191" t="s">
        <v>263</v>
      </c>
      <c r="D123" s="191" t="s">
        <v>178</v>
      </c>
      <c r="E123" s="192" t="s">
        <v>1236</v>
      </c>
      <c r="F123" s="193" t="s">
        <v>1237</v>
      </c>
      <c r="G123" s="194" t="s">
        <v>181</v>
      </c>
      <c r="H123" s="195">
        <v>31</v>
      </c>
      <c r="I123" s="196"/>
      <c r="J123" s="195">
        <f t="shared" si="5"/>
        <v>0</v>
      </c>
      <c r="K123" s="193" t="s">
        <v>1</v>
      </c>
      <c r="L123" s="34"/>
      <c r="M123" s="197" t="s">
        <v>1</v>
      </c>
      <c r="N123" s="198" t="s">
        <v>41</v>
      </c>
      <c r="O123" s="56"/>
      <c r="P123" s="199">
        <f t="shared" si="6"/>
        <v>0</v>
      </c>
      <c r="Q123" s="199">
        <v>0</v>
      </c>
      <c r="R123" s="199">
        <f t="shared" si="7"/>
        <v>0</v>
      </c>
      <c r="S123" s="199">
        <v>0</v>
      </c>
      <c r="T123" s="200">
        <f t="shared" si="8"/>
        <v>0</v>
      </c>
      <c r="AR123" s="13" t="s">
        <v>442</v>
      </c>
      <c r="AT123" s="13" t="s">
        <v>178</v>
      </c>
      <c r="AU123" s="13" t="s">
        <v>82</v>
      </c>
      <c r="AY123" s="13" t="s">
        <v>175</v>
      </c>
      <c r="BE123" s="201">
        <f t="shared" si="9"/>
        <v>0</v>
      </c>
      <c r="BF123" s="201">
        <f t="shared" si="10"/>
        <v>0</v>
      </c>
      <c r="BG123" s="201">
        <f t="shared" si="11"/>
        <v>0</v>
      </c>
      <c r="BH123" s="201">
        <f t="shared" si="12"/>
        <v>0</v>
      </c>
      <c r="BI123" s="201">
        <f t="shared" si="13"/>
        <v>0</v>
      </c>
      <c r="BJ123" s="13" t="s">
        <v>82</v>
      </c>
      <c r="BK123" s="202">
        <f t="shared" si="14"/>
        <v>0</v>
      </c>
      <c r="BL123" s="13" t="s">
        <v>442</v>
      </c>
      <c r="BM123" s="13" t="s">
        <v>1238</v>
      </c>
    </row>
    <row r="124" spans="2:65" s="1" customFormat="1" ht="16.5" customHeight="1">
      <c r="B124" s="30"/>
      <c r="C124" s="191" t="s">
        <v>267</v>
      </c>
      <c r="D124" s="191" t="s">
        <v>178</v>
      </c>
      <c r="E124" s="192" t="s">
        <v>1239</v>
      </c>
      <c r="F124" s="193" t="s">
        <v>1240</v>
      </c>
      <c r="G124" s="194" t="s">
        <v>181</v>
      </c>
      <c r="H124" s="195">
        <v>2</v>
      </c>
      <c r="I124" s="196"/>
      <c r="J124" s="195">
        <f t="shared" si="5"/>
        <v>0</v>
      </c>
      <c r="K124" s="193" t="s">
        <v>1</v>
      </c>
      <c r="L124" s="34"/>
      <c r="M124" s="197" t="s">
        <v>1</v>
      </c>
      <c r="N124" s="198" t="s">
        <v>41</v>
      </c>
      <c r="O124" s="56"/>
      <c r="P124" s="199">
        <f t="shared" si="6"/>
        <v>0</v>
      </c>
      <c r="Q124" s="199">
        <v>0</v>
      </c>
      <c r="R124" s="199">
        <f t="shared" si="7"/>
        <v>0</v>
      </c>
      <c r="S124" s="199">
        <v>0</v>
      </c>
      <c r="T124" s="200">
        <f t="shared" si="8"/>
        <v>0</v>
      </c>
      <c r="AR124" s="13" t="s">
        <v>442</v>
      </c>
      <c r="AT124" s="13" t="s">
        <v>178</v>
      </c>
      <c r="AU124" s="13" t="s">
        <v>82</v>
      </c>
      <c r="AY124" s="13" t="s">
        <v>175</v>
      </c>
      <c r="BE124" s="201">
        <f t="shared" si="9"/>
        <v>0</v>
      </c>
      <c r="BF124" s="201">
        <f t="shared" si="10"/>
        <v>0</v>
      </c>
      <c r="BG124" s="201">
        <f t="shared" si="11"/>
        <v>0</v>
      </c>
      <c r="BH124" s="201">
        <f t="shared" si="12"/>
        <v>0</v>
      </c>
      <c r="BI124" s="201">
        <f t="shared" si="13"/>
        <v>0</v>
      </c>
      <c r="BJ124" s="13" t="s">
        <v>82</v>
      </c>
      <c r="BK124" s="202">
        <f t="shared" si="14"/>
        <v>0</v>
      </c>
      <c r="BL124" s="13" t="s">
        <v>442</v>
      </c>
      <c r="BM124" s="13" t="s">
        <v>1241</v>
      </c>
    </row>
    <row r="125" spans="2:65" s="1" customFormat="1" ht="16.5" customHeight="1">
      <c r="B125" s="30"/>
      <c r="C125" s="191" t="s">
        <v>271</v>
      </c>
      <c r="D125" s="191" t="s">
        <v>178</v>
      </c>
      <c r="E125" s="192" t="s">
        <v>1242</v>
      </c>
      <c r="F125" s="193" t="s">
        <v>1243</v>
      </c>
      <c r="G125" s="194" t="s">
        <v>181</v>
      </c>
      <c r="H125" s="195">
        <v>2</v>
      </c>
      <c r="I125" s="196"/>
      <c r="J125" s="195">
        <f t="shared" si="5"/>
        <v>0</v>
      </c>
      <c r="K125" s="193" t="s">
        <v>1</v>
      </c>
      <c r="L125" s="34"/>
      <c r="M125" s="197" t="s">
        <v>1</v>
      </c>
      <c r="N125" s="198" t="s">
        <v>41</v>
      </c>
      <c r="O125" s="56"/>
      <c r="P125" s="199">
        <f t="shared" si="6"/>
        <v>0</v>
      </c>
      <c r="Q125" s="199">
        <v>0</v>
      </c>
      <c r="R125" s="199">
        <f t="shared" si="7"/>
        <v>0</v>
      </c>
      <c r="S125" s="199">
        <v>0</v>
      </c>
      <c r="T125" s="200">
        <f t="shared" si="8"/>
        <v>0</v>
      </c>
      <c r="AR125" s="13" t="s">
        <v>442</v>
      </c>
      <c r="AT125" s="13" t="s">
        <v>178</v>
      </c>
      <c r="AU125" s="13" t="s">
        <v>82</v>
      </c>
      <c r="AY125" s="13" t="s">
        <v>175</v>
      </c>
      <c r="BE125" s="201">
        <f t="shared" si="9"/>
        <v>0</v>
      </c>
      <c r="BF125" s="201">
        <f t="shared" si="10"/>
        <v>0</v>
      </c>
      <c r="BG125" s="201">
        <f t="shared" si="11"/>
        <v>0</v>
      </c>
      <c r="BH125" s="201">
        <f t="shared" si="12"/>
        <v>0</v>
      </c>
      <c r="BI125" s="201">
        <f t="shared" si="13"/>
        <v>0</v>
      </c>
      <c r="BJ125" s="13" t="s">
        <v>82</v>
      </c>
      <c r="BK125" s="202">
        <f t="shared" si="14"/>
        <v>0</v>
      </c>
      <c r="BL125" s="13" t="s">
        <v>442</v>
      </c>
      <c r="BM125" s="13" t="s">
        <v>1244</v>
      </c>
    </row>
    <row r="126" spans="2:65" s="1" customFormat="1" ht="16.5" customHeight="1">
      <c r="B126" s="30"/>
      <c r="C126" s="191" t="s">
        <v>275</v>
      </c>
      <c r="D126" s="191" t="s">
        <v>178</v>
      </c>
      <c r="E126" s="192" t="s">
        <v>1245</v>
      </c>
      <c r="F126" s="193" t="s">
        <v>1246</v>
      </c>
      <c r="G126" s="194" t="s">
        <v>181</v>
      </c>
      <c r="H126" s="195">
        <v>1</v>
      </c>
      <c r="I126" s="196"/>
      <c r="J126" s="195">
        <f t="shared" si="5"/>
        <v>0</v>
      </c>
      <c r="K126" s="193" t="s">
        <v>1</v>
      </c>
      <c r="L126" s="34"/>
      <c r="M126" s="197" t="s">
        <v>1</v>
      </c>
      <c r="N126" s="198" t="s">
        <v>41</v>
      </c>
      <c r="O126" s="56"/>
      <c r="P126" s="199">
        <f t="shared" si="6"/>
        <v>0</v>
      </c>
      <c r="Q126" s="199">
        <v>0</v>
      </c>
      <c r="R126" s="199">
        <f t="shared" si="7"/>
        <v>0</v>
      </c>
      <c r="S126" s="199">
        <v>0</v>
      </c>
      <c r="T126" s="200">
        <f t="shared" si="8"/>
        <v>0</v>
      </c>
      <c r="AR126" s="13" t="s">
        <v>442</v>
      </c>
      <c r="AT126" s="13" t="s">
        <v>178</v>
      </c>
      <c r="AU126" s="13" t="s">
        <v>82</v>
      </c>
      <c r="AY126" s="13" t="s">
        <v>175</v>
      </c>
      <c r="BE126" s="201">
        <f t="shared" si="9"/>
        <v>0</v>
      </c>
      <c r="BF126" s="201">
        <f t="shared" si="10"/>
        <v>0</v>
      </c>
      <c r="BG126" s="201">
        <f t="shared" si="11"/>
        <v>0</v>
      </c>
      <c r="BH126" s="201">
        <f t="shared" si="12"/>
        <v>0</v>
      </c>
      <c r="BI126" s="201">
        <f t="shared" si="13"/>
        <v>0</v>
      </c>
      <c r="BJ126" s="13" t="s">
        <v>82</v>
      </c>
      <c r="BK126" s="202">
        <f t="shared" si="14"/>
        <v>0</v>
      </c>
      <c r="BL126" s="13" t="s">
        <v>442</v>
      </c>
      <c r="BM126" s="13" t="s">
        <v>1247</v>
      </c>
    </row>
    <row r="127" spans="2:65" s="1" customFormat="1" ht="16.5" customHeight="1">
      <c r="B127" s="30"/>
      <c r="C127" s="191" t="s">
        <v>279</v>
      </c>
      <c r="D127" s="191" t="s">
        <v>178</v>
      </c>
      <c r="E127" s="192" t="s">
        <v>1248</v>
      </c>
      <c r="F127" s="193" t="s">
        <v>1249</v>
      </c>
      <c r="G127" s="194" t="s">
        <v>181</v>
      </c>
      <c r="H127" s="195">
        <v>54</v>
      </c>
      <c r="I127" s="196"/>
      <c r="J127" s="195">
        <f t="shared" si="5"/>
        <v>0</v>
      </c>
      <c r="K127" s="193" t="s">
        <v>1</v>
      </c>
      <c r="L127" s="34"/>
      <c r="M127" s="197" t="s">
        <v>1</v>
      </c>
      <c r="N127" s="198" t="s">
        <v>41</v>
      </c>
      <c r="O127" s="56"/>
      <c r="P127" s="199">
        <f t="shared" si="6"/>
        <v>0</v>
      </c>
      <c r="Q127" s="199">
        <v>0</v>
      </c>
      <c r="R127" s="199">
        <f t="shared" si="7"/>
        <v>0</v>
      </c>
      <c r="S127" s="199">
        <v>0</v>
      </c>
      <c r="T127" s="200">
        <f t="shared" si="8"/>
        <v>0</v>
      </c>
      <c r="AR127" s="13" t="s">
        <v>442</v>
      </c>
      <c r="AT127" s="13" t="s">
        <v>178</v>
      </c>
      <c r="AU127" s="13" t="s">
        <v>82</v>
      </c>
      <c r="AY127" s="13" t="s">
        <v>175</v>
      </c>
      <c r="BE127" s="201">
        <f t="shared" si="9"/>
        <v>0</v>
      </c>
      <c r="BF127" s="201">
        <f t="shared" si="10"/>
        <v>0</v>
      </c>
      <c r="BG127" s="201">
        <f t="shared" si="11"/>
        <v>0</v>
      </c>
      <c r="BH127" s="201">
        <f t="shared" si="12"/>
        <v>0</v>
      </c>
      <c r="BI127" s="201">
        <f t="shared" si="13"/>
        <v>0</v>
      </c>
      <c r="BJ127" s="13" t="s">
        <v>82</v>
      </c>
      <c r="BK127" s="202">
        <f t="shared" si="14"/>
        <v>0</v>
      </c>
      <c r="BL127" s="13" t="s">
        <v>442</v>
      </c>
      <c r="BM127" s="13" t="s">
        <v>1250</v>
      </c>
    </row>
    <row r="128" spans="2:65" s="1" customFormat="1" ht="22.5" customHeight="1">
      <c r="B128" s="30"/>
      <c r="C128" s="191" t="s">
        <v>283</v>
      </c>
      <c r="D128" s="191" t="s">
        <v>178</v>
      </c>
      <c r="E128" s="192" t="s">
        <v>1251</v>
      </c>
      <c r="F128" s="193" t="s">
        <v>1252</v>
      </c>
      <c r="G128" s="194" t="s">
        <v>181</v>
      </c>
      <c r="H128" s="195">
        <v>2</v>
      </c>
      <c r="I128" s="196"/>
      <c r="J128" s="195">
        <f t="shared" si="5"/>
        <v>0</v>
      </c>
      <c r="K128" s="193" t="s">
        <v>1</v>
      </c>
      <c r="L128" s="34"/>
      <c r="M128" s="197" t="s">
        <v>1</v>
      </c>
      <c r="N128" s="198" t="s">
        <v>41</v>
      </c>
      <c r="O128" s="56"/>
      <c r="P128" s="199">
        <f t="shared" si="6"/>
        <v>0</v>
      </c>
      <c r="Q128" s="199">
        <v>0</v>
      </c>
      <c r="R128" s="199">
        <f t="shared" si="7"/>
        <v>0</v>
      </c>
      <c r="S128" s="199">
        <v>0</v>
      </c>
      <c r="T128" s="200">
        <f t="shared" si="8"/>
        <v>0</v>
      </c>
      <c r="AR128" s="13" t="s">
        <v>442</v>
      </c>
      <c r="AT128" s="13" t="s">
        <v>178</v>
      </c>
      <c r="AU128" s="13" t="s">
        <v>82</v>
      </c>
      <c r="AY128" s="13" t="s">
        <v>175</v>
      </c>
      <c r="BE128" s="201">
        <f t="shared" si="9"/>
        <v>0</v>
      </c>
      <c r="BF128" s="201">
        <f t="shared" si="10"/>
        <v>0</v>
      </c>
      <c r="BG128" s="201">
        <f t="shared" si="11"/>
        <v>0</v>
      </c>
      <c r="BH128" s="201">
        <f t="shared" si="12"/>
        <v>0</v>
      </c>
      <c r="BI128" s="201">
        <f t="shared" si="13"/>
        <v>0</v>
      </c>
      <c r="BJ128" s="13" t="s">
        <v>82</v>
      </c>
      <c r="BK128" s="202">
        <f t="shared" si="14"/>
        <v>0</v>
      </c>
      <c r="BL128" s="13" t="s">
        <v>442</v>
      </c>
      <c r="BM128" s="13" t="s">
        <v>1253</v>
      </c>
    </row>
    <row r="129" spans="2:65" s="1" customFormat="1" ht="16.5" customHeight="1">
      <c r="B129" s="30"/>
      <c r="C129" s="191" t="s">
        <v>287</v>
      </c>
      <c r="D129" s="191" t="s">
        <v>178</v>
      </c>
      <c r="E129" s="192" t="s">
        <v>1254</v>
      </c>
      <c r="F129" s="193" t="s">
        <v>1255</v>
      </c>
      <c r="G129" s="194" t="s">
        <v>181</v>
      </c>
      <c r="H129" s="195">
        <v>10</v>
      </c>
      <c r="I129" s="196"/>
      <c r="J129" s="195">
        <f t="shared" si="5"/>
        <v>0</v>
      </c>
      <c r="K129" s="193" t="s">
        <v>1</v>
      </c>
      <c r="L129" s="34"/>
      <c r="M129" s="197" t="s">
        <v>1</v>
      </c>
      <c r="N129" s="198" t="s">
        <v>41</v>
      </c>
      <c r="O129" s="56"/>
      <c r="P129" s="199">
        <f t="shared" si="6"/>
        <v>0</v>
      </c>
      <c r="Q129" s="199">
        <v>0</v>
      </c>
      <c r="R129" s="199">
        <f t="shared" si="7"/>
        <v>0</v>
      </c>
      <c r="S129" s="199">
        <v>0</v>
      </c>
      <c r="T129" s="200">
        <f t="shared" si="8"/>
        <v>0</v>
      </c>
      <c r="AR129" s="13" t="s">
        <v>442</v>
      </c>
      <c r="AT129" s="13" t="s">
        <v>178</v>
      </c>
      <c r="AU129" s="13" t="s">
        <v>82</v>
      </c>
      <c r="AY129" s="13" t="s">
        <v>175</v>
      </c>
      <c r="BE129" s="201">
        <f t="shared" si="9"/>
        <v>0</v>
      </c>
      <c r="BF129" s="201">
        <f t="shared" si="10"/>
        <v>0</v>
      </c>
      <c r="BG129" s="201">
        <f t="shared" si="11"/>
        <v>0</v>
      </c>
      <c r="BH129" s="201">
        <f t="shared" si="12"/>
        <v>0</v>
      </c>
      <c r="BI129" s="201">
        <f t="shared" si="13"/>
        <v>0</v>
      </c>
      <c r="BJ129" s="13" t="s">
        <v>82</v>
      </c>
      <c r="BK129" s="202">
        <f t="shared" si="14"/>
        <v>0</v>
      </c>
      <c r="BL129" s="13" t="s">
        <v>442</v>
      </c>
      <c r="BM129" s="13" t="s">
        <v>1256</v>
      </c>
    </row>
    <row r="130" spans="2:65" s="1" customFormat="1" ht="22.5" customHeight="1">
      <c r="B130" s="30"/>
      <c r="C130" s="191" t="s">
        <v>291</v>
      </c>
      <c r="D130" s="191" t="s">
        <v>178</v>
      </c>
      <c r="E130" s="192" t="s">
        <v>1257</v>
      </c>
      <c r="F130" s="193" t="s">
        <v>1258</v>
      </c>
      <c r="G130" s="194" t="s">
        <v>181</v>
      </c>
      <c r="H130" s="195">
        <v>2</v>
      </c>
      <c r="I130" s="196"/>
      <c r="J130" s="195">
        <f t="shared" si="5"/>
        <v>0</v>
      </c>
      <c r="K130" s="193" t="s">
        <v>1</v>
      </c>
      <c r="L130" s="34"/>
      <c r="M130" s="197" t="s">
        <v>1</v>
      </c>
      <c r="N130" s="198" t="s">
        <v>41</v>
      </c>
      <c r="O130" s="56"/>
      <c r="P130" s="199">
        <f t="shared" si="6"/>
        <v>0</v>
      </c>
      <c r="Q130" s="199">
        <v>0</v>
      </c>
      <c r="R130" s="199">
        <f t="shared" si="7"/>
        <v>0</v>
      </c>
      <c r="S130" s="199">
        <v>0</v>
      </c>
      <c r="T130" s="200">
        <f t="shared" si="8"/>
        <v>0</v>
      </c>
      <c r="AR130" s="13" t="s">
        <v>442</v>
      </c>
      <c r="AT130" s="13" t="s">
        <v>178</v>
      </c>
      <c r="AU130" s="13" t="s">
        <v>82</v>
      </c>
      <c r="AY130" s="13" t="s">
        <v>175</v>
      </c>
      <c r="BE130" s="201">
        <f t="shared" si="9"/>
        <v>0</v>
      </c>
      <c r="BF130" s="201">
        <f t="shared" si="10"/>
        <v>0</v>
      </c>
      <c r="BG130" s="201">
        <f t="shared" si="11"/>
        <v>0</v>
      </c>
      <c r="BH130" s="201">
        <f t="shared" si="12"/>
        <v>0</v>
      </c>
      <c r="BI130" s="201">
        <f t="shared" si="13"/>
        <v>0</v>
      </c>
      <c r="BJ130" s="13" t="s">
        <v>82</v>
      </c>
      <c r="BK130" s="202">
        <f t="shared" si="14"/>
        <v>0</v>
      </c>
      <c r="BL130" s="13" t="s">
        <v>442</v>
      </c>
      <c r="BM130" s="13" t="s">
        <v>1259</v>
      </c>
    </row>
    <row r="131" spans="2:65" s="1" customFormat="1" ht="16.5" customHeight="1">
      <c r="B131" s="30"/>
      <c r="C131" s="191" t="s">
        <v>295</v>
      </c>
      <c r="D131" s="191" t="s">
        <v>178</v>
      </c>
      <c r="E131" s="192" t="s">
        <v>1260</v>
      </c>
      <c r="F131" s="193" t="s">
        <v>1261</v>
      </c>
      <c r="G131" s="194" t="s">
        <v>181</v>
      </c>
      <c r="H131" s="195">
        <v>6</v>
      </c>
      <c r="I131" s="196"/>
      <c r="J131" s="195">
        <f t="shared" si="5"/>
        <v>0</v>
      </c>
      <c r="K131" s="193" t="s">
        <v>1</v>
      </c>
      <c r="L131" s="34"/>
      <c r="M131" s="197" t="s">
        <v>1</v>
      </c>
      <c r="N131" s="198" t="s">
        <v>41</v>
      </c>
      <c r="O131" s="56"/>
      <c r="P131" s="199">
        <f t="shared" si="6"/>
        <v>0</v>
      </c>
      <c r="Q131" s="199">
        <v>0</v>
      </c>
      <c r="R131" s="199">
        <f t="shared" si="7"/>
        <v>0</v>
      </c>
      <c r="S131" s="199">
        <v>0</v>
      </c>
      <c r="T131" s="200">
        <f t="shared" si="8"/>
        <v>0</v>
      </c>
      <c r="AR131" s="13" t="s">
        <v>442</v>
      </c>
      <c r="AT131" s="13" t="s">
        <v>178</v>
      </c>
      <c r="AU131" s="13" t="s">
        <v>82</v>
      </c>
      <c r="AY131" s="13" t="s">
        <v>175</v>
      </c>
      <c r="BE131" s="201">
        <f t="shared" si="9"/>
        <v>0</v>
      </c>
      <c r="BF131" s="201">
        <f t="shared" si="10"/>
        <v>0</v>
      </c>
      <c r="BG131" s="201">
        <f t="shared" si="11"/>
        <v>0</v>
      </c>
      <c r="BH131" s="201">
        <f t="shared" si="12"/>
        <v>0</v>
      </c>
      <c r="BI131" s="201">
        <f t="shared" si="13"/>
        <v>0</v>
      </c>
      <c r="BJ131" s="13" t="s">
        <v>82</v>
      </c>
      <c r="BK131" s="202">
        <f t="shared" si="14"/>
        <v>0</v>
      </c>
      <c r="BL131" s="13" t="s">
        <v>442</v>
      </c>
      <c r="BM131" s="13" t="s">
        <v>1262</v>
      </c>
    </row>
    <row r="132" spans="2:65" s="1" customFormat="1" ht="16.5" customHeight="1">
      <c r="B132" s="30"/>
      <c r="C132" s="191" t="s">
        <v>299</v>
      </c>
      <c r="D132" s="191" t="s">
        <v>178</v>
      </c>
      <c r="E132" s="192" t="s">
        <v>1263</v>
      </c>
      <c r="F132" s="193" t="s">
        <v>1264</v>
      </c>
      <c r="G132" s="194" t="s">
        <v>181</v>
      </c>
      <c r="H132" s="195">
        <v>8</v>
      </c>
      <c r="I132" s="196"/>
      <c r="J132" s="195">
        <f t="shared" si="5"/>
        <v>0</v>
      </c>
      <c r="K132" s="193" t="s">
        <v>1</v>
      </c>
      <c r="L132" s="34"/>
      <c r="M132" s="197" t="s">
        <v>1</v>
      </c>
      <c r="N132" s="198" t="s">
        <v>41</v>
      </c>
      <c r="O132" s="56"/>
      <c r="P132" s="199">
        <f t="shared" si="6"/>
        <v>0</v>
      </c>
      <c r="Q132" s="199">
        <v>0</v>
      </c>
      <c r="R132" s="199">
        <f t="shared" si="7"/>
        <v>0</v>
      </c>
      <c r="S132" s="199">
        <v>0</v>
      </c>
      <c r="T132" s="200">
        <f t="shared" si="8"/>
        <v>0</v>
      </c>
      <c r="AR132" s="13" t="s">
        <v>442</v>
      </c>
      <c r="AT132" s="13" t="s">
        <v>178</v>
      </c>
      <c r="AU132" s="13" t="s">
        <v>82</v>
      </c>
      <c r="AY132" s="13" t="s">
        <v>175</v>
      </c>
      <c r="BE132" s="201">
        <f t="shared" si="9"/>
        <v>0</v>
      </c>
      <c r="BF132" s="201">
        <f t="shared" si="10"/>
        <v>0</v>
      </c>
      <c r="BG132" s="201">
        <f t="shared" si="11"/>
        <v>0</v>
      </c>
      <c r="BH132" s="201">
        <f t="shared" si="12"/>
        <v>0</v>
      </c>
      <c r="BI132" s="201">
        <f t="shared" si="13"/>
        <v>0</v>
      </c>
      <c r="BJ132" s="13" t="s">
        <v>82</v>
      </c>
      <c r="BK132" s="202">
        <f t="shared" si="14"/>
        <v>0</v>
      </c>
      <c r="BL132" s="13" t="s">
        <v>442</v>
      </c>
      <c r="BM132" s="13" t="s">
        <v>1265</v>
      </c>
    </row>
    <row r="133" spans="2:65" s="1" customFormat="1" ht="16.5" customHeight="1">
      <c r="B133" s="30"/>
      <c r="C133" s="191" t="s">
        <v>303</v>
      </c>
      <c r="D133" s="191" t="s">
        <v>178</v>
      </c>
      <c r="E133" s="192" t="s">
        <v>1266</v>
      </c>
      <c r="F133" s="193" t="s">
        <v>1267</v>
      </c>
      <c r="G133" s="194" t="s">
        <v>181</v>
      </c>
      <c r="H133" s="195">
        <v>4</v>
      </c>
      <c r="I133" s="196"/>
      <c r="J133" s="195">
        <f t="shared" si="5"/>
        <v>0</v>
      </c>
      <c r="K133" s="193" t="s">
        <v>1</v>
      </c>
      <c r="L133" s="34"/>
      <c r="M133" s="197" t="s">
        <v>1</v>
      </c>
      <c r="N133" s="198" t="s">
        <v>41</v>
      </c>
      <c r="O133" s="56"/>
      <c r="P133" s="199">
        <f t="shared" si="6"/>
        <v>0</v>
      </c>
      <c r="Q133" s="199">
        <v>0</v>
      </c>
      <c r="R133" s="199">
        <f t="shared" si="7"/>
        <v>0</v>
      </c>
      <c r="S133" s="199">
        <v>0</v>
      </c>
      <c r="T133" s="200">
        <f t="shared" si="8"/>
        <v>0</v>
      </c>
      <c r="AR133" s="13" t="s">
        <v>442</v>
      </c>
      <c r="AT133" s="13" t="s">
        <v>178</v>
      </c>
      <c r="AU133" s="13" t="s">
        <v>82</v>
      </c>
      <c r="AY133" s="13" t="s">
        <v>175</v>
      </c>
      <c r="BE133" s="201">
        <f t="shared" si="9"/>
        <v>0</v>
      </c>
      <c r="BF133" s="201">
        <f t="shared" si="10"/>
        <v>0</v>
      </c>
      <c r="BG133" s="201">
        <f t="shared" si="11"/>
        <v>0</v>
      </c>
      <c r="BH133" s="201">
        <f t="shared" si="12"/>
        <v>0</v>
      </c>
      <c r="BI133" s="201">
        <f t="shared" si="13"/>
        <v>0</v>
      </c>
      <c r="BJ133" s="13" t="s">
        <v>82</v>
      </c>
      <c r="BK133" s="202">
        <f t="shared" si="14"/>
        <v>0</v>
      </c>
      <c r="BL133" s="13" t="s">
        <v>442</v>
      </c>
      <c r="BM133" s="13" t="s">
        <v>1268</v>
      </c>
    </row>
    <row r="134" spans="2:65" s="1" customFormat="1" ht="16.5" customHeight="1">
      <c r="B134" s="30"/>
      <c r="C134" s="191" t="s">
        <v>307</v>
      </c>
      <c r="D134" s="191" t="s">
        <v>178</v>
      </c>
      <c r="E134" s="192" t="s">
        <v>1269</v>
      </c>
      <c r="F134" s="193" t="s">
        <v>1270</v>
      </c>
      <c r="G134" s="194" t="s">
        <v>186</v>
      </c>
      <c r="H134" s="195">
        <v>68</v>
      </c>
      <c r="I134" s="196"/>
      <c r="J134" s="195">
        <f t="shared" si="5"/>
        <v>0</v>
      </c>
      <c r="K134" s="193" t="s">
        <v>1</v>
      </c>
      <c r="L134" s="34"/>
      <c r="M134" s="197" t="s">
        <v>1</v>
      </c>
      <c r="N134" s="198" t="s">
        <v>41</v>
      </c>
      <c r="O134" s="56"/>
      <c r="P134" s="199">
        <f t="shared" si="6"/>
        <v>0</v>
      </c>
      <c r="Q134" s="199">
        <v>0</v>
      </c>
      <c r="R134" s="199">
        <f t="shared" si="7"/>
        <v>0</v>
      </c>
      <c r="S134" s="199">
        <v>0</v>
      </c>
      <c r="T134" s="200">
        <f t="shared" si="8"/>
        <v>0</v>
      </c>
      <c r="AR134" s="13" t="s">
        <v>442</v>
      </c>
      <c r="AT134" s="13" t="s">
        <v>178</v>
      </c>
      <c r="AU134" s="13" t="s">
        <v>82</v>
      </c>
      <c r="AY134" s="13" t="s">
        <v>175</v>
      </c>
      <c r="BE134" s="201">
        <f t="shared" si="9"/>
        <v>0</v>
      </c>
      <c r="BF134" s="201">
        <f t="shared" si="10"/>
        <v>0</v>
      </c>
      <c r="BG134" s="201">
        <f t="shared" si="11"/>
        <v>0</v>
      </c>
      <c r="BH134" s="201">
        <f t="shared" si="12"/>
        <v>0</v>
      </c>
      <c r="BI134" s="201">
        <f t="shared" si="13"/>
        <v>0</v>
      </c>
      <c r="BJ134" s="13" t="s">
        <v>82</v>
      </c>
      <c r="BK134" s="202">
        <f t="shared" si="14"/>
        <v>0</v>
      </c>
      <c r="BL134" s="13" t="s">
        <v>442</v>
      </c>
      <c r="BM134" s="13" t="s">
        <v>1271</v>
      </c>
    </row>
    <row r="135" spans="2:65" s="1" customFormat="1" ht="16.5" customHeight="1">
      <c r="B135" s="30"/>
      <c r="C135" s="191" t="s">
        <v>312</v>
      </c>
      <c r="D135" s="191" t="s">
        <v>178</v>
      </c>
      <c r="E135" s="192" t="s">
        <v>1272</v>
      </c>
      <c r="F135" s="193" t="s">
        <v>1273</v>
      </c>
      <c r="G135" s="194" t="s">
        <v>186</v>
      </c>
      <c r="H135" s="195">
        <v>63</v>
      </c>
      <c r="I135" s="196"/>
      <c r="J135" s="195">
        <f t="shared" si="5"/>
        <v>0</v>
      </c>
      <c r="K135" s="193" t="s">
        <v>1</v>
      </c>
      <c r="L135" s="34"/>
      <c r="M135" s="197" t="s">
        <v>1</v>
      </c>
      <c r="N135" s="198" t="s">
        <v>41</v>
      </c>
      <c r="O135" s="56"/>
      <c r="P135" s="199">
        <f t="shared" si="6"/>
        <v>0</v>
      </c>
      <c r="Q135" s="199">
        <v>0</v>
      </c>
      <c r="R135" s="199">
        <f t="shared" si="7"/>
        <v>0</v>
      </c>
      <c r="S135" s="199">
        <v>0</v>
      </c>
      <c r="T135" s="200">
        <f t="shared" si="8"/>
        <v>0</v>
      </c>
      <c r="AR135" s="13" t="s">
        <v>442</v>
      </c>
      <c r="AT135" s="13" t="s">
        <v>178</v>
      </c>
      <c r="AU135" s="13" t="s">
        <v>82</v>
      </c>
      <c r="AY135" s="13" t="s">
        <v>175</v>
      </c>
      <c r="BE135" s="201">
        <f t="shared" si="9"/>
        <v>0</v>
      </c>
      <c r="BF135" s="201">
        <f t="shared" si="10"/>
        <v>0</v>
      </c>
      <c r="BG135" s="201">
        <f t="shared" si="11"/>
        <v>0</v>
      </c>
      <c r="BH135" s="201">
        <f t="shared" si="12"/>
        <v>0</v>
      </c>
      <c r="BI135" s="201">
        <f t="shared" si="13"/>
        <v>0</v>
      </c>
      <c r="BJ135" s="13" t="s">
        <v>82</v>
      </c>
      <c r="BK135" s="202">
        <f t="shared" si="14"/>
        <v>0</v>
      </c>
      <c r="BL135" s="13" t="s">
        <v>442</v>
      </c>
      <c r="BM135" s="13" t="s">
        <v>1274</v>
      </c>
    </row>
    <row r="136" spans="2:65" s="1" customFormat="1" ht="16.5" customHeight="1">
      <c r="B136" s="30"/>
      <c r="C136" s="191" t="s">
        <v>316</v>
      </c>
      <c r="D136" s="191" t="s">
        <v>178</v>
      </c>
      <c r="E136" s="192" t="s">
        <v>1275</v>
      </c>
      <c r="F136" s="193" t="s">
        <v>1276</v>
      </c>
      <c r="G136" s="194" t="s">
        <v>186</v>
      </c>
      <c r="H136" s="195">
        <v>812</v>
      </c>
      <c r="I136" s="196"/>
      <c r="J136" s="195">
        <f t="shared" si="5"/>
        <v>0</v>
      </c>
      <c r="K136" s="193" t="s">
        <v>1</v>
      </c>
      <c r="L136" s="34"/>
      <c r="M136" s="197" t="s">
        <v>1</v>
      </c>
      <c r="N136" s="198" t="s">
        <v>41</v>
      </c>
      <c r="O136" s="56"/>
      <c r="P136" s="199">
        <f t="shared" si="6"/>
        <v>0</v>
      </c>
      <c r="Q136" s="199">
        <v>0</v>
      </c>
      <c r="R136" s="199">
        <f t="shared" si="7"/>
        <v>0</v>
      </c>
      <c r="S136" s="199">
        <v>0</v>
      </c>
      <c r="T136" s="200">
        <f t="shared" si="8"/>
        <v>0</v>
      </c>
      <c r="AR136" s="13" t="s">
        <v>442</v>
      </c>
      <c r="AT136" s="13" t="s">
        <v>178</v>
      </c>
      <c r="AU136" s="13" t="s">
        <v>82</v>
      </c>
      <c r="AY136" s="13" t="s">
        <v>175</v>
      </c>
      <c r="BE136" s="201">
        <f t="shared" si="9"/>
        <v>0</v>
      </c>
      <c r="BF136" s="201">
        <f t="shared" si="10"/>
        <v>0</v>
      </c>
      <c r="BG136" s="201">
        <f t="shared" si="11"/>
        <v>0</v>
      </c>
      <c r="BH136" s="201">
        <f t="shared" si="12"/>
        <v>0</v>
      </c>
      <c r="BI136" s="201">
        <f t="shared" si="13"/>
        <v>0</v>
      </c>
      <c r="BJ136" s="13" t="s">
        <v>82</v>
      </c>
      <c r="BK136" s="202">
        <f t="shared" si="14"/>
        <v>0</v>
      </c>
      <c r="BL136" s="13" t="s">
        <v>442</v>
      </c>
      <c r="BM136" s="13" t="s">
        <v>1277</v>
      </c>
    </row>
    <row r="137" spans="2:65" s="1" customFormat="1" ht="16.5" customHeight="1">
      <c r="B137" s="30"/>
      <c r="C137" s="191" t="s">
        <v>320</v>
      </c>
      <c r="D137" s="191" t="s">
        <v>178</v>
      </c>
      <c r="E137" s="192" t="s">
        <v>1278</v>
      </c>
      <c r="F137" s="193" t="s">
        <v>1279</v>
      </c>
      <c r="G137" s="194" t="s">
        <v>186</v>
      </c>
      <c r="H137" s="195">
        <v>549</v>
      </c>
      <c r="I137" s="196"/>
      <c r="J137" s="195">
        <f t="shared" si="5"/>
        <v>0</v>
      </c>
      <c r="K137" s="193" t="s">
        <v>1</v>
      </c>
      <c r="L137" s="34"/>
      <c r="M137" s="197" t="s">
        <v>1</v>
      </c>
      <c r="N137" s="198" t="s">
        <v>41</v>
      </c>
      <c r="O137" s="56"/>
      <c r="P137" s="199">
        <f t="shared" si="6"/>
        <v>0</v>
      </c>
      <c r="Q137" s="199">
        <v>0</v>
      </c>
      <c r="R137" s="199">
        <f t="shared" si="7"/>
        <v>0</v>
      </c>
      <c r="S137" s="199">
        <v>0</v>
      </c>
      <c r="T137" s="200">
        <f t="shared" si="8"/>
        <v>0</v>
      </c>
      <c r="AR137" s="13" t="s">
        <v>442</v>
      </c>
      <c r="AT137" s="13" t="s">
        <v>178</v>
      </c>
      <c r="AU137" s="13" t="s">
        <v>82</v>
      </c>
      <c r="AY137" s="13" t="s">
        <v>175</v>
      </c>
      <c r="BE137" s="201">
        <f t="shared" si="9"/>
        <v>0</v>
      </c>
      <c r="BF137" s="201">
        <f t="shared" si="10"/>
        <v>0</v>
      </c>
      <c r="BG137" s="201">
        <f t="shared" si="11"/>
        <v>0</v>
      </c>
      <c r="BH137" s="201">
        <f t="shared" si="12"/>
        <v>0</v>
      </c>
      <c r="BI137" s="201">
        <f t="shared" si="13"/>
        <v>0</v>
      </c>
      <c r="BJ137" s="13" t="s">
        <v>82</v>
      </c>
      <c r="BK137" s="202">
        <f t="shared" si="14"/>
        <v>0</v>
      </c>
      <c r="BL137" s="13" t="s">
        <v>442</v>
      </c>
      <c r="BM137" s="13" t="s">
        <v>1280</v>
      </c>
    </row>
    <row r="138" spans="2:65" s="1" customFormat="1" ht="16.5" customHeight="1">
      <c r="B138" s="30"/>
      <c r="C138" s="191" t="s">
        <v>324</v>
      </c>
      <c r="D138" s="191" t="s">
        <v>178</v>
      </c>
      <c r="E138" s="192" t="s">
        <v>1281</v>
      </c>
      <c r="F138" s="193" t="s">
        <v>1282</v>
      </c>
      <c r="G138" s="194" t="s">
        <v>181</v>
      </c>
      <c r="H138" s="195">
        <v>2</v>
      </c>
      <c r="I138" s="196"/>
      <c r="J138" s="195">
        <f t="shared" si="5"/>
        <v>0</v>
      </c>
      <c r="K138" s="193" t="s">
        <v>1</v>
      </c>
      <c r="L138" s="34"/>
      <c r="M138" s="197" t="s">
        <v>1</v>
      </c>
      <c r="N138" s="198" t="s">
        <v>41</v>
      </c>
      <c r="O138" s="56"/>
      <c r="P138" s="199">
        <f t="shared" si="6"/>
        <v>0</v>
      </c>
      <c r="Q138" s="199">
        <v>0</v>
      </c>
      <c r="R138" s="199">
        <f t="shared" si="7"/>
        <v>0</v>
      </c>
      <c r="S138" s="199">
        <v>0</v>
      </c>
      <c r="T138" s="200">
        <f t="shared" si="8"/>
        <v>0</v>
      </c>
      <c r="AR138" s="13" t="s">
        <v>442</v>
      </c>
      <c r="AT138" s="13" t="s">
        <v>178</v>
      </c>
      <c r="AU138" s="13" t="s">
        <v>82</v>
      </c>
      <c r="AY138" s="13" t="s">
        <v>175</v>
      </c>
      <c r="BE138" s="201">
        <f t="shared" si="9"/>
        <v>0</v>
      </c>
      <c r="BF138" s="201">
        <f t="shared" si="10"/>
        <v>0</v>
      </c>
      <c r="BG138" s="201">
        <f t="shared" si="11"/>
        <v>0</v>
      </c>
      <c r="BH138" s="201">
        <f t="shared" si="12"/>
        <v>0</v>
      </c>
      <c r="BI138" s="201">
        <f t="shared" si="13"/>
        <v>0</v>
      </c>
      <c r="BJ138" s="13" t="s">
        <v>82</v>
      </c>
      <c r="BK138" s="202">
        <f t="shared" si="14"/>
        <v>0</v>
      </c>
      <c r="BL138" s="13" t="s">
        <v>442</v>
      </c>
      <c r="BM138" s="13" t="s">
        <v>1283</v>
      </c>
    </row>
    <row r="139" spans="2:65" s="1" customFormat="1" ht="16.5" customHeight="1">
      <c r="B139" s="30"/>
      <c r="C139" s="191" t="s">
        <v>328</v>
      </c>
      <c r="D139" s="191" t="s">
        <v>178</v>
      </c>
      <c r="E139" s="192" t="s">
        <v>1284</v>
      </c>
      <c r="F139" s="193" t="s">
        <v>1285</v>
      </c>
      <c r="G139" s="194" t="s">
        <v>186</v>
      </c>
      <c r="H139" s="195">
        <v>340</v>
      </c>
      <c r="I139" s="196"/>
      <c r="J139" s="195">
        <f t="shared" si="5"/>
        <v>0</v>
      </c>
      <c r="K139" s="193" t="s">
        <v>1</v>
      </c>
      <c r="L139" s="34"/>
      <c r="M139" s="197" t="s">
        <v>1</v>
      </c>
      <c r="N139" s="198" t="s">
        <v>41</v>
      </c>
      <c r="O139" s="56"/>
      <c r="P139" s="199">
        <f t="shared" si="6"/>
        <v>0</v>
      </c>
      <c r="Q139" s="199">
        <v>0</v>
      </c>
      <c r="R139" s="199">
        <f t="shared" si="7"/>
        <v>0</v>
      </c>
      <c r="S139" s="199">
        <v>0</v>
      </c>
      <c r="T139" s="200">
        <f t="shared" si="8"/>
        <v>0</v>
      </c>
      <c r="AR139" s="13" t="s">
        <v>442</v>
      </c>
      <c r="AT139" s="13" t="s">
        <v>178</v>
      </c>
      <c r="AU139" s="13" t="s">
        <v>82</v>
      </c>
      <c r="AY139" s="13" t="s">
        <v>175</v>
      </c>
      <c r="BE139" s="201">
        <f t="shared" si="9"/>
        <v>0</v>
      </c>
      <c r="BF139" s="201">
        <f t="shared" si="10"/>
        <v>0</v>
      </c>
      <c r="BG139" s="201">
        <f t="shared" si="11"/>
        <v>0</v>
      </c>
      <c r="BH139" s="201">
        <f t="shared" si="12"/>
        <v>0</v>
      </c>
      <c r="BI139" s="201">
        <f t="shared" si="13"/>
        <v>0</v>
      </c>
      <c r="BJ139" s="13" t="s">
        <v>82</v>
      </c>
      <c r="BK139" s="202">
        <f t="shared" si="14"/>
        <v>0</v>
      </c>
      <c r="BL139" s="13" t="s">
        <v>442</v>
      </c>
      <c r="BM139" s="13" t="s">
        <v>1286</v>
      </c>
    </row>
    <row r="140" spans="2:65" s="1" customFormat="1" ht="16.5" customHeight="1">
      <c r="B140" s="30"/>
      <c r="C140" s="191" t="s">
        <v>332</v>
      </c>
      <c r="D140" s="191" t="s">
        <v>178</v>
      </c>
      <c r="E140" s="192" t="s">
        <v>1287</v>
      </c>
      <c r="F140" s="193" t="s">
        <v>1288</v>
      </c>
      <c r="G140" s="194" t="s">
        <v>682</v>
      </c>
      <c r="H140" s="196"/>
      <c r="I140" s="196"/>
      <c r="J140" s="195">
        <f t="shared" si="5"/>
        <v>0</v>
      </c>
      <c r="K140" s="193" t="s">
        <v>1</v>
      </c>
      <c r="L140" s="34"/>
      <c r="M140" s="197" t="s">
        <v>1</v>
      </c>
      <c r="N140" s="198" t="s">
        <v>41</v>
      </c>
      <c r="O140" s="56"/>
      <c r="P140" s="199">
        <f t="shared" si="6"/>
        <v>0</v>
      </c>
      <c r="Q140" s="199">
        <v>0</v>
      </c>
      <c r="R140" s="199">
        <f t="shared" si="7"/>
        <v>0</v>
      </c>
      <c r="S140" s="199">
        <v>0</v>
      </c>
      <c r="T140" s="200">
        <f t="shared" si="8"/>
        <v>0</v>
      </c>
      <c r="AR140" s="13" t="s">
        <v>442</v>
      </c>
      <c r="AT140" s="13" t="s">
        <v>178</v>
      </c>
      <c r="AU140" s="13" t="s">
        <v>82</v>
      </c>
      <c r="AY140" s="13" t="s">
        <v>175</v>
      </c>
      <c r="BE140" s="201">
        <f t="shared" si="9"/>
        <v>0</v>
      </c>
      <c r="BF140" s="201">
        <f t="shared" si="10"/>
        <v>0</v>
      </c>
      <c r="BG140" s="201">
        <f t="shared" si="11"/>
        <v>0</v>
      </c>
      <c r="BH140" s="201">
        <f t="shared" si="12"/>
        <v>0</v>
      </c>
      <c r="BI140" s="201">
        <f t="shared" si="13"/>
        <v>0</v>
      </c>
      <c r="BJ140" s="13" t="s">
        <v>82</v>
      </c>
      <c r="BK140" s="202">
        <f t="shared" si="14"/>
        <v>0</v>
      </c>
      <c r="BL140" s="13" t="s">
        <v>442</v>
      </c>
      <c r="BM140" s="13" t="s">
        <v>1289</v>
      </c>
    </row>
    <row r="141" spans="2:65" s="11" customFormat="1" ht="22.9" customHeight="1">
      <c r="B141" s="175"/>
      <c r="C141" s="176"/>
      <c r="D141" s="177" t="s">
        <v>68</v>
      </c>
      <c r="E141" s="189" t="s">
        <v>1290</v>
      </c>
      <c r="F141" s="189" t="s">
        <v>1291</v>
      </c>
      <c r="G141" s="176"/>
      <c r="H141" s="176"/>
      <c r="I141" s="179"/>
      <c r="J141" s="190">
        <f>BK141</f>
        <v>0</v>
      </c>
      <c r="K141" s="176"/>
      <c r="L141" s="181"/>
      <c r="M141" s="182"/>
      <c r="N141" s="183"/>
      <c r="O141" s="183"/>
      <c r="P141" s="184">
        <f>SUM(P142:P173)</f>
        <v>0</v>
      </c>
      <c r="Q141" s="183"/>
      <c r="R141" s="184">
        <f>SUM(R142:R173)</f>
        <v>0</v>
      </c>
      <c r="S141" s="183"/>
      <c r="T141" s="185">
        <f>SUM(T142:T173)</f>
        <v>0</v>
      </c>
      <c r="AR141" s="186" t="s">
        <v>176</v>
      </c>
      <c r="AT141" s="187" t="s">
        <v>68</v>
      </c>
      <c r="AU141" s="187" t="s">
        <v>76</v>
      </c>
      <c r="AY141" s="186" t="s">
        <v>175</v>
      </c>
      <c r="BK141" s="188">
        <f>SUM(BK142:BK173)</f>
        <v>0</v>
      </c>
    </row>
    <row r="142" spans="2:65" s="1" customFormat="1" ht="16.5" customHeight="1">
      <c r="B142" s="30"/>
      <c r="C142" s="203" t="s">
        <v>336</v>
      </c>
      <c r="D142" s="203" t="s">
        <v>246</v>
      </c>
      <c r="E142" s="204" t="s">
        <v>1292</v>
      </c>
      <c r="F142" s="205" t="s">
        <v>1293</v>
      </c>
      <c r="G142" s="206" t="s">
        <v>181</v>
      </c>
      <c r="H142" s="207">
        <v>52</v>
      </c>
      <c r="I142" s="208"/>
      <c r="J142" s="207">
        <f t="shared" ref="J142:J173" si="15">ROUND(I142*H142,3)</f>
        <v>0</v>
      </c>
      <c r="K142" s="205" t="s">
        <v>1</v>
      </c>
      <c r="L142" s="209"/>
      <c r="M142" s="210" t="s">
        <v>1</v>
      </c>
      <c r="N142" s="211" t="s">
        <v>41</v>
      </c>
      <c r="O142" s="56"/>
      <c r="P142" s="199">
        <f t="shared" ref="P142:P173" si="16">O142*H142</f>
        <v>0</v>
      </c>
      <c r="Q142" s="199">
        <v>0</v>
      </c>
      <c r="R142" s="199">
        <f t="shared" ref="R142:R173" si="17">Q142*H142</f>
        <v>0</v>
      </c>
      <c r="S142" s="199">
        <v>0</v>
      </c>
      <c r="T142" s="200">
        <f t="shared" ref="T142:T173" si="18">S142*H142</f>
        <v>0</v>
      </c>
      <c r="AR142" s="13" t="s">
        <v>877</v>
      </c>
      <c r="AT142" s="13" t="s">
        <v>246</v>
      </c>
      <c r="AU142" s="13" t="s">
        <v>82</v>
      </c>
      <c r="AY142" s="13" t="s">
        <v>175</v>
      </c>
      <c r="BE142" s="201">
        <f t="shared" ref="BE142:BE173" si="19">IF(N142="základná",J142,0)</f>
        <v>0</v>
      </c>
      <c r="BF142" s="201">
        <f t="shared" ref="BF142:BF173" si="20">IF(N142="znížená",J142,0)</f>
        <v>0</v>
      </c>
      <c r="BG142" s="201">
        <f t="shared" ref="BG142:BG173" si="21">IF(N142="zákl. prenesená",J142,0)</f>
        <v>0</v>
      </c>
      <c r="BH142" s="201">
        <f t="shared" ref="BH142:BH173" si="22">IF(N142="zníž. prenesená",J142,0)</f>
        <v>0</v>
      </c>
      <c r="BI142" s="201">
        <f t="shared" ref="BI142:BI173" si="23">IF(N142="nulová",J142,0)</f>
        <v>0</v>
      </c>
      <c r="BJ142" s="13" t="s">
        <v>82</v>
      </c>
      <c r="BK142" s="202">
        <f t="shared" ref="BK142:BK173" si="24">ROUND(I142*H142,3)</f>
        <v>0</v>
      </c>
      <c r="BL142" s="13" t="s">
        <v>442</v>
      </c>
      <c r="BM142" s="13" t="s">
        <v>1294</v>
      </c>
    </row>
    <row r="143" spans="2:65" s="1" customFormat="1" ht="16.5" customHeight="1">
      <c r="B143" s="30"/>
      <c r="C143" s="203" t="s">
        <v>340</v>
      </c>
      <c r="D143" s="203" t="s">
        <v>246</v>
      </c>
      <c r="E143" s="204" t="s">
        <v>1295</v>
      </c>
      <c r="F143" s="205" t="s">
        <v>1296</v>
      </c>
      <c r="G143" s="206" t="s">
        <v>181</v>
      </c>
      <c r="H143" s="207">
        <v>13</v>
      </c>
      <c r="I143" s="208"/>
      <c r="J143" s="207">
        <f t="shared" si="15"/>
        <v>0</v>
      </c>
      <c r="K143" s="205" t="s">
        <v>1</v>
      </c>
      <c r="L143" s="209"/>
      <c r="M143" s="210" t="s">
        <v>1</v>
      </c>
      <c r="N143" s="211" t="s">
        <v>41</v>
      </c>
      <c r="O143" s="56"/>
      <c r="P143" s="199">
        <f t="shared" si="16"/>
        <v>0</v>
      </c>
      <c r="Q143" s="199">
        <v>0</v>
      </c>
      <c r="R143" s="199">
        <f t="shared" si="17"/>
        <v>0</v>
      </c>
      <c r="S143" s="199">
        <v>0</v>
      </c>
      <c r="T143" s="200">
        <f t="shared" si="18"/>
        <v>0</v>
      </c>
      <c r="AR143" s="13" t="s">
        <v>877</v>
      </c>
      <c r="AT143" s="13" t="s">
        <v>246</v>
      </c>
      <c r="AU143" s="13" t="s">
        <v>82</v>
      </c>
      <c r="AY143" s="13" t="s">
        <v>175</v>
      </c>
      <c r="BE143" s="201">
        <f t="shared" si="19"/>
        <v>0</v>
      </c>
      <c r="BF143" s="201">
        <f t="shared" si="20"/>
        <v>0</v>
      </c>
      <c r="BG143" s="201">
        <f t="shared" si="21"/>
        <v>0</v>
      </c>
      <c r="BH143" s="201">
        <f t="shared" si="22"/>
        <v>0</v>
      </c>
      <c r="BI143" s="201">
        <f t="shared" si="23"/>
        <v>0</v>
      </c>
      <c r="BJ143" s="13" t="s">
        <v>82</v>
      </c>
      <c r="BK143" s="202">
        <f t="shared" si="24"/>
        <v>0</v>
      </c>
      <c r="BL143" s="13" t="s">
        <v>442</v>
      </c>
      <c r="BM143" s="13" t="s">
        <v>1297</v>
      </c>
    </row>
    <row r="144" spans="2:65" s="1" customFormat="1" ht="16.5" customHeight="1">
      <c r="B144" s="30"/>
      <c r="C144" s="203" t="s">
        <v>344</v>
      </c>
      <c r="D144" s="203" t="s">
        <v>246</v>
      </c>
      <c r="E144" s="204" t="s">
        <v>1298</v>
      </c>
      <c r="F144" s="205" t="s">
        <v>1299</v>
      </c>
      <c r="G144" s="206" t="s">
        <v>181</v>
      </c>
      <c r="H144" s="207">
        <v>28</v>
      </c>
      <c r="I144" s="208"/>
      <c r="J144" s="207">
        <f t="shared" si="15"/>
        <v>0</v>
      </c>
      <c r="K144" s="205" t="s">
        <v>1</v>
      </c>
      <c r="L144" s="209"/>
      <c r="M144" s="210" t="s">
        <v>1</v>
      </c>
      <c r="N144" s="211" t="s">
        <v>41</v>
      </c>
      <c r="O144" s="56"/>
      <c r="P144" s="199">
        <f t="shared" si="16"/>
        <v>0</v>
      </c>
      <c r="Q144" s="199">
        <v>0</v>
      </c>
      <c r="R144" s="199">
        <f t="shared" si="17"/>
        <v>0</v>
      </c>
      <c r="S144" s="199">
        <v>0</v>
      </c>
      <c r="T144" s="200">
        <f t="shared" si="18"/>
        <v>0</v>
      </c>
      <c r="AR144" s="13" t="s">
        <v>877</v>
      </c>
      <c r="AT144" s="13" t="s">
        <v>246</v>
      </c>
      <c r="AU144" s="13" t="s">
        <v>82</v>
      </c>
      <c r="AY144" s="13" t="s">
        <v>175</v>
      </c>
      <c r="BE144" s="201">
        <f t="shared" si="19"/>
        <v>0</v>
      </c>
      <c r="BF144" s="201">
        <f t="shared" si="20"/>
        <v>0</v>
      </c>
      <c r="BG144" s="201">
        <f t="shared" si="21"/>
        <v>0</v>
      </c>
      <c r="BH144" s="201">
        <f t="shared" si="22"/>
        <v>0</v>
      </c>
      <c r="BI144" s="201">
        <f t="shared" si="23"/>
        <v>0</v>
      </c>
      <c r="BJ144" s="13" t="s">
        <v>82</v>
      </c>
      <c r="BK144" s="202">
        <f t="shared" si="24"/>
        <v>0</v>
      </c>
      <c r="BL144" s="13" t="s">
        <v>442</v>
      </c>
      <c r="BM144" s="13" t="s">
        <v>1300</v>
      </c>
    </row>
    <row r="145" spans="2:65" s="1" customFormat="1" ht="16.5" customHeight="1">
      <c r="B145" s="30"/>
      <c r="C145" s="203" t="s">
        <v>348</v>
      </c>
      <c r="D145" s="203" t="s">
        <v>246</v>
      </c>
      <c r="E145" s="204" t="s">
        <v>1301</v>
      </c>
      <c r="F145" s="205" t="s">
        <v>1302</v>
      </c>
      <c r="G145" s="206" t="s">
        <v>186</v>
      </c>
      <c r="H145" s="207">
        <v>541</v>
      </c>
      <c r="I145" s="208"/>
      <c r="J145" s="207">
        <f t="shared" si="15"/>
        <v>0</v>
      </c>
      <c r="K145" s="205" t="s">
        <v>1</v>
      </c>
      <c r="L145" s="209"/>
      <c r="M145" s="210" t="s">
        <v>1</v>
      </c>
      <c r="N145" s="211" t="s">
        <v>41</v>
      </c>
      <c r="O145" s="56"/>
      <c r="P145" s="199">
        <f t="shared" si="16"/>
        <v>0</v>
      </c>
      <c r="Q145" s="199">
        <v>0</v>
      </c>
      <c r="R145" s="199">
        <f t="shared" si="17"/>
        <v>0</v>
      </c>
      <c r="S145" s="199">
        <v>0</v>
      </c>
      <c r="T145" s="200">
        <f t="shared" si="18"/>
        <v>0</v>
      </c>
      <c r="AR145" s="13" t="s">
        <v>877</v>
      </c>
      <c r="AT145" s="13" t="s">
        <v>246</v>
      </c>
      <c r="AU145" s="13" t="s">
        <v>82</v>
      </c>
      <c r="AY145" s="13" t="s">
        <v>175</v>
      </c>
      <c r="BE145" s="201">
        <f t="shared" si="19"/>
        <v>0</v>
      </c>
      <c r="BF145" s="201">
        <f t="shared" si="20"/>
        <v>0</v>
      </c>
      <c r="BG145" s="201">
        <f t="shared" si="21"/>
        <v>0</v>
      </c>
      <c r="BH145" s="201">
        <f t="shared" si="22"/>
        <v>0</v>
      </c>
      <c r="BI145" s="201">
        <f t="shared" si="23"/>
        <v>0</v>
      </c>
      <c r="BJ145" s="13" t="s">
        <v>82</v>
      </c>
      <c r="BK145" s="202">
        <f t="shared" si="24"/>
        <v>0</v>
      </c>
      <c r="BL145" s="13" t="s">
        <v>442</v>
      </c>
      <c r="BM145" s="13" t="s">
        <v>1303</v>
      </c>
    </row>
    <row r="146" spans="2:65" s="1" customFormat="1" ht="16.5" customHeight="1">
      <c r="B146" s="30"/>
      <c r="C146" s="203" t="s">
        <v>353</v>
      </c>
      <c r="D146" s="203" t="s">
        <v>246</v>
      </c>
      <c r="E146" s="204" t="s">
        <v>1304</v>
      </c>
      <c r="F146" s="205" t="s">
        <v>1305</v>
      </c>
      <c r="G146" s="206" t="s">
        <v>186</v>
      </c>
      <c r="H146" s="207">
        <v>63</v>
      </c>
      <c r="I146" s="208"/>
      <c r="J146" s="207">
        <f t="shared" si="15"/>
        <v>0</v>
      </c>
      <c r="K146" s="205" t="s">
        <v>1</v>
      </c>
      <c r="L146" s="209"/>
      <c r="M146" s="210" t="s">
        <v>1</v>
      </c>
      <c r="N146" s="211" t="s">
        <v>41</v>
      </c>
      <c r="O146" s="56"/>
      <c r="P146" s="199">
        <f t="shared" si="16"/>
        <v>0</v>
      </c>
      <c r="Q146" s="199">
        <v>0</v>
      </c>
      <c r="R146" s="199">
        <f t="shared" si="17"/>
        <v>0</v>
      </c>
      <c r="S146" s="199">
        <v>0</v>
      </c>
      <c r="T146" s="200">
        <f t="shared" si="18"/>
        <v>0</v>
      </c>
      <c r="AR146" s="13" t="s">
        <v>877</v>
      </c>
      <c r="AT146" s="13" t="s">
        <v>246</v>
      </c>
      <c r="AU146" s="13" t="s">
        <v>82</v>
      </c>
      <c r="AY146" s="13" t="s">
        <v>175</v>
      </c>
      <c r="BE146" s="201">
        <f t="shared" si="19"/>
        <v>0</v>
      </c>
      <c r="BF146" s="201">
        <f t="shared" si="20"/>
        <v>0</v>
      </c>
      <c r="BG146" s="201">
        <f t="shared" si="21"/>
        <v>0</v>
      </c>
      <c r="BH146" s="201">
        <f t="shared" si="22"/>
        <v>0</v>
      </c>
      <c r="BI146" s="201">
        <f t="shared" si="23"/>
        <v>0</v>
      </c>
      <c r="BJ146" s="13" t="s">
        <v>82</v>
      </c>
      <c r="BK146" s="202">
        <f t="shared" si="24"/>
        <v>0</v>
      </c>
      <c r="BL146" s="13" t="s">
        <v>442</v>
      </c>
      <c r="BM146" s="13" t="s">
        <v>1306</v>
      </c>
    </row>
    <row r="147" spans="2:65" s="1" customFormat="1" ht="16.5" customHeight="1">
      <c r="B147" s="30"/>
      <c r="C147" s="203" t="s">
        <v>357</v>
      </c>
      <c r="D147" s="203" t="s">
        <v>246</v>
      </c>
      <c r="E147" s="204" t="s">
        <v>1307</v>
      </c>
      <c r="F147" s="205" t="s">
        <v>1308</v>
      </c>
      <c r="G147" s="206" t="s">
        <v>186</v>
      </c>
      <c r="H147" s="207">
        <v>198</v>
      </c>
      <c r="I147" s="208"/>
      <c r="J147" s="207">
        <f t="shared" si="15"/>
        <v>0</v>
      </c>
      <c r="K147" s="205" t="s">
        <v>1</v>
      </c>
      <c r="L147" s="209"/>
      <c r="M147" s="210" t="s">
        <v>1</v>
      </c>
      <c r="N147" s="211" t="s">
        <v>41</v>
      </c>
      <c r="O147" s="56"/>
      <c r="P147" s="199">
        <f t="shared" si="16"/>
        <v>0</v>
      </c>
      <c r="Q147" s="199">
        <v>0</v>
      </c>
      <c r="R147" s="199">
        <f t="shared" si="17"/>
        <v>0</v>
      </c>
      <c r="S147" s="199">
        <v>0</v>
      </c>
      <c r="T147" s="200">
        <f t="shared" si="18"/>
        <v>0</v>
      </c>
      <c r="AR147" s="13" t="s">
        <v>877</v>
      </c>
      <c r="AT147" s="13" t="s">
        <v>246</v>
      </c>
      <c r="AU147" s="13" t="s">
        <v>82</v>
      </c>
      <c r="AY147" s="13" t="s">
        <v>175</v>
      </c>
      <c r="BE147" s="201">
        <f t="shared" si="19"/>
        <v>0</v>
      </c>
      <c r="BF147" s="201">
        <f t="shared" si="20"/>
        <v>0</v>
      </c>
      <c r="BG147" s="201">
        <f t="shared" si="21"/>
        <v>0</v>
      </c>
      <c r="BH147" s="201">
        <f t="shared" si="22"/>
        <v>0</v>
      </c>
      <c r="BI147" s="201">
        <f t="shared" si="23"/>
        <v>0</v>
      </c>
      <c r="BJ147" s="13" t="s">
        <v>82</v>
      </c>
      <c r="BK147" s="202">
        <f t="shared" si="24"/>
        <v>0</v>
      </c>
      <c r="BL147" s="13" t="s">
        <v>442</v>
      </c>
      <c r="BM147" s="13" t="s">
        <v>1309</v>
      </c>
    </row>
    <row r="148" spans="2:65" s="1" customFormat="1" ht="16.5" customHeight="1">
      <c r="B148" s="30"/>
      <c r="C148" s="203" t="s">
        <v>361</v>
      </c>
      <c r="D148" s="203" t="s">
        <v>246</v>
      </c>
      <c r="E148" s="204" t="s">
        <v>1310</v>
      </c>
      <c r="F148" s="205" t="s">
        <v>1311</v>
      </c>
      <c r="G148" s="206" t="s">
        <v>186</v>
      </c>
      <c r="H148" s="207">
        <v>64</v>
      </c>
      <c r="I148" s="208"/>
      <c r="J148" s="207">
        <f t="shared" si="15"/>
        <v>0</v>
      </c>
      <c r="K148" s="205" t="s">
        <v>1</v>
      </c>
      <c r="L148" s="209"/>
      <c r="M148" s="210" t="s">
        <v>1</v>
      </c>
      <c r="N148" s="211" t="s">
        <v>41</v>
      </c>
      <c r="O148" s="56"/>
      <c r="P148" s="199">
        <f t="shared" si="16"/>
        <v>0</v>
      </c>
      <c r="Q148" s="199">
        <v>0</v>
      </c>
      <c r="R148" s="199">
        <f t="shared" si="17"/>
        <v>0</v>
      </c>
      <c r="S148" s="199">
        <v>0</v>
      </c>
      <c r="T148" s="200">
        <f t="shared" si="18"/>
        <v>0</v>
      </c>
      <c r="AR148" s="13" t="s">
        <v>877</v>
      </c>
      <c r="AT148" s="13" t="s">
        <v>246</v>
      </c>
      <c r="AU148" s="13" t="s">
        <v>82</v>
      </c>
      <c r="AY148" s="13" t="s">
        <v>175</v>
      </c>
      <c r="BE148" s="201">
        <f t="shared" si="19"/>
        <v>0</v>
      </c>
      <c r="BF148" s="201">
        <f t="shared" si="20"/>
        <v>0</v>
      </c>
      <c r="BG148" s="201">
        <f t="shared" si="21"/>
        <v>0</v>
      </c>
      <c r="BH148" s="201">
        <f t="shared" si="22"/>
        <v>0</v>
      </c>
      <c r="BI148" s="201">
        <f t="shared" si="23"/>
        <v>0</v>
      </c>
      <c r="BJ148" s="13" t="s">
        <v>82</v>
      </c>
      <c r="BK148" s="202">
        <f t="shared" si="24"/>
        <v>0</v>
      </c>
      <c r="BL148" s="13" t="s">
        <v>442</v>
      </c>
      <c r="BM148" s="13" t="s">
        <v>1312</v>
      </c>
    </row>
    <row r="149" spans="2:65" s="1" customFormat="1" ht="16.5" customHeight="1">
      <c r="B149" s="30"/>
      <c r="C149" s="203" t="s">
        <v>365</v>
      </c>
      <c r="D149" s="203" t="s">
        <v>246</v>
      </c>
      <c r="E149" s="204" t="s">
        <v>1313</v>
      </c>
      <c r="F149" s="205" t="s">
        <v>1314</v>
      </c>
      <c r="G149" s="206" t="s">
        <v>181</v>
      </c>
      <c r="H149" s="207">
        <v>12</v>
      </c>
      <c r="I149" s="208"/>
      <c r="J149" s="207">
        <f t="shared" si="15"/>
        <v>0</v>
      </c>
      <c r="K149" s="205" t="s">
        <v>1</v>
      </c>
      <c r="L149" s="209"/>
      <c r="M149" s="210" t="s">
        <v>1</v>
      </c>
      <c r="N149" s="211" t="s">
        <v>41</v>
      </c>
      <c r="O149" s="56"/>
      <c r="P149" s="199">
        <f t="shared" si="16"/>
        <v>0</v>
      </c>
      <c r="Q149" s="199">
        <v>0</v>
      </c>
      <c r="R149" s="199">
        <f t="shared" si="17"/>
        <v>0</v>
      </c>
      <c r="S149" s="199">
        <v>0</v>
      </c>
      <c r="T149" s="200">
        <f t="shared" si="18"/>
        <v>0</v>
      </c>
      <c r="AR149" s="13" t="s">
        <v>877</v>
      </c>
      <c r="AT149" s="13" t="s">
        <v>246</v>
      </c>
      <c r="AU149" s="13" t="s">
        <v>82</v>
      </c>
      <c r="AY149" s="13" t="s">
        <v>175</v>
      </c>
      <c r="BE149" s="201">
        <f t="shared" si="19"/>
        <v>0</v>
      </c>
      <c r="BF149" s="201">
        <f t="shared" si="20"/>
        <v>0</v>
      </c>
      <c r="BG149" s="201">
        <f t="shared" si="21"/>
        <v>0</v>
      </c>
      <c r="BH149" s="201">
        <f t="shared" si="22"/>
        <v>0</v>
      </c>
      <c r="BI149" s="201">
        <f t="shared" si="23"/>
        <v>0</v>
      </c>
      <c r="BJ149" s="13" t="s">
        <v>82</v>
      </c>
      <c r="BK149" s="202">
        <f t="shared" si="24"/>
        <v>0</v>
      </c>
      <c r="BL149" s="13" t="s">
        <v>442</v>
      </c>
      <c r="BM149" s="13" t="s">
        <v>1315</v>
      </c>
    </row>
    <row r="150" spans="2:65" s="1" customFormat="1" ht="16.5" customHeight="1">
      <c r="B150" s="30"/>
      <c r="C150" s="203" t="s">
        <v>369</v>
      </c>
      <c r="D150" s="203" t="s">
        <v>246</v>
      </c>
      <c r="E150" s="204" t="s">
        <v>1316</v>
      </c>
      <c r="F150" s="205" t="s">
        <v>1317</v>
      </c>
      <c r="G150" s="206" t="s">
        <v>181</v>
      </c>
      <c r="H150" s="207">
        <v>6</v>
      </c>
      <c r="I150" s="208"/>
      <c r="J150" s="207">
        <f t="shared" si="15"/>
        <v>0</v>
      </c>
      <c r="K150" s="205" t="s">
        <v>1</v>
      </c>
      <c r="L150" s="209"/>
      <c r="M150" s="210" t="s">
        <v>1</v>
      </c>
      <c r="N150" s="211" t="s">
        <v>41</v>
      </c>
      <c r="O150" s="56"/>
      <c r="P150" s="199">
        <f t="shared" si="16"/>
        <v>0</v>
      </c>
      <c r="Q150" s="199">
        <v>0</v>
      </c>
      <c r="R150" s="199">
        <f t="shared" si="17"/>
        <v>0</v>
      </c>
      <c r="S150" s="199">
        <v>0</v>
      </c>
      <c r="T150" s="200">
        <f t="shared" si="18"/>
        <v>0</v>
      </c>
      <c r="AR150" s="13" t="s">
        <v>877</v>
      </c>
      <c r="AT150" s="13" t="s">
        <v>246</v>
      </c>
      <c r="AU150" s="13" t="s">
        <v>82</v>
      </c>
      <c r="AY150" s="13" t="s">
        <v>175</v>
      </c>
      <c r="BE150" s="201">
        <f t="shared" si="19"/>
        <v>0</v>
      </c>
      <c r="BF150" s="201">
        <f t="shared" si="20"/>
        <v>0</v>
      </c>
      <c r="BG150" s="201">
        <f t="shared" si="21"/>
        <v>0</v>
      </c>
      <c r="BH150" s="201">
        <f t="shared" si="22"/>
        <v>0</v>
      </c>
      <c r="BI150" s="201">
        <f t="shared" si="23"/>
        <v>0</v>
      </c>
      <c r="BJ150" s="13" t="s">
        <v>82</v>
      </c>
      <c r="BK150" s="202">
        <f t="shared" si="24"/>
        <v>0</v>
      </c>
      <c r="BL150" s="13" t="s">
        <v>442</v>
      </c>
      <c r="BM150" s="13" t="s">
        <v>1318</v>
      </c>
    </row>
    <row r="151" spans="2:65" s="1" customFormat="1" ht="16.5" customHeight="1">
      <c r="B151" s="30"/>
      <c r="C151" s="203" t="s">
        <v>375</v>
      </c>
      <c r="D151" s="203" t="s">
        <v>246</v>
      </c>
      <c r="E151" s="204" t="s">
        <v>1319</v>
      </c>
      <c r="F151" s="205" t="s">
        <v>1320</v>
      </c>
      <c r="G151" s="206" t="s">
        <v>181</v>
      </c>
      <c r="H151" s="207">
        <v>8</v>
      </c>
      <c r="I151" s="208"/>
      <c r="J151" s="207">
        <f t="shared" si="15"/>
        <v>0</v>
      </c>
      <c r="K151" s="205" t="s">
        <v>1</v>
      </c>
      <c r="L151" s="209"/>
      <c r="M151" s="210" t="s">
        <v>1</v>
      </c>
      <c r="N151" s="211" t="s">
        <v>41</v>
      </c>
      <c r="O151" s="56"/>
      <c r="P151" s="199">
        <f t="shared" si="16"/>
        <v>0</v>
      </c>
      <c r="Q151" s="199">
        <v>0</v>
      </c>
      <c r="R151" s="199">
        <f t="shared" si="17"/>
        <v>0</v>
      </c>
      <c r="S151" s="199">
        <v>0</v>
      </c>
      <c r="T151" s="200">
        <f t="shared" si="18"/>
        <v>0</v>
      </c>
      <c r="AR151" s="13" t="s">
        <v>877</v>
      </c>
      <c r="AT151" s="13" t="s">
        <v>246</v>
      </c>
      <c r="AU151" s="13" t="s">
        <v>82</v>
      </c>
      <c r="AY151" s="13" t="s">
        <v>175</v>
      </c>
      <c r="BE151" s="201">
        <f t="shared" si="19"/>
        <v>0</v>
      </c>
      <c r="BF151" s="201">
        <f t="shared" si="20"/>
        <v>0</v>
      </c>
      <c r="BG151" s="201">
        <f t="shared" si="21"/>
        <v>0</v>
      </c>
      <c r="BH151" s="201">
        <f t="shared" si="22"/>
        <v>0</v>
      </c>
      <c r="BI151" s="201">
        <f t="shared" si="23"/>
        <v>0</v>
      </c>
      <c r="BJ151" s="13" t="s">
        <v>82</v>
      </c>
      <c r="BK151" s="202">
        <f t="shared" si="24"/>
        <v>0</v>
      </c>
      <c r="BL151" s="13" t="s">
        <v>442</v>
      </c>
      <c r="BM151" s="13" t="s">
        <v>1321</v>
      </c>
    </row>
    <row r="152" spans="2:65" s="1" customFormat="1" ht="16.5" customHeight="1">
      <c r="B152" s="30"/>
      <c r="C152" s="203" t="s">
        <v>383</v>
      </c>
      <c r="D152" s="203" t="s">
        <v>246</v>
      </c>
      <c r="E152" s="204" t="s">
        <v>1322</v>
      </c>
      <c r="F152" s="205" t="s">
        <v>1323</v>
      </c>
      <c r="G152" s="206" t="s">
        <v>181</v>
      </c>
      <c r="H152" s="207">
        <v>4</v>
      </c>
      <c r="I152" s="208"/>
      <c r="J152" s="207">
        <f t="shared" si="15"/>
        <v>0</v>
      </c>
      <c r="K152" s="205" t="s">
        <v>1</v>
      </c>
      <c r="L152" s="209"/>
      <c r="M152" s="210" t="s">
        <v>1</v>
      </c>
      <c r="N152" s="211" t="s">
        <v>41</v>
      </c>
      <c r="O152" s="56"/>
      <c r="P152" s="199">
        <f t="shared" si="16"/>
        <v>0</v>
      </c>
      <c r="Q152" s="199">
        <v>0</v>
      </c>
      <c r="R152" s="199">
        <f t="shared" si="17"/>
        <v>0</v>
      </c>
      <c r="S152" s="199">
        <v>0</v>
      </c>
      <c r="T152" s="200">
        <f t="shared" si="18"/>
        <v>0</v>
      </c>
      <c r="AR152" s="13" t="s">
        <v>877</v>
      </c>
      <c r="AT152" s="13" t="s">
        <v>246</v>
      </c>
      <c r="AU152" s="13" t="s">
        <v>82</v>
      </c>
      <c r="AY152" s="13" t="s">
        <v>175</v>
      </c>
      <c r="BE152" s="201">
        <f t="shared" si="19"/>
        <v>0</v>
      </c>
      <c r="BF152" s="201">
        <f t="shared" si="20"/>
        <v>0</v>
      </c>
      <c r="BG152" s="201">
        <f t="shared" si="21"/>
        <v>0</v>
      </c>
      <c r="BH152" s="201">
        <f t="shared" si="22"/>
        <v>0</v>
      </c>
      <c r="BI152" s="201">
        <f t="shared" si="23"/>
        <v>0</v>
      </c>
      <c r="BJ152" s="13" t="s">
        <v>82</v>
      </c>
      <c r="BK152" s="202">
        <f t="shared" si="24"/>
        <v>0</v>
      </c>
      <c r="BL152" s="13" t="s">
        <v>442</v>
      </c>
      <c r="BM152" s="13" t="s">
        <v>1324</v>
      </c>
    </row>
    <row r="153" spans="2:65" s="1" customFormat="1" ht="16.5" customHeight="1">
      <c r="B153" s="30"/>
      <c r="C153" s="203" t="s">
        <v>387</v>
      </c>
      <c r="D153" s="203" t="s">
        <v>246</v>
      </c>
      <c r="E153" s="204" t="s">
        <v>1325</v>
      </c>
      <c r="F153" s="205" t="s">
        <v>1326</v>
      </c>
      <c r="G153" s="206" t="s">
        <v>181</v>
      </c>
      <c r="H153" s="207">
        <v>18</v>
      </c>
      <c r="I153" s="208"/>
      <c r="J153" s="207">
        <f t="shared" si="15"/>
        <v>0</v>
      </c>
      <c r="K153" s="205" t="s">
        <v>1</v>
      </c>
      <c r="L153" s="209"/>
      <c r="M153" s="210" t="s">
        <v>1</v>
      </c>
      <c r="N153" s="211" t="s">
        <v>41</v>
      </c>
      <c r="O153" s="56"/>
      <c r="P153" s="199">
        <f t="shared" si="16"/>
        <v>0</v>
      </c>
      <c r="Q153" s="199">
        <v>0</v>
      </c>
      <c r="R153" s="199">
        <f t="shared" si="17"/>
        <v>0</v>
      </c>
      <c r="S153" s="199">
        <v>0</v>
      </c>
      <c r="T153" s="200">
        <f t="shared" si="18"/>
        <v>0</v>
      </c>
      <c r="AR153" s="13" t="s">
        <v>877</v>
      </c>
      <c r="AT153" s="13" t="s">
        <v>246</v>
      </c>
      <c r="AU153" s="13" t="s">
        <v>82</v>
      </c>
      <c r="AY153" s="13" t="s">
        <v>175</v>
      </c>
      <c r="BE153" s="201">
        <f t="shared" si="19"/>
        <v>0</v>
      </c>
      <c r="BF153" s="201">
        <f t="shared" si="20"/>
        <v>0</v>
      </c>
      <c r="BG153" s="201">
        <f t="shared" si="21"/>
        <v>0</v>
      </c>
      <c r="BH153" s="201">
        <f t="shared" si="22"/>
        <v>0</v>
      </c>
      <c r="BI153" s="201">
        <f t="shared" si="23"/>
        <v>0</v>
      </c>
      <c r="BJ153" s="13" t="s">
        <v>82</v>
      </c>
      <c r="BK153" s="202">
        <f t="shared" si="24"/>
        <v>0</v>
      </c>
      <c r="BL153" s="13" t="s">
        <v>442</v>
      </c>
      <c r="BM153" s="13" t="s">
        <v>1327</v>
      </c>
    </row>
    <row r="154" spans="2:65" s="1" customFormat="1" ht="22.5" customHeight="1">
      <c r="B154" s="30"/>
      <c r="C154" s="203" t="s">
        <v>391</v>
      </c>
      <c r="D154" s="203" t="s">
        <v>246</v>
      </c>
      <c r="E154" s="204" t="s">
        <v>1328</v>
      </c>
      <c r="F154" s="205" t="s">
        <v>1329</v>
      </c>
      <c r="G154" s="206" t="s">
        <v>181</v>
      </c>
      <c r="H154" s="207">
        <v>2</v>
      </c>
      <c r="I154" s="208"/>
      <c r="J154" s="207">
        <f t="shared" si="15"/>
        <v>0</v>
      </c>
      <c r="K154" s="205" t="s">
        <v>1</v>
      </c>
      <c r="L154" s="209"/>
      <c r="M154" s="210" t="s">
        <v>1</v>
      </c>
      <c r="N154" s="211" t="s">
        <v>41</v>
      </c>
      <c r="O154" s="56"/>
      <c r="P154" s="199">
        <f t="shared" si="16"/>
        <v>0</v>
      </c>
      <c r="Q154" s="199">
        <v>0</v>
      </c>
      <c r="R154" s="199">
        <f t="shared" si="17"/>
        <v>0</v>
      </c>
      <c r="S154" s="199">
        <v>0</v>
      </c>
      <c r="T154" s="200">
        <f t="shared" si="18"/>
        <v>0</v>
      </c>
      <c r="AR154" s="13" t="s">
        <v>877</v>
      </c>
      <c r="AT154" s="13" t="s">
        <v>246</v>
      </c>
      <c r="AU154" s="13" t="s">
        <v>82</v>
      </c>
      <c r="AY154" s="13" t="s">
        <v>175</v>
      </c>
      <c r="BE154" s="201">
        <f t="shared" si="19"/>
        <v>0</v>
      </c>
      <c r="BF154" s="201">
        <f t="shared" si="20"/>
        <v>0</v>
      </c>
      <c r="BG154" s="201">
        <f t="shared" si="21"/>
        <v>0</v>
      </c>
      <c r="BH154" s="201">
        <f t="shared" si="22"/>
        <v>0</v>
      </c>
      <c r="BI154" s="201">
        <f t="shared" si="23"/>
        <v>0</v>
      </c>
      <c r="BJ154" s="13" t="s">
        <v>82</v>
      </c>
      <c r="BK154" s="202">
        <f t="shared" si="24"/>
        <v>0</v>
      </c>
      <c r="BL154" s="13" t="s">
        <v>442</v>
      </c>
      <c r="BM154" s="13" t="s">
        <v>1330</v>
      </c>
    </row>
    <row r="155" spans="2:65" s="1" customFormat="1" ht="16.5" customHeight="1">
      <c r="B155" s="30"/>
      <c r="C155" s="203" t="s">
        <v>395</v>
      </c>
      <c r="D155" s="203" t="s">
        <v>246</v>
      </c>
      <c r="E155" s="204" t="s">
        <v>1331</v>
      </c>
      <c r="F155" s="205" t="s">
        <v>1332</v>
      </c>
      <c r="G155" s="206" t="s">
        <v>181</v>
      </c>
      <c r="H155" s="207">
        <v>13</v>
      </c>
      <c r="I155" s="208"/>
      <c r="J155" s="207">
        <f t="shared" si="15"/>
        <v>0</v>
      </c>
      <c r="K155" s="205" t="s">
        <v>1</v>
      </c>
      <c r="L155" s="209"/>
      <c r="M155" s="210" t="s">
        <v>1</v>
      </c>
      <c r="N155" s="211" t="s">
        <v>41</v>
      </c>
      <c r="O155" s="56"/>
      <c r="P155" s="199">
        <f t="shared" si="16"/>
        <v>0</v>
      </c>
      <c r="Q155" s="199">
        <v>0</v>
      </c>
      <c r="R155" s="199">
        <f t="shared" si="17"/>
        <v>0</v>
      </c>
      <c r="S155" s="199">
        <v>0</v>
      </c>
      <c r="T155" s="200">
        <f t="shared" si="18"/>
        <v>0</v>
      </c>
      <c r="AR155" s="13" t="s">
        <v>877</v>
      </c>
      <c r="AT155" s="13" t="s">
        <v>246</v>
      </c>
      <c r="AU155" s="13" t="s">
        <v>82</v>
      </c>
      <c r="AY155" s="13" t="s">
        <v>175</v>
      </c>
      <c r="BE155" s="201">
        <f t="shared" si="19"/>
        <v>0</v>
      </c>
      <c r="BF155" s="201">
        <f t="shared" si="20"/>
        <v>0</v>
      </c>
      <c r="BG155" s="201">
        <f t="shared" si="21"/>
        <v>0</v>
      </c>
      <c r="BH155" s="201">
        <f t="shared" si="22"/>
        <v>0</v>
      </c>
      <c r="BI155" s="201">
        <f t="shared" si="23"/>
        <v>0</v>
      </c>
      <c r="BJ155" s="13" t="s">
        <v>82</v>
      </c>
      <c r="BK155" s="202">
        <f t="shared" si="24"/>
        <v>0</v>
      </c>
      <c r="BL155" s="13" t="s">
        <v>442</v>
      </c>
      <c r="BM155" s="13" t="s">
        <v>1333</v>
      </c>
    </row>
    <row r="156" spans="2:65" s="1" customFormat="1" ht="16.5" customHeight="1">
      <c r="B156" s="30"/>
      <c r="C156" s="203" t="s">
        <v>399</v>
      </c>
      <c r="D156" s="203" t="s">
        <v>246</v>
      </c>
      <c r="E156" s="204" t="s">
        <v>1334</v>
      </c>
      <c r="F156" s="205" t="s">
        <v>1335</v>
      </c>
      <c r="G156" s="206" t="s">
        <v>181</v>
      </c>
      <c r="H156" s="207">
        <v>2</v>
      </c>
      <c r="I156" s="208"/>
      <c r="J156" s="207">
        <f t="shared" si="15"/>
        <v>0</v>
      </c>
      <c r="K156" s="205" t="s">
        <v>1</v>
      </c>
      <c r="L156" s="209"/>
      <c r="M156" s="210" t="s">
        <v>1</v>
      </c>
      <c r="N156" s="211" t="s">
        <v>41</v>
      </c>
      <c r="O156" s="56"/>
      <c r="P156" s="199">
        <f t="shared" si="16"/>
        <v>0</v>
      </c>
      <c r="Q156" s="199">
        <v>0</v>
      </c>
      <c r="R156" s="199">
        <f t="shared" si="17"/>
        <v>0</v>
      </c>
      <c r="S156" s="199">
        <v>0</v>
      </c>
      <c r="T156" s="200">
        <f t="shared" si="18"/>
        <v>0</v>
      </c>
      <c r="AR156" s="13" t="s">
        <v>877</v>
      </c>
      <c r="AT156" s="13" t="s">
        <v>246</v>
      </c>
      <c r="AU156" s="13" t="s">
        <v>82</v>
      </c>
      <c r="AY156" s="13" t="s">
        <v>175</v>
      </c>
      <c r="BE156" s="201">
        <f t="shared" si="19"/>
        <v>0</v>
      </c>
      <c r="BF156" s="201">
        <f t="shared" si="20"/>
        <v>0</v>
      </c>
      <c r="BG156" s="201">
        <f t="shared" si="21"/>
        <v>0</v>
      </c>
      <c r="BH156" s="201">
        <f t="shared" si="22"/>
        <v>0</v>
      </c>
      <c r="BI156" s="201">
        <f t="shared" si="23"/>
        <v>0</v>
      </c>
      <c r="BJ156" s="13" t="s">
        <v>82</v>
      </c>
      <c r="BK156" s="202">
        <f t="shared" si="24"/>
        <v>0</v>
      </c>
      <c r="BL156" s="13" t="s">
        <v>442</v>
      </c>
      <c r="BM156" s="13" t="s">
        <v>1336</v>
      </c>
    </row>
    <row r="157" spans="2:65" s="1" customFormat="1" ht="16.5" customHeight="1">
      <c r="B157" s="30"/>
      <c r="C157" s="203" t="s">
        <v>401</v>
      </c>
      <c r="D157" s="203" t="s">
        <v>246</v>
      </c>
      <c r="E157" s="204" t="s">
        <v>1337</v>
      </c>
      <c r="F157" s="205" t="s">
        <v>1338</v>
      </c>
      <c r="G157" s="206" t="s">
        <v>181</v>
      </c>
      <c r="H157" s="207">
        <v>2</v>
      </c>
      <c r="I157" s="208"/>
      <c r="J157" s="207">
        <f t="shared" si="15"/>
        <v>0</v>
      </c>
      <c r="K157" s="205" t="s">
        <v>1</v>
      </c>
      <c r="L157" s="209"/>
      <c r="M157" s="210" t="s">
        <v>1</v>
      </c>
      <c r="N157" s="211" t="s">
        <v>41</v>
      </c>
      <c r="O157" s="56"/>
      <c r="P157" s="199">
        <f t="shared" si="16"/>
        <v>0</v>
      </c>
      <c r="Q157" s="199">
        <v>0</v>
      </c>
      <c r="R157" s="199">
        <f t="shared" si="17"/>
        <v>0</v>
      </c>
      <c r="S157" s="199">
        <v>0</v>
      </c>
      <c r="T157" s="200">
        <f t="shared" si="18"/>
        <v>0</v>
      </c>
      <c r="AR157" s="13" t="s">
        <v>877</v>
      </c>
      <c r="AT157" s="13" t="s">
        <v>246</v>
      </c>
      <c r="AU157" s="13" t="s">
        <v>82</v>
      </c>
      <c r="AY157" s="13" t="s">
        <v>175</v>
      </c>
      <c r="BE157" s="201">
        <f t="shared" si="19"/>
        <v>0</v>
      </c>
      <c r="BF157" s="201">
        <f t="shared" si="20"/>
        <v>0</v>
      </c>
      <c r="BG157" s="201">
        <f t="shared" si="21"/>
        <v>0</v>
      </c>
      <c r="BH157" s="201">
        <f t="shared" si="22"/>
        <v>0</v>
      </c>
      <c r="BI157" s="201">
        <f t="shared" si="23"/>
        <v>0</v>
      </c>
      <c r="BJ157" s="13" t="s">
        <v>82</v>
      </c>
      <c r="BK157" s="202">
        <f t="shared" si="24"/>
        <v>0</v>
      </c>
      <c r="BL157" s="13" t="s">
        <v>442</v>
      </c>
      <c r="BM157" s="13" t="s">
        <v>1339</v>
      </c>
    </row>
    <row r="158" spans="2:65" s="1" customFormat="1" ht="16.5" customHeight="1">
      <c r="B158" s="30"/>
      <c r="C158" s="203" t="s">
        <v>403</v>
      </c>
      <c r="D158" s="203" t="s">
        <v>246</v>
      </c>
      <c r="E158" s="204" t="s">
        <v>1340</v>
      </c>
      <c r="F158" s="205" t="s">
        <v>1249</v>
      </c>
      <c r="G158" s="206" t="s">
        <v>181</v>
      </c>
      <c r="H158" s="207">
        <v>54</v>
      </c>
      <c r="I158" s="208"/>
      <c r="J158" s="207">
        <f t="shared" si="15"/>
        <v>0</v>
      </c>
      <c r="K158" s="205" t="s">
        <v>1</v>
      </c>
      <c r="L158" s="209"/>
      <c r="M158" s="210" t="s">
        <v>1</v>
      </c>
      <c r="N158" s="211" t="s">
        <v>41</v>
      </c>
      <c r="O158" s="56"/>
      <c r="P158" s="199">
        <f t="shared" si="16"/>
        <v>0</v>
      </c>
      <c r="Q158" s="199">
        <v>0</v>
      </c>
      <c r="R158" s="199">
        <f t="shared" si="17"/>
        <v>0</v>
      </c>
      <c r="S158" s="199">
        <v>0</v>
      </c>
      <c r="T158" s="200">
        <f t="shared" si="18"/>
        <v>0</v>
      </c>
      <c r="AR158" s="13" t="s">
        <v>877</v>
      </c>
      <c r="AT158" s="13" t="s">
        <v>246</v>
      </c>
      <c r="AU158" s="13" t="s">
        <v>82</v>
      </c>
      <c r="AY158" s="13" t="s">
        <v>175</v>
      </c>
      <c r="BE158" s="201">
        <f t="shared" si="19"/>
        <v>0</v>
      </c>
      <c r="BF158" s="201">
        <f t="shared" si="20"/>
        <v>0</v>
      </c>
      <c r="BG158" s="201">
        <f t="shared" si="21"/>
        <v>0</v>
      </c>
      <c r="BH158" s="201">
        <f t="shared" si="22"/>
        <v>0</v>
      </c>
      <c r="BI158" s="201">
        <f t="shared" si="23"/>
        <v>0</v>
      </c>
      <c r="BJ158" s="13" t="s">
        <v>82</v>
      </c>
      <c r="BK158" s="202">
        <f t="shared" si="24"/>
        <v>0</v>
      </c>
      <c r="BL158" s="13" t="s">
        <v>442</v>
      </c>
      <c r="BM158" s="13" t="s">
        <v>1341</v>
      </c>
    </row>
    <row r="159" spans="2:65" s="1" customFormat="1" ht="22.5" customHeight="1">
      <c r="B159" s="30"/>
      <c r="C159" s="203" t="s">
        <v>409</v>
      </c>
      <c r="D159" s="203" t="s">
        <v>246</v>
      </c>
      <c r="E159" s="204" t="s">
        <v>1342</v>
      </c>
      <c r="F159" s="205" t="s">
        <v>1252</v>
      </c>
      <c r="G159" s="206" t="s">
        <v>181</v>
      </c>
      <c r="H159" s="207">
        <v>2</v>
      </c>
      <c r="I159" s="208"/>
      <c r="J159" s="207">
        <f t="shared" si="15"/>
        <v>0</v>
      </c>
      <c r="K159" s="205" t="s">
        <v>1</v>
      </c>
      <c r="L159" s="209"/>
      <c r="M159" s="210" t="s">
        <v>1</v>
      </c>
      <c r="N159" s="211" t="s">
        <v>41</v>
      </c>
      <c r="O159" s="56"/>
      <c r="P159" s="199">
        <f t="shared" si="16"/>
        <v>0</v>
      </c>
      <c r="Q159" s="199">
        <v>0</v>
      </c>
      <c r="R159" s="199">
        <f t="shared" si="17"/>
        <v>0</v>
      </c>
      <c r="S159" s="199">
        <v>0</v>
      </c>
      <c r="T159" s="200">
        <f t="shared" si="18"/>
        <v>0</v>
      </c>
      <c r="AR159" s="13" t="s">
        <v>877</v>
      </c>
      <c r="AT159" s="13" t="s">
        <v>246</v>
      </c>
      <c r="AU159" s="13" t="s">
        <v>82</v>
      </c>
      <c r="AY159" s="13" t="s">
        <v>175</v>
      </c>
      <c r="BE159" s="201">
        <f t="shared" si="19"/>
        <v>0</v>
      </c>
      <c r="BF159" s="201">
        <f t="shared" si="20"/>
        <v>0</v>
      </c>
      <c r="BG159" s="201">
        <f t="shared" si="21"/>
        <v>0</v>
      </c>
      <c r="BH159" s="201">
        <f t="shared" si="22"/>
        <v>0</v>
      </c>
      <c r="BI159" s="201">
        <f t="shared" si="23"/>
        <v>0</v>
      </c>
      <c r="BJ159" s="13" t="s">
        <v>82</v>
      </c>
      <c r="BK159" s="202">
        <f t="shared" si="24"/>
        <v>0</v>
      </c>
      <c r="BL159" s="13" t="s">
        <v>442</v>
      </c>
      <c r="BM159" s="13" t="s">
        <v>1343</v>
      </c>
    </row>
    <row r="160" spans="2:65" s="1" customFormat="1" ht="22.5" customHeight="1">
      <c r="B160" s="30"/>
      <c r="C160" s="203" t="s">
        <v>413</v>
      </c>
      <c r="D160" s="203" t="s">
        <v>246</v>
      </c>
      <c r="E160" s="204" t="s">
        <v>1344</v>
      </c>
      <c r="F160" s="205" t="s">
        <v>1258</v>
      </c>
      <c r="G160" s="206" t="s">
        <v>181</v>
      </c>
      <c r="H160" s="207">
        <v>2</v>
      </c>
      <c r="I160" s="208"/>
      <c r="J160" s="207">
        <f t="shared" si="15"/>
        <v>0</v>
      </c>
      <c r="K160" s="205" t="s">
        <v>1</v>
      </c>
      <c r="L160" s="209"/>
      <c r="M160" s="210" t="s">
        <v>1</v>
      </c>
      <c r="N160" s="211" t="s">
        <v>41</v>
      </c>
      <c r="O160" s="56"/>
      <c r="P160" s="199">
        <f t="shared" si="16"/>
        <v>0</v>
      </c>
      <c r="Q160" s="199">
        <v>0</v>
      </c>
      <c r="R160" s="199">
        <f t="shared" si="17"/>
        <v>0</v>
      </c>
      <c r="S160" s="199">
        <v>0</v>
      </c>
      <c r="T160" s="200">
        <f t="shared" si="18"/>
        <v>0</v>
      </c>
      <c r="AR160" s="13" t="s">
        <v>877</v>
      </c>
      <c r="AT160" s="13" t="s">
        <v>246</v>
      </c>
      <c r="AU160" s="13" t="s">
        <v>82</v>
      </c>
      <c r="AY160" s="13" t="s">
        <v>175</v>
      </c>
      <c r="BE160" s="201">
        <f t="shared" si="19"/>
        <v>0</v>
      </c>
      <c r="BF160" s="201">
        <f t="shared" si="20"/>
        <v>0</v>
      </c>
      <c r="BG160" s="201">
        <f t="shared" si="21"/>
        <v>0</v>
      </c>
      <c r="BH160" s="201">
        <f t="shared" si="22"/>
        <v>0</v>
      </c>
      <c r="BI160" s="201">
        <f t="shared" si="23"/>
        <v>0</v>
      </c>
      <c r="BJ160" s="13" t="s">
        <v>82</v>
      </c>
      <c r="BK160" s="202">
        <f t="shared" si="24"/>
        <v>0</v>
      </c>
      <c r="BL160" s="13" t="s">
        <v>442</v>
      </c>
      <c r="BM160" s="13" t="s">
        <v>1345</v>
      </c>
    </row>
    <row r="161" spans="2:65" s="1" customFormat="1" ht="16.5" customHeight="1">
      <c r="B161" s="30"/>
      <c r="C161" s="203" t="s">
        <v>417</v>
      </c>
      <c r="D161" s="203" t="s">
        <v>246</v>
      </c>
      <c r="E161" s="204" t="s">
        <v>1346</v>
      </c>
      <c r="F161" s="205" t="s">
        <v>1255</v>
      </c>
      <c r="G161" s="206" t="s">
        <v>181</v>
      </c>
      <c r="H161" s="207">
        <v>10</v>
      </c>
      <c r="I161" s="208"/>
      <c r="J161" s="207">
        <f t="shared" si="15"/>
        <v>0</v>
      </c>
      <c r="K161" s="205" t="s">
        <v>1</v>
      </c>
      <c r="L161" s="209"/>
      <c r="M161" s="210" t="s">
        <v>1</v>
      </c>
      <c r="N161" s="211" t="s">
        <v>41</v>
      </c>
      <c r="O161" s="56"/>
      <c r="P161" s="199">
        <f t="shared" si="16"/>
        <v>0</v>
      </c>
      <c r="Q161" s="199">
        <v>0</v>
      </c>
      <c r="R161" s="199">
        <f t="shared" si="17"/>
        <v>0</v>
      </c>
      <c r="S161" s="199">
        <v>0</v>
      </c>
      <c r="T161" s="200">
        <f t="shared" si="18"/>
        <v>0</v>
      </c>
      <c r="AR161" s="13" t="s">
        <v>877</v>
      </c>
      <c r="AT161" s="13" t="s">
        <v>246</v>
      </c>
      <c r="AU161" s="13" t="s">
        <v>82</v>
      </c>
      <c r="AY161" s="13" t="s">
        <v>175</v>
      </c>
      <c r="BE161" s="201">
        <f t="shared" si="19"/>
        <v>0</v>
      </c>
      <c r="BF161" s="201">
        <f t="shared" si="20"/>
        <v>0</v>
      </c>
      <c r="BG161" s="201">
        <f t="shared" si="21"/>
        <v>0</v>
      </c>
      <c r="BH161" s="201">
        <f t="shared" si="22"/>
        <v>0</v>
      </c>
      <c r="BI161" s="201">
        <f t="shared" si="23"/>
        <v>0</v>
      </c>
      <c r="BJ161" s="13" t="s">
        <v>82</v>
      </c>
      <c r="BK161" s="202">
        <f t="shared" si="24"/>
        <v>0</v>
      </c>
      <c r="BL161" s="13" t="s">
        <v>442</v>
      </c>
      <c r="BM161" s="13" t="s">
        <v>1347</v>
      </c>
    </row>
    <row r="162" spans="2:65" s="1" customFormat="1" ht="16.5" customHeight="1">
      <c r="B162" s="30"/>
      <c r="C162" s="203" t="s">
        <v>422</v>
      </c>
      <c r="D162" s="203" t="s">
        <v>246</v>
      </c>
      <c r="E162" s="204" t="s">
        <v>1348</v>
      </c>
      <c r="F162" s="205" t="s">
        <v>1246</v>
      </c>
      <c r="G162" s="206" t="s">
        <v>181</v>
      </c>
      <c r="H162" s="207">
        <v>1</v>
      </c>
      <c r="I162" s="208"/>
      <c r="J162" s="207">
        <f t="shared" si="15"/>
        <v>0</v>
      </c>
      <c r="K162" s="205" t="s">
        <v>1</v>
      </c>
      <c r="L162" s="209"/>
      <c r="M162" s="210" t="s">
        <v>1</v>
      </c>
      <c r="N162" s="211" t="s">
        <v>41</v>
      </c>
      <c r="O162" s="56"/>
      <c r="P162" s="199">
        <f t="shared" si="16"/>
        <v>0</v>
      </c>
      <c r="Q162" s="199">
        <v>0</v>
      </c>
      <c r="R162" s="199">
        <f t="shared" si="17"/>
        <v>0</v>
      </c>
      <c r="S162" s="199">
        <v>0</v>
      </c>
      <c r="T162" s="200">
        <f t="shared" si="18"/>
        <v>0</v>
      </c>
      <c r="AR162" s="13" t="s">
        <v>877</v>
      </c>
      <c r="AT162" s="13" t="s">
        <v>246</v>
      </c>
      <c r="AU162" s="13" t="s">
        <v>82</v>
      </c>
      <c r="AY162" s="13" t="s">
        <v>175</v>
      </c>
      <c r="BE162" s="201">
        <f t="shared" si="19"/>
        <v>0</v>
      </c>
      <c r="BF162" s="201">
        <f t="shared" si="20"/>
        <v>0</v>
      </c>
      <c r="BG162" s="201">
        <f t="shared" si="21"/>
        <v>0</v>
      </c>
      <c r="BH162" s="201">
        <f t="shared" si="22"/>
        <v>0</v>
      </c>
      <c r="BI162" s="201">
        <f t="shared" si="23"/>
        <v>0</v>
      </c>
      <c r="BJ162" s="13" t="s">
        <v>82</v>
      </c>
      <c r="BK162" s="202">
        <f t="shared" si="24"/>
        <v>0</v>
      </c>
      <c r="BL162" s="13" t="s">
        <v>442</v>
      </c>
      <c r="BM162" s="13" t="s">
        <v>1349</v>
      </c>
    </row>
    <row r="163" spans="2:65" s="1" customFormat="1" ht="16.5" customHeight="1">
      <c r="B163" s="30"/>
      <c r="C163" s="203" t="s">
        <v>426</v>
      </c>
      <c r="D163" s="203" t="s">
        <v>246</v>
      </c>
      <c r="E163" s="204" t="s">
        <v>1350</v>
      </c>
      <c r="F163" s="205" t="s">
        <v>1351</v>
      </c>
      <c r="G163" s="206" t="s">
        <v>181</v>
      </c>
      <c r="H163" s="207">
        <v>1</v>
      </c>
      <c r="I163" s="208"/>
      <c r="J163" s="207">
        <f t="shared" si="15"/>
        <v>0</v>
      </c>
      <c r="K163" s="205" t="s">
        <v>1</v>
      </c>
      <c r="L163" s="209"/>
      <c r="M163" s="210" t="s">
        <v>1</v>
      </c>
      <c r="N163" s="211" t="s">
        <v>41</v>
      </c>
      <c r="O163" s="56"/>
      <c r="P163" s="199">
        <f t="shared" si="16"/>
        <v>0</v>
      </c>
      <c r="Q163" s="199">
        <v>0</v>
      </c>
      <c r="R163" s="199">
        <f t="shared" si="17"/>
        <v>0</v>
      </c>
      <c r="S163" s="199">
        <v>0</v>
      </c>
      <c r="T163" s="200">
        <f t="shared" si="18"/>
        <v>0</v>
      </c>
      <c r="AR163" s="13" t="s">
        <v>877</v>
      </c>
      <c r="AT163" s="13" t="s">
        <v>246</v>
      </c>
      <c r="AU163" s="13" t="s">
        <v>82</v>
      </c>
      <c r="AY163" s="13" t="s">
        <v>175</v>
      </c>
      <c r="BE163" s="201">
        <f t="shared" si="19"/>
        <v>0</v>
      </c>
      <c r="BF163" s="201">
        <f t="shared" si="20"/>
        <v>0</v>
      </c>
      <c r="BG163" s="201">
        <f t="shared" si="21"/>
        <v>0</v>
      </c>
      <c r="BH163" s="201">
        <f t="shared" si="22"/>
        <v>0</v>
      </c>
      <c r="BI163" s="201">
        <f t="shared" si="23"/>
        <v>0</v>
      </c>
      <c r="BJ163" s="13" t="s">
        <v>82</v>
      </c>
      <c r="BK163" s="202">
        <f t="shared" si="24"/>
        <v>0</v>
      </c>
      <c r="BL163" s="13" t="s">
        <v>442</v>
      </c>
      <c r="BM163" s="13" t="s">
        <v>1352</v>
      </c>
    </row>
    <row r="164" spans="2:65" s="1" customFormat="1" ht="16.5" customHeight="1">
      <c r="B164" s="30"/>
      <c r="C164" s="203" t="s">
        <v>430</v>
      </c>
      <c r="D164" s="203" t="s">
        <v>246</v>
      </c>
      <c r="E164" s="204" t="s">
        <v>1353</v>
      </c>
      <c r="F164" s="205" t="s">
        <v>1354</v>
      </c>
      <c r="G164" s="206" t="s">
        <v>181</v>
      </c>
      <c r="H164" s="207">
        <v>3</v>
      </c>
      <c r="I164" s="208"/>
      <c r="J164" s="207">
        <f t="shared" si="15"/>
        <v>0</v>
      </c>
      <c r="K164" s="205" t="s">
        <v>1</v>
      </c>
      <c r="L164" s="209"/>
      <c r="M164" s="210" t="s">
        <v>1</v>
      </c>
      <c r="N164" s="211" t="s">
        <v>41</v>
      </c>
      <c r="O164" s="56"/>
      <c r="P164" s="199">
        <f t="shared" si="16"/>
        <v>0</v>
      </c>
      <c r="Q164" s="199">
        <v>0</v>
      </c>
      <c r="R164" s="199">
        <f t="shared" si="17"/>
        <v>0</v>
      </c>
      <c r="S164" s="199">
        <v>0</v>
      </c>
      <c r="T164" s="200">
        <f t="shared" si="18"/>
        <v>0</v>
      </c>
      <c r="AR164" s="13" t="s">
        <v>877</v>
      </c>
      <c r="AT164" s="13" t="s">
        <v>246</v>
      </c>
      <c r="AU164" s="13" t="s">
        <v>82</v>
      </c>
      <c r="AY164" s="13" t="s">
        <v>175</v>
      </c>
      <c r="BE164" s="201">
        <f t="shared" si="19"/>
        <v>0</v>
      </c>
      <c r="BF164" s="201">
        <f t="shared" si="20"/>
        <v>0</v>
      </c>
      <c r="BG164" s="201">
        <f t="shared" si="21"/>
        <v>0</v>
      </c>
      <c r="BH164" s="201">
        <f t="shared" si="22"/>
        <v>0</v>
      </c>
      <c r="BI164" s="201">
        <f t="shared" si="23"/>
        <v>0</v>
      </c>
      <c r="BJ164" s="13" t="s">
        <v>82</v>
      </c>
      <c r="BK164" s="202">
        <f t="shared" si="24"/>
        <v>0</v>
      </c>
      <c r="BL164" s="13" t="s">
        <v>442</v>
      </c>
      <c r="BM164" s="13" t="s">
        <v>1355</v>
      </c>
    </row>
    <row r="165" spans="2:65" s="1" customFormat="1" ht="16.5" customHeight="1">
      <c r="B165" s="30"/>
      <c r="C165" s="203" t="s">
        <v>434</v>
      </c>
      <c r="D165" s="203" t="s">
        <v>246</v>
      </c>
      <c r="E165" s="204" t="s">
        <v>1356</v>
      </c>
      <c r="F165" s="205" t="s">
        <v>1357</v>
      </c>
      <c r="G165" s="206" t="s">
        <v>181</v>
      </c>
      <c r="H165" s="207">
        <v>1</v>
      </c>
      <c r="I165" s="208"/>
      <c r="J165" s="207">
        <f t="shared" si="15"/>
        <v>0</v>
      </c>
      <c r="K165" s="205" t="s">
        <v>1</v>
      </c>
      <c r="L165" s="209"/>
      <c r="M165" s="210" t="s">
        <v>1</v>
      </c>
      <c r="N165" s="211" t="s">
        <v>41</v>
      </c>
      <c r="O165" s="56"/>
      <c r="P165" s="199">
        <f t="shared" si="16"/>
        <v>0</v>
      </c>
      <c r="Q165" s="199">
        <v>0</v>
      </c>
      <c r="R165" s="199">
        <f t="shared" si="17"/>
        <v>0</v>
      </c>
      <c r="S165" s="199">
        <v>0</v>
      </c>
      <c r="T165" s="200">
        <f t="shared" si="18"/>
        <v>0</v>
      </c>
      <c r="AR165" s="13" t="s">
        <v>877</v>
      </c>
      <c r="AT165" s="13" t="s">
        <v>246</v>
      </c>
      <c r="AU165" s="13" t="s">
        <v>82</v>
      </c>
      <c r="AY165" s="13" t="s">
        <v>175</v>
      </c>
      <c r="BE165" s="201">
        <f t="shared" si="19"/>
        <v>0</v>
      </c>
      <c r="BF165" s="201">
        <f t="shared" si="20"/>
        <v>0</v>
      </c>
      <c r="BG165" s="201">
        <f t="shared" si="21"/>
        <v>0</v>
      </c>
      <c r="BH165" s="201">
        <f t="shared" si="22"/>
        <v>0</v>
      </c>
      <c r="BI165" s="201">
        <f t="shared" si="23"/>
        <v>0</v>
      </c>
      <c r="BJ165" s="13" t="s">
        <v>82</v>
      </c>
      <c r="BK165" s="202">
        <f t="shared" si="24"/>
        <v>0</v>
      </c>
      <c r="BL165" s="13" t="s">
        <v>442</v>
      </c>
      <c r="BM165" s="13" t="s">
        <v>1358</v>
      </c>
    </row>
    <row r="166" spans="2:65" s="1" customFormat="1" ht="16.5" customHeight="1">
      <c r="B166" s="30"/>
      <c r="C166" s="203" t="s">
        <v>438</v>
      </c>
      <c r="D166" s="203" t="s">
        <v>246</v>
      </c>
      <c r="E166" s="204" t="s">
        <v>1359</v>
      </c>
      <c r="F166" s="205" t="s">
        <v>1360</v>
      </c>
      <c r="G166" s="206" t="s">
        <v>186</v>
      </c>
      <c r="H166" s="207">
        <v>568</v>
      </c>
      <c r="I166" s="208"/>
      <c r="J166" s="207">
        <f t="shared" si="15"/>
        <v>0</v>
      </c>
      <c r="K166" s="205" t="s">
        <v>1</v>
      </c>
      <c r="L166" s="209"/>
      <c r="M166" s="210" t="s">
        <v>1</v>
      </c>
      <c r="N166" s="211" t="s">
        <v>41</v>
      </c>
      <c r="O166" s="56"/>
      <c r="P166" s="199">
        <f t="shared" si="16"/>
        <v>0</v>
      </c>
      <c r="Q166" s="199">
        <v>0</v>
      </c>
      <c r="R166" s="199">
        <f t="shared" si="17"/>
        <v>0</v>
      </c>
      <c r="S166" s="199">
        <v>0</v>
      </c>
      <c r="T166" s="200">
        <f t="shared" si="18"/>
        <v>0</v>
      </c>
      <c r="AR166" s="13" t="s">
        <v>877</v>
      </c>
      <c r="AT166" s="13" t="s">
        <v>246</v>
      </c>
      <c r="AU166" s="13" t="s">
        <v>82</v>
      </c>
      <c r="AY166" s="13" t="s">
        <v>175</v>
      </c>
      <c r="BE166" s="201">
        <f t="shared" si="19"/>
        <v>0</v>
      </c>
      <c r="BF166" s="201">
        <f t="shared" si="20"/>
        <v>0</v>
      </c>
      <c r="BG166" s="201">
        <f t="shared" si="21"/>
        <v>0</v>
      </c>
      <c r="BH166" s="201">
        <f t="shared" si="22"/>
        <v>0</v>
      </c>
      <c r="BI166" s="201">
        <f t="shared" si="23"/>
        <v>0</v>
      </c>
      <c r="BJ166" s="13" t="s">
        <v>82</v>
      </c>
      <c r="BK166" s="202">
        <f t="shared" si="24"/>
        <v>0</v>
      </c>
      <c r="BL166" s="13" t="s">
        <v>442</v>
      </c>
      <c r="BM166" s="13" t="s">
        <v>1361</v>
      </c>
    </row>
    <row r="167" spans="2:65" s="1" customFormat="1" ht="16.5" customHeight="1">
      <c r="B167" s="30"/>
      <c r="C167" s="203" t="s">
        <v>442</v>
      </c>
      <c r="D167" s="203" t="s">
        <v>246</v>
      </c>
      <c r="E167" s="204" t="s">
        <v>1362</v>
      </c>
      <c r="F167" s="205" t="s">
        <v>1363</v>
      </c>
      <c r="G167" s="206" t="s">
        <v>186</v>
      </c>
      <c r="H167" s="207">
        <v>244</v>
      </c>
      <c r="I167" s="208"/>
      <c r="J167" s="207">
        <f t="shared" si="15"/>
        <v>0</v>
      </c>
      <c r="K167" s="205" t="s">
        <v>1</v>
      </c>
      <c r="L167" s="209"/>
      <c r="M167" s="210" t="s">
        <v>1</v>
      </c>
      <c r="N167" s="211" t="s">
        <v>41</v>
      </c>
      <c r="O167" s="56"/>
      <c r="P167" s="199">
        <f t="shared" si="16"/>
        <v>0</v>
      </c>
      <c r="Q167" s="199">
        <v>0</v>
      </c>
      <c r="R167" s="199">
        <f t="shared" si="17"/>
        <v>0</v>
      </c>
      <c r="S167" s="199">
        <v>0</v>
      </c>
      <c r="T167" s="200">
        <f t="shared" si="18"/>
        <v>0</v>
      </c>
      <c r="AR167" s="13" t="s">
        <v>877</v>
      </c>
      <c r="AT167" s="13" t="s">
        <v>246</v>
      </c>
      <c r="AU167" s="13" t="s">
        <v>82</v>
      </c>
      <c r="AY167" s="13" t="s">
        <v>175</v>
      </c>
      <c r="BE167" s="201">
        <f t="shared" si="19"/>
        <v>0</v>
      </c>
      <c r="BF167" s="201">
        <f t="shared" si="20"/>
        <v>0</v>
      </c>
      <c r="BG167" s="201">
        <f t="shared" si="21"/>
        <v>0</v>
      </c>
      <c r="BH167" s="201">
        <f t="shared" si="22"/>
        <v>0</v>
      </c>
      <c r="BI167" s="201">
        <f t="shared" si="23"/>
        <v>0</v>
      </c>
      <c r="BJ167" s="13" t="s">
        <v>82</v>
      </c>
      <c r="BK167" s="202">
        <f t="shared" si="24"/>
        <v>0</v>
      </c>
      <c r="BL167" s="13" t="s">
        <v>442</v>
      </c>
      <c r="BM167" s="13" t="s">
        <v>1364</v>
      </c>
    </row>
    <row r="168" spans="2:65" s="1" customFormat="1" ht="16.5" customHeight="1">
      <c r="B168" s="30"/>
      <c r="C168" s="203" t="s">
        <v>446</v>
      </c>
      <c r="D168" s="203" t="s">
        <v>246</v>
      </c>
      <c r="E168" s="204" t="s">
        <v>1365</v>
      </c>
      <c r="F168" s="205" t="s">
        <v>1366</v>
      </c>
      <c r="G168" s="206" t="s">
        <v>186</v>
      </c>
      <c r="H168" s="207">
        <v>549</v>
      </c>
      <c r="I168" s="208"/>
      <c r="J168" s="207">
        <f t="shared" si="15"/>
        <v>0</v>
      </c>
      <c r="K168" s="205" t="s">
        <v>1</v>
      </c>
      <c r="L168" s="209"/>
      <c r="M168" s="210" t="s">
        <v>1</v>
      </c>
      <c r="N168" s="211" t="s">
        <v>41</v>
      </c>
      <c r="O168" s="56"/>
      <c r="P168" s="199">
        <f t="shared" si="16"/>
        <v>0</v>
      </c>
      <c r="Q168" s="199">
        <v>0</v>
      </c>
      <c r="R168" s="199">
        <f t="shared" si="17"/>
        <v>0</v>
      </c>
      <c r="S168" s="199">
        <v>0</v>
      </c>
      <c r="T168" s="200">
        <f t="shared" si="18"/>
        <v>0</v>
      </c>
      <c r="AR168" s="13" t="s">
        <v>877</v>
      </c>
      <c r="AT168" s="13" t="s">
        <v>246</v>
      </c>
      <c r="AU168" s="13" t="s">
        <v>82</v>
      </c>
      <c r="AY168" s="13" t="s">
        <v>175</v>
      </c>
      <c r="BE168" s="201">
        <f t="shared" si="19"/>
        <v>0</v>
      </c>
      <c r="BF168" s="201">
        <f t="shared" si="20"/>
        <v>0</v>
      </c>
      <c r="BG168" s="201">
        <f t="shared" si="21"/>
        <v>0</v>
      </c>
      <c r="BH168" s="201">
        <f t="shared" si="22"/>
        <v>0</v>
      </c>
      <c r="BI168" s="201">
        <f t="shared" si="23"/>
        <v>0</v>
      </c>
      <c r="BJ168" s="13" t="s">
        <v>82</v>
      </c>
      <c r="BK168" s="202">
        <f t="shared" si="24"/>
        <v>0</v>
      </c>
      <c r="BL168" s="13" t="s">
        <v>442</v>
      </c>
      <c r="BM168" s="13" t="s">
        <v>1367</v>
      </c>
    </row>
    <row r="169" spans="2:65" s="1" customFormat="1" ht="16.5" customHeight="1">
      <c r="B169" s="30"/>
      <c r="C169" s="203" t="s">
        <v>452</v>
      </c>
      <c r="D169" s="203" t="s">
        <v>246</v>
      </c>
      <c r="E169" s="204" t="s">
        <v>1368</v>
      </c>
      <c r="F169" s="205" t="s">
        <v>1369</v>
      </c>
      <c r="G169" s="206" t="s">
        <v>186</v>
      </c>
      <c r="H169" s="207">
        <v>63</v>
      </c>
      <c r="I169" s="208"/>
      <c r="J169" s="207">
        <f t="shared" si="15"/>
        <v>0</v>
      </c>
      <c r="K169" s="205" t="s">
        <v>1</v>
      </c>
      <c r="L169" s="209"/>
      <c r="M169" s="210" t="s">
        <v>1</v>
      </c>
      <c r="N169" s="211" t="s">
        <v>41</v>
      </c>
      <c r="O169" s="56"/>
      <c r="P169" s="199">
        <f t="shared" si="16"/>
        <v>0</v>
      </c>
      <c r="Q169" s="199">
        <v>0</v>
      </c>
      <c r="R169" s="199">
        <f t="shared" si="17"/>
        <v>0</v>
      </c>
      <c r="S169" s="199">
        <v>0</v>
      </c>
      <c r="T169" s="200">
        <f t="shared" si="18"/>
        <v>0</v>
      </c>
      <c r="AR169" s="13" t="s">
        <v>877</v>
      </c>
      <c r="AT169" s="13" t="s">
        <v>246</v>
      </c>
      <c r="AU169" s="13" t="s">
        <v>82</v>
      </c>
      <c r="AY169" s="13" t="s">
        <v>175</v>
      </c>
      <c r="BE169" s="201">
        <f t="shared" si="19"/>
        <v>0</v>
      </c>
      <c r="BF169" s="201">
        <f t="shared" si="20"/>
        <v>0</v>
      </c>
      <c r="BG169" s="201">
        <f t="shared" si="21"/>
        <v>0</v>
      </c>
      <c r="BH169" s="201">
        <f t="shared" si="22"/>
        <v>0</v>
      </c>
      <c r="BI169" s="201">
        <f t="shared" si="23"/>
        <v>0</v>
      </c>
      <c r="BJ169" s="13" t="s">
        <v>82</v>
      </c>
      <c r="BK169" s="202">
        <f t="shared" si="24"/>
        <v>0</v>
      </c>
      <c r="BL169" s="13" t="s">
        <v>442</v>
      </c>
      <c r="BM169" s="13" t="s">
        <v>1370</v>
      </c>
    </row>
    <row r="170" spans="2:65" s="1" customFormat="1" ht="16.5" customHeight="1">
      <c r="B170" s="30"/>
      <c r="C170" s="203" t="s">
        <v>456</v>
      </c>
      <c r="D170" s="203" t="s">
        <v>246</v>
      </c>
      <c r="E170" s="204" t="s">
        <v>1371</v>
      </c>
      <c r="F170" s="205" t="s">
        <v>1372</v>
      </c>
      <c r="G170" s="206" t="s">
        <v>186</v>
      </c>
      <c r="H170" s="207">
        <v>68</v>
      </c>
      <c r="I170" s="208"/>
      <c r="J170" s="207">
        <f t="shared" si="15"/>
        <v>0</v>
      </c>
      <c r="K170" s="205" t="s">
        <v>1</v>
      </c>
      <c r="L170" s="209"/>
      <c r="M170" s="210" t="s">
        <v>1</v>
      </c>
      <c r="N170" s="211" t="s">
        <v>41</v>
      </c>
      <c r="O170" s="56"/>
      <c r="P170" s="199">
        <f t="shared" si="16"/>
        <v>0</v>
      </c>
      <c r="Q170" s="199">
        <v>0</v>
      </c>
      <c r="R170" s="199">
        <f t="shared" si="17"/>
        <v>0</v>
      </c>
      <c r="S170" s="199">
        <v>0</v>
      </c>
      <c r="T170" s="200">
        <f t="shared" si="18"/>
        <v>0</v>
      </c>
      <c r="AR170" s="13" t="s">
        <v>877</v>
      </c>
      <c r="AT170" s="13" t="s">
        <v>246</v>
      </c>
      <c r="AU170" s="13" t="s">
        <v>82</v>
      </c>
      <c r="AY170" s="13" t="s">
        <v>175</v>
      </c>
      <c r="BE170" s="201">
        <f t="shared" si="19"/>
        <v>0</v>
      </c>
      <c r="BF170" s="201">
        <f t="shared" si="20"/>
        <v>0</v>
      </c>
      <c r="BG170" s="201">
        <f t="shared" si="21"/>
        <v>0</v>
      </c>
      <c r="BH170" s="201">
        <f t="shared" si="22"/>
        <v>0</v>
      </c>
      <c r="BI170" s="201">
        <f t="shared" si="23"/>
        <v>0</v>
      </c>
      <c r="BJ170" s="13" t="s">
        <v>82</v>
      </c>
      <c r="BK170" s="202">
        <f t="shared" si="24"/>
        <v>0</v>
      </c>
      <c r="BL170" s="13" t="s">
        <v>442</v>
      </c>
      <c r="BM170" s="13" t="s">
        <v>1373</v>
      </c>
    </row>
    <row r="171" spans="2:65" s="1" customFormat="1" ht="16.5" customHeight="1">
      <c r="B171" s="30"/>
      <c r="C171" s="203" t="s">
        <v>460</v>
      </c>
      <c r="D171" s="203" t="s">
        <v>246</v>
      </c>
      <c r="E171" s="204" t="s">
        <v>1374</v>
      </c>
      <c r="F171" s="205" t="s">
        <v>1285</v>
      </c>
      <c r="G171" s="206" t="s">
        <v>186</v>
      </c>
      <c r="H171" s="207">
        <v>340</v>
      </c>
      <c r="I171" s="208"/>
      <c r="J171" s="207">
        <f t="shared" si="15"/>
        <v>0</v>
      </c>
      <c r="K171" s="205" t="s">
        <v>1</v>
      </c>
      <c r="L171" s="209"/>
      <c r="M171" s="210" t="s">
        <v>1</v>
      </c>
      <c r="N171" s="211" t="s">
        <v>41</v>
      </c>
      <c r="O171" s="56"/>
      <c r="P171" s="199">
        <f t="shared" si="16"/>
        <v>0</v>
      </c>
      <c r="Q171" s="199">
        <v>0</v>
      </c>
      <c r="R171" s="199">
        <f t="shared" si="17"/>
        <v>0</v>
      </c>
      <c r="S171" s="199">
        <v>0</v>
      </c>
      <c r="T171" s="200">
        <f t="shared" si="18"/>
        <v>0</v>
      </c>
      <c r="AR171" s="13" t="s">
        <v>877</v>
      </c>
      <c r="AT171" s="13" t="s">
        <v>246</v>
      </c>
      <c r="AU171" s="13" t="s">
        <v>82</v>
      </c>
      <c r="AY171" s="13" t="s">
        <v>175</v>
      </c>
      <c r="BE171" s="201">
        <f t="shared" si="19"/>
        <v>0</v>
      </c>
      <c r="BF171" s="201">
        <f t="shared" si="20"/>
        <v>0</v>
      </c>
      <c r="BG171" s="201">
        <f t="shared" si="21"/>
        <v>0</v>
      </c>
      <c r="BH171" s="201">
        <f t="shared" si="22"/>
        <v>0</v>
      </c>
      <c r="BI171" s="201">
        <f t="shared" si="23"/>
        <v>0</v>
      </c>
      <c r="BJ171" s="13" t="s">
        <v>82</v>
      </c>
      <c r="BK171" s="202">
        <f t="shared" si="24"/>
        <v>0</v>
      </c>
      <c r="BL171" s="13" t="s">
        <v>442</v>
      </c>
      <c r="BM171" s="13" t="s">
        <v>1375</v>
      </c>
    </row>
    <row r="172" spans="2:65" s="1" customFormat="1" ht="16.5" customHeight="1">
      <c r="B172" s="30"/>
      <c r="C172" s="203" t="s">
        <v>464</v>
      </c>
      <c r="D172" s="203" t="s">
        <v>246</v>
      </c>
      <c r="E172" s="204" t="s">
        <v>1376</v>
      </c>
      <c r="F172" s="205" t="s">
        <v>1377</v>
      </c>
      <c r="G172" s="206" t="s">
        <v>181</v>
      </c>
      <c r="H172" s="207">
        <v>6</v>
      </c>
      <c r="I172" s="208"/>
      <c r="J172" s="207">
        <f t="shared" si="15"/>
        <v>0</v>
      </c>
      <c r="K172" s="205" t="s">
        <v>1</v>
      </c>
      <c r="L172" s="209"/>
      <c r="M172" s="210" t="s">
        <v>1</v>
      </c>
      <c r="N172" s="211" t="s">
        <v>41</v>
      </c>
      <c r="O172" s="56"/>
      <c r="P172" s="199">
        <f t="shared" si="16"/>
        <v>0</v>
      </c>
      <c r="Q172" s="199">
        <v>0</v>
      </c>
      <c r="R172" s="199">
        <f t="shared" si="17"/>
        <v>0</v>
      </c>
      <c r="S172" s="199">
        <v>0</v>
      </c>
      <c r="T172" s="200">
        <f t="shared" si="18"/>
        <v>0</v>
      </c>
      <c r="AR172" s="13" t="s">
        <v>877</v>
      </c>
      <c r="AT172" s="13" t="s">
        <v>246</v>
      </c>
      <c r="AU172" s="13" t="s">
        <v>82</v>
      </c>
      <c r="AY172" s="13" t="s">
        <v>175</v>
      </c>
      <c r="BE172" s="201">
        <f t="shared" si="19"/>
        <v>0</v>
      </c>
      <c r="BF172" s="201">
        <f t="shared" si="20"/>
        <v>0</v>
      </c>
      <c r="BG172" s="201">
        <f t="shared" si="21"/>
        <v>0</v>
      </c>
      <c r="BH172" s="201">
        <f t="shared" si="22"/>
        <v>0</v>
      </c>
      <c r="BI172" s="201">
        <f t="shared" si="23"/>
        <v>0</v>
      </c>
      <c r="BJ172" s="13" t="s">
        <v>82</v>
      </c>
      <c r="BK172" s="202">
        <f t="shared" si="24"/>
        <v>0</v>
      </c>
      <c r="BL172" s="13" t="s">
        <v>442</v>
      </c>
      <c r="BM172" s="13" t="s">
        <v>1378</v>
      </c>
    </row>
    <row r="173" spans="2:65" s="1" customFormat="1" ht="16.5" customHeight="1">
      <c r="B173" s="30"/>
      <c r="C173" s="191" t="s">
        <v>470</v>
      </c>
      <c r="D173" s="191" t="s">
        <v>178</v>
      </c>
      <c r="E173" s="192" t="s">
        <v>1379</v>
      </c>
      <c r="F173" s="193" t="s">
        <v>1380</v>
      </c>
      <c r="G173" s="194" t="s">
        <v>682</v>
      </c>
      <c r="H173" s="196"/>
      <c r="I173" s="196"/>
      <c r="J173" s="195">
        <f t="shared" si="15"/>
        <v>0</v>
      </c>
      <c r="K173" s="193" t="s">
        <v>1</v>
      </c>
      <c r="L173" s="34"/>
      <c r="M173" s="212" t="s">
        <v>1</v>
      </c>
      <c r="N173" s="213" t="s">
        <v>41</v>
      </c>
      <c r="O173" s="214"/>
      <c r="P173" s="215">
        <f t="shared" si="16"/>
        <v>0</v>
      </c>
      <c r="Q173" s="215">
        <v>0</v>
      </c>
      <c r="R173" s="215">
        <f t="shared" si="17"/>
        <v>0</v>
      </c>
      <c r="S173" s="215">
        <v>0</v>
      </c>
      <c r="T173" s="216">
        <f t="shared" si="18"/>
        <v>0</v>
      </c>
      <c r="AR173" s="13" t="s">
        <v>442</v>
      </c>
      <c r="AT173" s="13" t="s">
        <v>178</v>
      </c>
      <c r="AU173" s="13" t="s">
        <v>82</v>
      </c>
      <c r="AY173" s="13" t="s">
        <v>175</v>
      </c>
      <c r="BE173" s="201">
        <f t="shared" si="19"/>
        <v>0</v>
      </c>
      <c r="BF173" s="201">
        <f t="shared" si="20"/>
        <v>0</v>
      </c>
      <c r="BG173" s="201">
        <f t="shared" si="21"/>
        <v>0</v>
      </c>
      <c r="BH173" s="201">
        <f t="shared" si="22"/>
        <v>0</v>
      </c>
      <c r="BI173" s="201">
        <f t="shared" si="23"/>
        <v>0</v>
      </c>
      <c r="BJ173" s="13" t="s">
        <v>82</v>
      </c>
      <c r="BK173" s="202">
        <f t="shared" si="24"/>
        <v>0</v>
      </c>
      <c r="BL173" s="13" t="s">
        <v>442</v>
      </c>
      <c r="BM173" s="13" t="s">
        <v>1381</v>
      </c>
    </row>
    <row r="174" spans="2:65" s="1" customFormat="1" ht="6.95" customHeight="1">
      <c r="B174" s="42"/>
      <c r="C174" s="43"/>
      <c r="D174" s="43"/>
      <c r="E174" s="43"/>
      <c r="F174" s="43"/>
      <c r="G174" s="43"/>
      <c r="H174" s="43"/>
      <c r="I174" s="132"/>
      <c r="J174" s="43"/>
      <c r="K174" s="43"/>
      <c r="L174" s="34"/>
    </row>
  </sheetData>
  <sheetProtection algorithmName="SHA-512" hashValue="4eDnEzHSHT306bmNlVzTnmHjepzi2TqLjm7Vjglisto91CbhrN9/dQr7iMecXnDVy7O7L55T20fejt6gECIXtg==" saltValue="OQTUndlW0E2tI7qED+JY8e0yyeOO45ddlNKc3AX1n7Hw4G5egUbbT7NugBAlfe5lnbFGwMoztk2Zx/y42yOfxw==" spinCount="100000" sheet="1" objects="1" scenarios="1" formatColumns="0" formatRows="0" autoFilter="0"/>
  <autoFilter ref="C99:K173"/>
  <mergeCells count="17">
    <mergeCell ref="E29:H29"/>
    <mergeCell ref="L2:V2"/>
    <mergeCell ref="E7:H7"/>
    <mergeCell ref="E9:H9"/>
    <mergeCell ref="E11:H11"/>
    <mergeCell ref="E20:H20"/>
    <mergeCell ref="E92:H92"/>
    <mergeCell ref="E52:H52"/>
    <mergeCell ref="E54:H54"/>
    <mergeCell ref="E56:H56"/>
    <mergeCell ref="D72:F72"/>
    <mergeCell ref="D73:F73"/>
    <mergeCell ref="D74:F74"/>
    <mergeCell ref="D75:F75"/>
    <mergeCell ref="D76:F76"/>
    <mergeCell ref="E88:H88"/>
    <mergeCell ref="E90:H90"/>
  </mergeCells>
  <pageMargins left="0.39374999999999999" right="0.39374999999999999" top="0.39374999999999999" bottom="0.39374999999999999" header="0" footer="0"/>
  <pageSetup paperSize="9" scale="65" fitToHeight="100" orientation="portrait" blackAndWhite="1" r:id="rId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60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8.6640625" customWidth="1"/>
    <col min="8" max="8" width="11.1640625" customWidth="1"/>
    <col min="9" max="9" width="14.1640625" style="102" customWidth="1"/>
    <col min="10" max="10" width="23.5" customWidth="1"/>
    <col min="11" max="11" width="15.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AT2" s="13" t="s">
        <v>95</v>
      </c>
    </row>
    <row r="3" spans="2:46" ht="6.95" customHeight="1">
      <c r="B3" s="103"/>
      <c r="C3" s="104"/>
      <c r="D3" s="104"/>
      <c r="E3" s="104"/>
      <c r="F3" s="104"/>
      <c r="G3" s="104"/>
      <c r="H3" s="104"/>
      <c r="I3" s="105"/>
      <c r="J3" s="104"/>
      <c r="K3" s="104"/>
      <c r="L3" s="16"/>
      <c r="AT3" s="13" t="s">
        <v>69</v>
      </c>
    </row>
    <row r="4" spans="2:46" ht="24.95" customHeight="1">
      <c r="B4" s="16"/>
      <c r="D4" s="106" t="s">
        <v>120</v>
      </c>
      <c r="L4" s="16"/>
      <c r="M4" s="20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107" t="s">
        <v>14</v>
      </c>
      <c r="L6" s="16"/>
    </row>
    <row r="7" spans="2:46" ht="16.5" customHeight="1">
      <c r="B7" s="16"/>
      <c r="E7" s="267" t="str">
        <f>'Rekapitulácia stavby'!K6</f>
        <v>Materská škola Na Hôrke 30, Nitra</v>
      </c>
      <c r="F7" s="268"/>
      <c r="G7" s="268"/>
      <c r="H7" s="268"/>
      <c r="L7" s="16"/>
    </row>
    <row r="8" spans="2:46" ht="12" customHeight="1">
      <c r="B8" s="16"/>
      <c r="D8" s="107" t="s">
        <v>121</v>
      </c>
      <c r="L8" s="16"/>
    </row>
    <row r="9" spans="2:46" s="1" customFormat="1" ht="16.5" customHeight="1">
      <c r="B9" s="34"/>
      <c r="E9" s="267" t="s">
        <v>122</v>
      </c>
      <c r="F9" s="269"/>
      <c r="G9" s="269"/>
      <c r="H9" s="269"/>
      <c r="I9" s="108"/>
      <c r="L9" s="34"/>
    </row>
    <row r="10" spans="2:46" s="1" customFormat="1" ht="12" customHeight="1">
      <c r="B10" s="34"/>
      <c r="D10" s="107" t="s">
        <v>123</v>
      </c>
      <c r="I10" s="108"/>
      <c r="L10" s="34"/>
    </row>
    <row r="11" spans="2:46" s="1" customFormat="1" ht="36.950000000000003" customHeight="1">
      <c r="B11" s="34"/>
      <c r="E11" s="270" t="s">
        <v>1382</v>
      </c>
      <c r="F11" s="269"/>
      <c r="G11" s="269"/>
      <c r="H11" s="269"/>
      <c r="I11" s="108"/>
      <c r="L11" s="34"/>
    </row>
    <row r="12" spans="2:46" s="1" customFormat="1" ht="11.25">
      <c r="B12" s="34"/>
      <c r="I12" s="108"/>
      <c r="L12" s="34"/>
    </row>
    <row r="13" spans="2:46" s="1" customFormat="1" ht="12" customHeight="1">
      <c r="B13" s="34"/>
      <c r="D13" s="107" t="s">
        <v>16</v>
      </c>
      <c r="F13" s="13" t="s">
        <v>1</v>
      </c>
      <c r="I13" s="109" t="s">
        <v>17</v>
      </c>
      <c r="J13" s="13" t="s">
        <v>1</v>
      </c>
      <c r="L13" s="34"/>
    </row>
    <row r="14" spans="2:46" s="1" customFormat="1" ht="12" customHeight="1">
      <c r="B14" s="34"/>
      <c r="D14" s="107" t="s">
        <v>18</v>
      </c>
      <c r="F14" s="13" t="s">
        <v>19</v>
      </c>
      <c r="I14" s="109" t="s">
        <v>20</v>
      </c>
      <c r="J14" s="110" t="str">
        <f>'Rekapitulácia stavby'!AN8</f>
        <v>24. 2. 2017</v>
      </c>
      <c r="L14" s="34"/>
    </row>
    <row r="15" spans="2:46" s="1" customFormat="1" ht="10.9" customHeight="1">
      <c r="B15" s="34"/>
      <c r="I15" s="108"/>
      <c r="L15" s="34"/>
    </row>
    <row r="16" spans="2:46" s="1" customFormat="1" ht="12" customHeight="1">
      <c r="B16" s="34"/>
      <c r="D16" s="107" t="s">
        <v>22</v>
      </c>
      <c r="I16" s="109" t="s">
        <v>23</v>
      </c>
      <c r="J16" s="13" t="s">
        <v>1</v>
      </c>
      <c r="L16" s="34"/>
    </row>
    <row r="17" spans="2:12" s="1" customFormat="1" ht="18" customHeight="1">
      <c r="B17" s="34"/>
      <c r="E17" s="13" t="s">
        <v>24</v>
      </c>
      <c r="I17" s="109" t="s">
        <v>25</v>
      </c>
      <c r="J17" s="13" t="s">
        <v>1</v>
      </c>
      <c r="L17" s="34"/>
    </row>
    <row r="18" spans="2:12" s="1" customFormat="1" ht="6.95" customHeight="1">
      <c r="B18" s="34"/>
      <c r="I18" s="108"/>
      <c r="L18" s="34"/>
    </row>
    <row r="19" spans="2:12" s="1" customFormat="1" ht="12" customHeight="1">
      <c r="B19" s="34"/>
      <c r="D19" s="107" t="s">
        <v>26</v>
      </c>
      <c r="I19" s="109" t="s">
        <v>23</v>
      </c>
      <c r="J19" s="26" t="str">
        <f>'Rekapitulácia stavby'!AN13</f>
        <v>Vyplň údaj</v>
      </c>
      <c r="L19" s="34"/>
    </row>
    <row r="20" spans="2:12" s="1" customFormat="1" ht="18" customHeight="1">
      <c r="B20" s="34"/>
      <c r="E20" s="271" t="str">
        <f>'Rekapitulácia stavby'!E14</f>
        <v>Vyplň údaj</v>
      </c>
      <c r="F20" s="272"/>
      <c r="G20" s="272"/>
      <c r="H20" s="272"/>
      <c r="I20" s="109" t="s">
        <v>25</v>
      </c>
      <c r="J20" s="26" t="str">
        <f>'Rekapitulácia stavby'!AN14</f>
        <v>Vyplň údaj</v>
      </c>
      <c r="L20" s="34"/>
    </row>
    <row r="21" spans="2:12" s="1" customFormat="1" ht="6.95" customHeight="1">
      <c r="B21" s="34"/>
      <c r="I21" s="108"/>
      <c r="L21" s="34"/>
    </row>
    <row r="22" spans="2:12" s="1" customFormat="1" ht="12" customHeight="1">
      <c r="B22" s="34"/>
      <c r="D22" s="107" t="s">
        <v>28</v>
      </c>
      <c r="I22" s="109" t="s">
        <v>23</v>
      </c>
      <c r="J22" s="13" t="s">
        <v>1</v>
      </c>
      <c r="L22" s="34"/>
    </row>
    <row r="23" spans="2:12" s="1" customFormat="1" ht="18" customHeight="1">
      <c r="B23" s="34"/>
      <c r="E23" s="13" t="s">
        <v>29</v>
      </c>
      <c r="I23" s="109" t="s">
        <v>25</v>
      </c>
      <c r="J23" s="13" t="s">
        <v>1</v>
      </c>
      <c r="L23" s="34"/>
    </row>
    <row r="24" spans="2:12" s="1" customFormat="1" ht="6.95" customHeight="1">
      <c r="B24" s="34"/>
      <c r="I24" s="108"/>
      <c r="L24" s="34"/>
    </row>
    <row r="25" spans="2:12" s="1" customFormat="1" ht="12" customHeight="1">
      <c r="B25" s="34"/>
      <c r="D25" s="107" t="s">
        <v>32</v>
      </c>
      <c r="I25" s="109" t="s">
        <v>23</v>
      </c>
      <c r="J25" s="13" t="s">
        <v>1</v>
      </c>
      <c r="L25" s="34"/>
    </row>
    <row r="26" spans="2:12" s="1" customFormat="1" ht="18" customHeight="1">
      <c r="B26" s="34"/>
      <c r="E26" s="13" t="s">
        <v>33</v>
      </c>
      <c r="I26" s="109" t="s">
        <v>25</v>
      </c>
      <c r="J26" s="13" t="s">
        <v>1</v>
      </c>
      <c r="L26" s="34"/>
    </row>
    <row r="27" spans="2:12" s="1" customFormat="1" ht="6.95" customHeight="1">
      <c r="B27" s="34"/>
      <c r="I27" s="108"/>
      <c r="L27" s="34"/>
    </row>
    <row r="28" spans="2:12" s="1" customFormat="1" ht="12" customHeight="1">
      <c r="B28" s="34"/>
      <c r="D28" s="107" t="s">
        <v>34</v>
      </c>
      <c r="I28" s="108"/>
      <c r="L28" s="34"/>
    </row>
    <row r="29" spans="2:12" s="7" customFormat="1" ht="16.5" customHeight="1">
      <c r="B29" s="111"/>
      <c r="E29" s="273" t="s">
        <v>1</v>
      </c>
      <c r="F29" s="273"/>
      <c r="G29" s="273"/>
      <c r="H29" s="273"/>
      <c r="I29" s="112"/>
      <c r="L29" s="111"/>
    </row>
    <row r="30" spans="2:12" s="1" customFormat="1" ht="6.95" customHeight="1">
      <c r="B30" s="34"/>
      <c r="I30" s="108"/>
      <c r="L30" s="34"/>
    </row>
    <row r="31" spans="2:12" s="1" customFormat="1" ht="6.95" customHeight="1">
      <c r="B31" s="34"/>
      <c r="D31" s="52"/>
      <c r="E31" s="52"/>
      <c r="F31" s="52"/>
      <c r="G31" s="52"/>
      <c r="H31" s="52"/>
      <c r="I31" s="113"/>
      <c r="J31" s="52"/>
      <c r="K31" s="52"/>
      <c r="L31" s="34"/>
    </row>
    <row r="32" spans="2:12" s="1" customFormat="1" ht="14.45" customHeight="1">
      <c r="B32" s="34"/>
      <c r="D32" s="97" t="s">
        <v>125</v>
      </c>
      <c r="I32" s="108"/>
      <c r="J32" s="114">
        <f>J65</f>
        <v>0</v>
      </c>
      <c r="L32" s="34"/>
    </row>
    <row r="33" spans="2:12" s="1" customFormat="1" ht="14.45" customHeight="1">
      <c r="B33" s="34"/>
      <c r="D33" s="115" t="s">
        <v>126</v>
      </c>
      <c r="I33" s="108"/>
      <c r="J33" s="114">
        <f>J79</f>
        <v>0</v>
      </c>
      <c r="L33" s="34"/>
    </row>
    <row r="34" spans="2:12" s="1" customFormat="1" ht="25.35" customHeight="1">
      <c r="B34" s="34"/>
      <c r="D34" s="116" t="s">
        <v>35</v>
      </c>
      <c r="I34" s="108"/>
      <c r="J34" s="117">
        <f>ROUND(J32 + J33, 2)</f>
        <v>0</v>
      </c>
      <c r="L34" s="34"/>
    </row>
    <row r="35" spans="2:12" s="1" customFormat="1" ht="6.95" customHeight="1">
      <c r="B35" s="34"/>
      <c r="D35" s="52"/>
      <c r="E35" s="52"/>
      <c r="F35" s="52"/>
      <c r="G35" s="52"/>
      <c r="H35" s="52"/>
      <c r="I35" s="113"/>
      <c r="J35" s="52"/>
      <c r="K35" s="52"/>
      <c r="L35" s="34"/>
    </row>
    <row r="36" spans="2:12" s="1" customFormat="1" ht="14.45" customHeight="1">
      <c r="B36" s="34"/>
      <c r="F36" s="118" t="s">
        <v>37</v>
      </c>
      <c r="I36" s="119" t="s">
        <v>36</v>
      </c>
      <c r="J36" s="118" t="s">
        <v>38</v>
      </c>
      <c r="L36" s="34"/>
    </row>
    <row r="37" spans="2:12" s="1" customFormat="1" ht="14.45" customHeight="1">
      <c r="B37" s="34"/>
      <c r="D37" s="107" t="s">
        <v>39</v>
      </c>
      <c r="E37" s="107" t="s">
        <v>40</v>
      </c>
      <c r="F37" s="120">
        <f>ROUND((SUM(BE79:BE86) + SUM(BE108:BE159)),  2)</f>
        <v>0</v>
      </c>
      <c r="I37" s="121">
        <v>0.2</v>
      </c>
      <c r="J37" s="120">
        <f>ROUND(((SUM(BE79:BE86) + SUM(BE108:BE159))*I37),  2)</f>
        <v>0</v>
      </c>
      <c r="L37" s="34"/>
    </row>
    <row r="38" spans="2:12" s="1" customFormat="1" ht="14.45" customHeight="1">
      <c r="B38" s="34"/>
      <c r="E38" s="107" t="s">
        <v>41</v>
      </c>
      <c r="F38" s="120">
        <f>ROUND((SUM(BF79:BF86) + SUM(BF108:BF159)),  2)</f>
        <v>0</v>
      </c>
      <c r="I38" s="121">
        <v>0.2</v>
      </c>
      <c r="J38" s="120">
        <f>ROUND(((SUM(BF79:BF86) + SUM(BF108:BF159))*I38),  2)</f>
        <v>0</v>
      </c>
      <c r="L38" s="34"/>
    </row>
    <row r="39" spans="2:12" s="1" customFormat="1" ht="14.45" hidden="1" customHeight="1">
      <c r="B39" s="34"/>
      <c r="E39" s="107" t="s">
        <v>42</v>
      </c>
      <c r="F39" s="120">
        <f>ROUND((SUM(BG79:BG86) + SUM(BG108:BG159)),  2)</f>
        <v>0</v>
      </c>
      <c r="I39" s="121">
        <v>0.2</v>
      </c>
      <c r="J39" s="120">
        <f>0</f>
        <v>0</v>
      </c>
      <c r="L39" s="34"/>
    </row>
    <row r="40" spans="2:12" s="1" customFormat="1" ht="14.45" hidden="1" customHeight="1">
      <c r="B40" s="34"/>
      <c r="E40" s="107" t="s">
        <v>43</v>
      </c>
      <c r="F40" s="120">
        <f>ROUND((SUM(BH79:BH86) + SUM(BH108:BH159)),  2)</f>
        <v>0</v>
      </c>
      <c r="I40" s="121">
        <v>0.2</v>
      </c>
      <c r="J40" s="120">
        <f>0</f>
        <v>0</v>
      </c>
      <c r="L40" s="34"/>
    </row>
    <row r="41" spans="2:12" s="1" customFormat="1" ht="14.45" hidden="1" customHeight="1">
      <c r="B41" s="34"/>
      <c r="E41" s="107" t="s">
        <v>44</v>
      </c>
      <c r="F41" s="120">
        <f>ROUND((SUM(BI79:BI86) + SUM(BI108:BI159)),  2)</f>
        <v>0</v>
      </c>
      <c r="I41" s="121">
        <v>0</v>
      </c>
      <c r="J41" s="120">
        <f>0</f>
        <v>0</v>
      </c>
      <c r="L41" s="34"/>
    </row>
    <row r="42" spans="2:12" s="1" customFormat="1" ht="6.95" customHeight="1">
      <c r="B42" s="34"/>
      <c r="I42" s="108"/>
      <c r="L42" s="34"/>
    </row>
    <row r="43" spans="2:12" s="1" customFormat="1" ht="25.35" customHeight="1">
      <c r="B43" s="34"/>
      <c r="C43" s="122"/>
      <c r="D43" s="123" t="s">
        <v>45</v>
      </c>
      <c r="E43" s="124"/>
      <c r="F43" s="124"/>
      <c r="G43" s="125" t="s">
        <v>46</v>
      </c>
      <c r="H43" s="126" t="s">
        <v>47</v>
      </c>
      <c r="I43" s="127"/>
      <c r="J43" s="128">
        <f>SUM(J34:J41)</f>
        <v>0</v>
      </c>
      <c r="K43" s="129"/>
      <c r="L43" s="34"/>
    </row>
    <row r="44" spans="2:12" s="1" customFormat="1" ht="14.45" customHeight="1">
      <c r="B44" s="130"/>
      <c r="C44" s="131"/>
      <c r="D44" s="131"/>
      <c r="E44" s="131"/>
      <c r="F44" s="131"/>
      <c r="G44" s="131"/>
      <c r="H44" s="131"/>
      <c r="I44" s="132"/>
      <c r="J44" s="131"/>
      <c r="K44" s="131"/>
      <c r="L44" s="34"/>
    </row>
    <row r="48" spans="2:12" s="1" customFormat="1" ht="6.95" customHeight="1">
      <c r="B48" s="133"/>
      <c r="C48" s="134"/>
      <c r="D48" s="134"/>
      <c r="E48" s="134"/>
      <c r="F48" s="134"/>
      <c r="G48" s="134"/>
      <c r="H48" s="134"/>
      <c r="I48" s="135"/>
      <c r="J48" s="134"/>
      <c r="K48" s="134"/>
      <c r="L48" s="34"/>
    </row>
    <row r="49" spans="2:12" s="1" customFormat="1" ht="24.95" customHeight="1">
      <c r="B49" s="30"/>
      <c r="C49" s="19" t="s">
        <v>127</v>
      </c>
      <c r="D49" s="31"/>
      <c r="E49" s="31"/>
      <c r="F49" s="31"/>
      <c r="G49" s="31"/>
      <c r="H49" s="31"/>
      <c r="I49" s="108"/>
      <c r="J49" s="31"/>
      <c r="K49" s="31"/>
      <c r="L49" s="34"/>
    </row>
    <row r="50" spans="2:12" s="1" customFormat="1" ht="6.95" customHeight="1">
      <c r="B50" s="30"/>
      <c r="C50" s="31"/>
      <c r="D50" s="31"/>
      <c r="E50" s="31"/>
      <c r="F50" s="31"/>
      <c r="G50" s="31"/>
      <c r="H50" s="31"/>
      <c r="I50" s="108"/>
      <c r="J50" s="31"/>
      <c r="K50" s="31"/>
      <c r="L50" s="34"/>
    </row>
    <row r="51" spans="2:12" s="1" customFormat="1" ht="12" customHeight="1">
      <c r="B51" s="30"/>
      <c r="C51" s="25" t="s">
        <v>14</v>
      </c>
      <c r="D51" s="31"/>
      <c r="E51" s="31"/>
      <c r="F51" s="31"/>
      <c r="G51" s="31"/>
      <c r="H51" s="31"/>
      <c r="I51" s="108"/>
      <c r="J51" s="31"/>
      <c r="K51" s="31"/>
      <c r="L51" s="34"/>
    </row>
    <row r="52" spans="2:12" s="1" customFormat="1" ht="16.5" customHeight="1">
      <c r="B52" s="30"/>
      <c r="C52" s="31"/>
      <c r="D52" s="31"/>
      <c r="E52" s="263" t="str">
        <f>E7</f>
        <v>Materská škola Na Hôrke 30, Nitra</v>
      </c>
      <c r="F52" s="264"/>
      <c r="G52" s="264"/>
      <c r="H52" s="264"/>
      <c r="I52" s="108"/>
      <c r="J52" s="31"/>
      <c r="K52" s="31"/>
      <c r="L52" s="34"/>
    </row>
    <row r="53" spans="2:12" ht="12" customHeight="1">
      <c r="B53" s="17"/>
      <c r="C53" s="25" t="s">
        <v>121</v>
      </c>
      <c r="D53" s="18"/>
      <c r="E53" s="18"/>
      <c r="F53" s="18"/>
      <c r="G53" s="18"/>
      <c r="H53" s="18"/>
      <c r="J53" s="18"/>
      <c r="K53" s="18"/>
      <c r="L53" s="16"/>
    </row>
    <row r="54" spans="2:12" s="1" customFormat="1" ht="16.5" customHeight="1">
      <c r="B54" s="30"/>
      <c r="C54" s="31"/>
      <c r="D54" s="31"/>
      <c r="E54" s="263" t="s">
        <v>122</v>
      </c>
      <c r="F54" s="237"/>
      <c r="G54" s="237"/>
      <c r="H54" s="237"/>
      <c r="I54" s="108"/>
      <c r="J54" s="31"/>
      <c r="K54" s="31"/>
      <c r="L54" s="34"/>
    </row>
    <row r="55" spans="2:12" s="1" customFormat="1" ht="12" customHeight="1">
      <c r="B55" s="30"/>
      <c r="C55" s="25" t="s">
        <v>123</v>
      </c>
      <c r="D55" s="31"/>
      <c r="E55" s="31"/>
      <c r="F55" s="31"/>
      <c r="G55" s="31"/>
      <c r="H55" s="31"/>
      <c r="I55" s="108"/>
      <c r="J55" s="31"/>
      <c r="K55" s="31"/>
      <c r="L55" s="34"/>
    </row>
    <row r="56" spans="2:12" s="1" customFormat="1" ht="16.5" customHeight="1">
      <c r="B56" s="30"/>
      <c r="C56" s="31"/>
      <c r="D56" s="31"/>
      <c r="E56" s="238" t="str">
        <f>E11</f>
        <v>103 - SP 103 Nové exteriérové schodisko</v>
      </c>
      <c r="F56" s="237"/>
      <c r="G56" s="237"/>
      <c r="H56" s="237"/>
      <c r="I56" s="108"/>
      <c r="J56" s="31"/>
      <c r="K56" s="31"/>
      <c r="L56" s="34"/>
    </row>
    <row r="57" spans="2:12" s="1" customFormat="1" ht="6.95" customHeight="1">
      <c r="B57" s="30"/>
      <c r="C57" s="31"/>
      <c r="D57" s="31"/>
      <c r="E57" s="31"/>
      <c r="F57" s="31"/>
      <c r="G57" s="31"/>
      <c r="H57" s="31"/>
      <c r="I57" s="108"/>
      <c r="J57" s="31"/>
      <c r="K57" s="31"/>
      <c r="L57" s="34"/>
    </row>
    <row r="58" spans="2:12" s="1" customFormat="1" ht="12" customHeight="1">
      <c r="B58" s="30"/>
      <c r="C58" s="25" t="s">
        <v>18</v>
      </c>
      <c r="D58" s="31"/>
      <c r="E58" s="31"/>
      <c r="F58" s="23" t="str">
        <f>F14</f>
        <v xml:space="preserve"> Na Hôrke 30, Nitra</v>
      </c>
      <c r="G58" s="31"/>
      <c r="H58" s="31"/>
      <c r="I58" s="109" t="s">
        <v>20</v>
      </c>
      <c r="J58" s="51" t="str">
        <f>IF(J14="","",J14)</f>
        <v>24. 2. 2017</v>
      </c>
      <c r="K58" s="31"/>
      <c r="L58" s="34"/>
    </row>
    <row r="59" spans="2:12" s="1" customFormat="1" ht="6.95" customHeight="1">
      <c r="B59" s="30"/>
      <c r="C59" s="31"/>
      <c r="D59" s="31"/>
      <c r="E59" s="31"/>
      <c r="F59" s="31"/>
      <c r="G59" s="31"/>
      <c r="H59" s="31"/>
      <c r="I59" s="108"/>
      <c r="J59" s="31"/>
      <c r="K59" s="31"/>
      <c r="L59" s="34"/>
    </row>
    <row r="60" spans="2:12" s="1" customFormat="1" ht="13.7" customHeight="1">
      <c r="B60" s="30"/>
      <c r="C60" s="25" t="s">
        <v>22</v>
      </c>
      <c r="D60" s="31"/>
      <c r="E60" s="31"/>
      <c r="F60" s="23" t="str">
        <f>E17</f>
        <v>Mesto NITRA,  Štefánikova 60,  950 06 Nitra</v>
      </c>
      <c r="G60" s="31"/>
      <c r="H60" s="31"/>
      <c r="I60" s="109" t="s">
        <v>28</v>
      </c>
      <c r="J60" s="28" t="str">
        <f>E23</f>
        <v>Ing.arch.Igor Feník</v>
      </c>
      <c r="K60" s="31"/>
      <c r="L60" s="34"/>
    </row>
    <row r="61" spans="2:12" s="1" customFormat="1" ht="13.7" customHeight="1">
      <c r="B61" s="30"/>
      <c r="C61" s="25" t="s">
        <v>26</v>
      </c>
      <c r="D61" s="31"/>
      <c r="E61" s="31"/>
      <c r="F61" s="23" t="str">
        <f>IF(E20="","",E20)</f>
        <v>Vyplň údaj</v>
      </c>
      <c r="G61" s="31"/>
      <c r="H61" s="31"/>
      <c r="I61" s="109" t="s">
        <v>32</v>
      </c>
      <c r="J61" s="28" t="str">
        <f>E26</f>
        <v>Ing.Janečka</v>
      </c>
      <c r="K61" s="31"/>
      <c r="L61" s="34"/>
    </row>
    <row r="62" spans="2:12" s="1" customFormat="1" ht="10.35" customHeight="1">
      <c r="B62" s="30"/>
      <c r="C62" s="31"/>
      <c r="D62" s="31"/>
      <c r="E62" s="31"/>
      <c r="F62" s="31"/>
      <c r="G62" s="31"/>
      <c r="H62" s="31"/>
      <c r="I62" s="108"/>
      <c r="J62" s="31"/>
      <c r="K62" s="31"/>
      <c r="L62" s="34"/>
    </row>
    <row r="63" spans="2:12" s="1" customFormat="1" ht="29.25" customHeight="1">
      <c r="B63" s="30"/>
      <c r="C63" s="136" t="s">
        <v>128</v>
      </c>
      <c r="D63" s="137"/>
      <c r="E63" s="137"/>
      <c r="F63" s="137"/>
      <c r="G63" s="137"/>
      <c r="H63" s="137"/>
      <c r="I63" s="138"/>
      <c r="J63" s="139" t="s">
        <v>129</v>
      </c>
      <c r="K63" s="137"/>
      <c r="L63" s="34"/>
    </row>
    <row r="64" spans="2:12" s="1" customFormat="1" ht="10.35" customHeight="1">
      <c r="B64" s="30"/>
      <c r="C64" s="31"/>
      <c r="D64" s="31"/>
      <c r="E64" s="31"/>
      <c r="F64" s="31"/>
      <c r="G64" s="31"/>
      <c r="H64" s="31"/>
      <c r="I64" s="108"/>
      <c r="J64" s="31"/>
      <c r="K64" s="31"/>
      <c r="L64" s="34"/>
    </row>
    <row r="65" spans="2:65" s="1" customFormat="1" ht="22.9" customHeight="1">
      <c r="B65" s="30"/>
      <c r="C65" s="140" t="s">
        <v>130</v>
      </c>
      <c r="D65" s="31"/>
      <c r="E65" s="31"/>
      <c r="F65" s="31"/>
      <c r="G65" s="31"/>
      <c r="H65" s="31"/>
      <c r="I65" s="108"/>
      <c r="J65" s="69">
        <f>J108</f>
        <v>0</v>
      </c>
      <c r="K65" s="31"/>
      <c r="L65" s="34"/>
      <c r="AU65" s="13" t="s">
        <v>131</v>
      </c>
    </row>
    <row r="66" spans="2:65" s="8" customFormat="1" ht="24.95" customHeight="1">
      <c r="B66" s="141"/>
      <c r="C66" s="142"/>
      <c r="D66" s="143" t="s">
        <v>132</v>
      </c>
      <c r="E66" s="144"/>
      <c r="F66" s="144"/>
      <c r="G66" s="144"/>
      <c r="H66" s="144"/>
      <c r="I66" s="145"/>
      <c r="J66" s="146">
        <f>J109</f>
        <v>0</v>
      </c>
      <c r="K66" s="142"/>
      <c r="L66" s="147"/>
    </row>
    <row r="67" spans="2:65" s="9" customFormat="1" ht="19.899999999999999" customHeight="1">
      <c r="B67" s="148"/>
      <c r="C67" s="90"/>
      <c r="D67" s="149" t="s">
        <v>1383</v>
      </c>
      <c r="E67" s="150"/>
      <c r="F67" s="150"/>
      <c r="G67" s="150"/>
      <c r="H67" s="150"/>
      <c r="I67" s="151"/>
      <c r="J67" s="152">
        <f>J110</f>
        <v>0</v>
      </c>
      <c r="K67" s="90"/>
      <c r="L67" s="153"/>
    </row>
    <row r="68" spans="2:65" s="9" customFormat="1" ht="19.899999999999999" customHeight="1">
      <c r="B68" s="148"/>
      <c r="C68" s="90"/>
      <c r="D68" s="149" t="s">
        <v>1384</v>
      </c>
      <c r="E68" s="150"/>
      <c r="F68" s="150"/>
      <c r="G68" s="150"/>
      <c r="H68" s="150"/>
      <c r="I68" s="151"/>
      <c r="J68" s="152">
        <f>J119</f>
        <v>0</v>
      </c>
      <c r="K68" s="90"/>
      <c r="L68" s="153"/>
    </row>
    <row r="69" spans="2:65" s="9" customFormat="1" ht="19.899999999999999" customHeight="1">
      <c r="B69" s="148"/>
      <c r="C69" s="90"/>
      <c r="D69" s="149" t="s">
        <v>133</v>
      </c>
      <c r="E69" s="150"/>
      <c r="F69" s="150"/>
      <c r="G69" s="150"/>
      <c r="H69" s="150"/>
      <c r="I69" s="151"/>
      <c r="J69" s="152">
        <f>J121</f>
        <v>0</v>
      </c>
      <c r="K69" s="90"/>
      <c r="L69" s="153"/>
    </row>
    <row r="70" spans="2:65" s="9" customFormat="1" ht="19.899999999999999" customHeight="1">
      <c r="B70" s="148"/>
      <c r="C70" s="90"/>
      <c r="D70" s="149" t="s">
        <v>134</v>
      </c>
      <c r="E70" s="150"/>
      <c r="F70" s="150"/>
      <c r="G70" s="150"/>
      <c r="H70" s="150"/>
      <c r="I70" s="151"/>
      <c r="J70" s="152">
        <f>J123</f>
        <v>0</v>
      </c>
      <c r="K70" s="90"/>
      <c r="L70" s="153"/>
    </row>
    <row r="71" spans="2:65" s="9" customFormat="1" ht="19.899999999999999" customHeight="1">
      <c r="B71" s="148"/>
      <c r="C71" s="90"/>
      <c r="D71" s="149" t="s">
        <v>135</v>
      </c>
      <c r="E71" s="150"/>
      <c r="F71" s="150"/>
      <c r="G71" s="150"/>
      <c r="H71" s="150"/>
      <c r="I71" s="151"/>
      <c r="J71" s="152">
        <f>J127</f>
        <v>0</v>
      </c>
      <c r="K71" s="90"/>
      <c r="L71" s="153"/>
    </row>
    <row r="72" spans="2:65" s="9" customFormat="1" ht="19.899999999999999" customHeight="1">
      <c r="B72" s="148"/>
      <c r="C72" s="90"/>
      <c r="D72" s="149" t="s">
        <v>136</v>
      </c>
      <c r="E72" s="150"/>
      <c r="F72" s="150"/>
      <c r="G72" s="150"/>
      <c r="H72" s="150"/>
      <c r="I72" s="151"/>
      <c r="J72" s="152">
        <f>J133</f>
        <v>0</v>
      </c>
      <c r="K72" s="90"/>
      <c r="L72" s="153"/>
    </row>
    <row r="73" spans="2:65" s="8" customFormat="1" ht="24.95" customHeight="1">
      <c r="B73" s="141"/>
      <c r="C73" s="142"/>
      <c r="D73" s="143" t="s">
        <v>137</v>
      </c>
      <c r="E73" s="144"/>
      <c r="F73" s="144"/>
      <c r="G73" s="144"/>
      <c r="H73" s="144"/>
      <c r="I73" s="145"/>
      <c r="J73" s="146">
        <f>J135</f>
        <v>0</v>
      </c>
      <c r="K73" s="142"/>
      <c r="L73" s="147"/>
    </row>
    <row r="74" spans="2:65" s="9" customFormat="1" ht="19.899999999999999" customHeight="1">
      <c r="B74" s="148"/>
      <c r="C74" s="90"/>
      <c r="D74" s="149" t="s">
        <v>140</v>
      </c>
      <c r="E74" s="150"/>
      <c r="F74" s="150"/>
      <c r="G74" s="150"/>
      <c r="H74" s="150"/>
      <c r="I74" s="151"/>
      <c r="J74" s="152">
        <f>J136</f>
        <v>0</v>
      </c>
      <c r="K74" s="90"/>
      <c r="L74" s="153"/>
    </row>
    <row r="75" spans="2:65" s="9" customFormat="1" ht="19.899999999999999" customHeight="1">
      <c r="B75" s="148"/>
      <c r="C75" s="90"/>
      <c r="D75" s="149" t="s">
        <v>143</v>
      </c>
      <c r="E75" s="150"/>
      <c r="F75" s="150"/>
      <c r="G75" s="150"/>
      <c r="H75" s="150"/>
      <c r="I75" s="151"/>
      <c r="J75" s="152">
        <f>J145</f>
        <v>0</v>
      </c>
      <c r="K75" s="90"/>
      <c r="L75" s="153"/>
    </row>
    <row r="76" spans="2:65" s="9" customFormat="1" ht="19.899999999999999" customHeight="1">
      <c r="B76" s="148"/>
      <c r="C76" s="90"/>
      <c r="D76" s="149" t="s">
        <v>149</v>
      </c>
      <c r="E76" s="150"/>
      <c r="F76" s="150"/>
      <c r="G76" s="150"/>
      <c r="H76" s="150"/>
      <c r="I76" s="151"/>
      <c r="J76" s="152">
        <f>J156</f>
        <v>0</v>
      </c>
      <c r="K76" s="90"/>
      <c r="L76" s="153"/>
    </row>
    <row r="77" spans="2:65" s="1" customFormat="1" ht="21.75" customHeight="1">
      <c r="B77" s="30"/>
      <c r="C77" s="31"/>
      <c r="D77" s="31"/>
      <c r="E77" s="31"/>
      <c r="F77" s="31"/>
      <c r="G77" s="31"/>
      <c r="H77" s="31"/>
      <c r="I77" s="108"/>
      <c r="J77" s="31"/>
      <c r="K77" s="31"/>
      <c r="L77" s="34"/>
    </row>
    <row r="78" spans="2:65" s="1" customFormat="1" ht="6.95" customHeight="1">
      <c r="B78" s="30"/>
      <c r="C78" s="31"/>
      <c r="D78" s="31"/>
      <c r="E78" s="31"/>
      <c r="F78" s="31"/>
      <c r="G78" s="31"/>
      <c r="H78" s="31"/>
      <c r="I78" s="108"/>
      <c r="J78" s="31"/>
      <c r="K78" s="31"/>
      <c r="L78" s="34"/>
    </row>
    <row r="79" spans="2:65" s="1" customFormat="1" ht="29.25" customHeight="1">
      <c r="B79" s="30"/>
      <c r="C79" s="140" t="s">
        <v>151</v>
      </c>
      <c r="D79" s="31"/>
      <c r="E79" s="31"/>
      <c r="F79" s="31"/>
      <c r="G79" s="31"/>
      <c r="H79" s="31"/>
      <c r="I79" s="108"/>
      <c r="J79" s="154">
        <f>ROUND(J80 + J81 + J82 + J83 + J84 + J85,2)</f>
        <v>0</v>
      </c>
      <c r="K79" s="31"/>
      <c r="L79" s="34"/>
      <c r="N79" s="155" t="s">
        <v>39</v>
      </c>
    </row>
    <row r="80" spans="2:65" s="1" customFormat="1" ht="18" customHeight="1">
      <c r="B80" s="30"/>
      <c r="C80" s="31"/>
      <c r="D80" s="265" t="s">
        <v>152</v>
      </c>
      <c r="E80" s="266"/>
      <c r="F80" s="266"/>
      <c r="G80" s="31"/>
      <c r="H80" s="31"/>
      <c r="I80" s="108"/>
      <c r="J80" s="157">
        <v>0</v>
      </c>
      <c r="K80" s="31"/>
      <c r="L80" s="158"/>
      <c r="M80" s="108"/>
      <c r="N80" s="159" t="s">
        <v>41</v>
      </c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08"/>
      <c r="AU80" s="108"/>
      <c r="AV80" s="108"/>
      <c r="AW80" s="108"/>
      <c r="AX80" s="108"/>
      <c r="AY80" s="160" t="s">
        <v>153</v>
      </c>
      <c r="AZ80" s="108"/>
      <c r="BA80" s="108"/>
      <c r="BB80" s="108"/>
      <c r="BC80" s="108"/>
      <c r="BD80" s="108"/>
      <c r="BE80" s="161">
        <f t="shared" ref="BE80:BE85" si="0">IF(N80="základná",J80,0)</f>
        <v>0</v>
      </c>
      <c r="BF80" s="161">
        <f t="shared" ref="BF80:BF85" si="1">IF(N80="znížená",J80,0)</f>
        <v>0</v>
      </c>
      <c r="BG80" s="161">
        <f t="shared" ref="BG80:BG85" si="2">IF(N80="zákl. prenesená",J80,0)</f>
        <v>0</v>
      </c>
      <c r="BH80" s="161">
        <f t="shared" ref="BH80:BH85" si="3">IF(N80="zníž. prenesená",J80,0)</f>
        <v>0</v>
      </c>
      <c r="BI80" s="161">
        <f t="shared" ref="BI80:BI85" si="4">IF(N80="nulová",J80,0)</f>
        <v>0</v>
      </c>
      <c r="BJ80" s="160" t="s">
        <v>82</v>
      </c>
      <c r="BK80" s="108"/>
      <c r="BL80" s="108"/>
      <c r="BM80" s="108"/>
    </row>
    <row r="81" spans="2:65" s="1" customFormat="1" ht="18" customHeight="1">
      <c r="B81" s="30"/>
      <c r="C81" s="31"/>
      <c r="D81" s="265" t="s">
        <v>154</v>
      </c>
      <c r="E81" s="266"/>
      <c r="F81" s="266"/>
      <c r="G81" s="31"/>
      <c r="H81" s="31"/>
      <c r="I81" s="108"/>
      <c r="J81" s="157">
        <v>0</v>
      </c>
      <c r="K81" s="31"/>
      <c r="L81" s="158"/>
      <c r="M81" s="108"/>
      <c r="N81" s="159" t="s">
        <v>41</v>
      </c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8"/>
      <c r="AT81" s="108"/>
      <c r="AU81" s="108"/>
      <c r="AV81" s="108"/>
      <c r="AW81" s="108"/>
      <c r="AX81" s="108"/>
      <c r="AY81" s="160" t="s">
        <v>153</v>
      </c>
      <c r="AZ81" s="108"/>
      <c r="BA81" s="108"/>
      <c r="BB81" s="108"/>
      <c r="BC81" s="108"/>
      <c r="BD81" s="108"/>
      <c r="BE81" s="161">
        <f t="shared" si="0"/>
        <v>0</v>
      </c>
      <c r="BF81" s="161">
        <f t="shared" si="1"/>
        <v>0</v>
      </c>
      <c r="BG81" s="161">
        <f t="shared" si="2"/>
        <v>0</v>
      </c>
      <c r="BH81" s="161">
        <f t="shared" si="3"/>
        <v>0</v>
      </c>
      <c r="BI81" s="161">
        <f t="shared" si="4"/>
        <v>0</v>
      </c>
      <c r="BJ81" s="160" t="s">
        <v>82</v>
      </c>
      <c r="BK81" s="108"/>
      <c r="BL81" s="108"/>
      <c r="BM81" s="108"/>
    </row>
    <row r="82" spans="2:65" s="1" customFormat="1" ht="18" customHeight="1">
      <c r="B82" s="30"/>
      <c r="C82" s="31"/>
      <c r="D82" s="265" t="s">
        <v>155</v>
      </c>
      <c r="E82" s="266"/>
      <c r="F82" s="266"/>
      <c r="G82" s="31"/>
      <c r="H82" s="31"/>
      <c r="I82" s="108"/>
      <c r="J82" s="157">
        <v>0</v>
      </c>
      <c r="K82" s="31"/>
      <c r="L82" s="158"/>
      <c r="M82" s="108"/>
      <c r="N82" s="159" t="s">
        <v>41</v>
      </c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8"/>
      <c r="AT82" s="108"/>
      <c r="AU82" s="108"/>
      <c r="AV82" s="108"/>
      <c r="AW82" s="108"/>
      <c r="AX82" s="108"/>
      <c r="AY82" s="160" t="s">
        <v>153</v>
      </c>
      <c r="AZ82" s="108"/>
      <c r="BA82" s="108"/>
      <c r="BB82" s="108"/>
      <c r="BC82" s="108"/>
      <c r="BD82" s="108"/>
      <c r="BE82" s="161">
        <f t="shared" si="0"/>
        <v>0</v>
      </c>
      <c r="BF82" s="161">
        <f t="shared" si="1"/>
        <v>0</v>
      </c>
      <c r="BG82" s="161">
        <f t="shared" si="2"/>
        <v>0</v>
      </c>
      <c r="BH82" s="161">
        <f t="shared" si="3"/>
        <v>0</v>
      </c>
      <c r="BI82" s="161">
        <f t="shared" si="4"/>
        <v>0</v>
      </c>
      <c r="BJ82" s="160" t="s">
        <v>82</v>
      </c>
      <c r="BK82" s="108"/>
      <c r="BL82" s="108"/>
      <c r="BM82" s="108"/>
    </row>
    <row r="83" spans="2:65" s="1" customFormat="1" ht="18" customHeight="1">
      <c r="B83" s="30"/>
      <c r="C83" s="31"/>
      <c r="D83" s="265" t="s">
        <v>156</v>
      </c>
      <c r="E83" s="266"/>
      <c r="F83" s="266"/>
      <c r="G83" s="31"/>
      <c r="H83" s="31"/>
      <c r="I83" s="108"/>
      <c r="J83" s="157">
        <v>0</v>
      </c>
      <c r="K83" s="31"/>
      <c r="L83" s="158"/>
      <c r="M83" s="108"/>
      <c r="N83" s="159" t="s">
        <v>41</v>
      </c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  <c r="AT83" s="108"/>
      <c r="AU83" s="108"/>
      <c r="AV83" s="108"/>
      <c r="AW83" s="108"/>
      <c r="AX83" s="108"/>
      <c r="AY83" s="160" t="s">
        <v>153</v>
      </c>
      <c r="AZ83" s="108"/>
      <c r="BA83" s="108"/>
      <c r="BB83" s="108"/>
      <c r="BC83" s="108"/>
      <c r="BD83" s="108"/>
      <c r="BE83" s="161">
        <f t="shared" si="0"/>
        <v>0</v>
      </c>
      <c r="BF83" s="161">
        <f t="shared" si="1"/>
        <v>0</v>
      </c>
      <c r="BG83" s="161">
        <f t="shared" si="2"/>
        <v>0</v>
      </c>
      <c r="BH83" s="161">
        <f t="shared" si="3"/>
        <v>0</v>
      </c>
      <c r="BI83" s="161">
        <f t="shared" si="4"/>
        <v>0</v>
      </c>
      <c r="BJ83" s="160" t="s">
        <v>82</v>
      </c>
      <c r="BK83" s="108"/>
      <c r="BL83" s="108"/>
      <c r="BM83" s="108"/>
    </row>
    <row r="84" spans="2:65" s="1" customFormat="1" ht="18" customHeight="1">
      <c r="B84" s="30"/>
      <c r="C84" s="31"/>
      <c r="D84" s="265" t="s">
        <v>157</v>
      </c>
      <c r="E84" s="266"/>
      <c r="F84" s="266"/>
      <c r="G84" s="31"/>
      <c r="H84" s="31"/>
      <c r="I84" s="108"/>
      <c r="J84" s="157">
        <v>0</v>
      </c>
      <c r="K84" s="31"/>
      <c r="L84" s="158"/>
      <c r="M84" s="108"/>
      <c r="N84" s="159" t="s">
        <v>41</v>
      </c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08"/>
      <c r="AS84" s="108"/>
      <c r="AT84" s="108"/>
      <c r="AU84" s="108"/>
      <c r="AV84" s="108"/>
      <c r="AW84" s="108"/>
      <c r="AX84" s="108"/>
      <c r="AY84" s="160" t="s">
        <v>153</v>
      </c>
      <c r="AZ84" s="108"/>
      <c r="BA84" s="108"/>
      <c r="BB84" s="108"/>
      <c r="BC84" s="108"/>
      <c r="BD84" s="108"/>
      <c r="BE84" s="161">
        <f t="shared" si="0"/>
        <v>0</v>
      </c>
      <c r="BF84" s="161">
        <f t="shared" si="1"/>
        <v>0</v>
      </c>
      <c r="BG84" s="161">
        <f t="shared" si="2"/>
        <v>0</v>
      </c>
      <c r="BH84" s="161">
        <f t="shared" si="3"/>
        <v>0</v>
      </c>
      <c r="BI84" s="161">
        <f t="shared" si="4"/>
        <v>0</v>
      </c>
      <c r="BJ84" s="160" t="s">
        <v>82</v>
      </c>
      <c r="BK84" s="108"/>
      <c r="BL84" s="108"/>
      <c r="BM84" s="108"/>
    </row>
    <row r="85" spans="2:65" s="1" customFormat="1" ht="18" customHeight="1">
      <c r="B85" s="30"/>
      <c r="C85" s="31"/>
      <c r="D85" s="156" t="s">
        <v>158</v>
      </c>
      <c r="E85" s="31"/>
      <c r="F85" s="31"/>
      <c r="G85" s="31"/>
      <c r="H85" s="31"/>
      <c r="I85" s="108"/>
      <c r="J85" s="157">
        <f>ROUND(J32*T85,2)</f>
        <v>0</v>
      </c>
      <c r="K85" s="31"/>
      <c r="L85" s="158"/>
      <c r="M85" s="108"/>
      <c r="N85" s="159" t="s">
        <v>41</v>
      </c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8"/>
      <c r="AP85" s="108"/>
      <c r="AQ85" s="108"/>
      <c r="AR85" s="108"/>
      <c r="AS85" s="108"/>
      <c r="AT85" s="108"/>
      <c r="AU85" s="108"/>
      <c r="AV85" s="108"/>
      <c r="AW85" s="108"/>
      <c r="AX85" s="108"/>
      <c r="AY85" s="160" t="s">
        <v>159</v>
      </c>
      <c r="AZ85" s="108"/>
      <c r="BA85" s="108"/>
      <c r="BB85" s="108"/>
      <c r="BC85" s="108"/>
      <c r="BD85" s="108"/>
      <c r="BE85" s="161">
        <f t="shared" si="0"/>
        <v>0</v>
      </c>
      <c r="BF85" s="161">
        <f t="shared" si="1"/>
        <v>0</v>
      </c>
      <c r="BG85" s="161">
        <f t="shared" si="2"/>
        <v>0</v>
      </c>
      <c r="BH85" s="161">
        <f t="shared" si="3"/>
        <v>0</v>
      </c>
      <c r="BI85" s="161">
        <f t="shared" si="4"/>
        <v>0</v>
      </c>
      <c r="BJ85" s="160" t="s">
        <v>82</v>
      </c>
      <c r="BK85" s="108"/>
      <c r="BL85" s="108"/>
      <c r="BM85" s="108"/>
    </row>
    <row r="86" spans="2:65" s="1" customFormat="1" ht="11.25">
      <c r="B86" s="30"/>
      <c r="C86" s="31"/>
      <c r="D86" s="31"/>
      <c r="E86" s="31"/>
      <c r="F86" s="31"/>
      <c r="G86" s="31"/>
      <c r="H86" s="31"/>
      <c r="I86" s="108"/>
      <c r="J86" s="31"/>
      <c r="K86" s="31"/>
      <c r="L86" s="34"/>
    </row>
    <row r="87" spans="2:65" s="1" customFormat="1" ht="29.25" customHeight="1">
      <c r="B87" s="30"/>
      <c r="C87" s="162" t="s">
        <v>160</v>
      </c>
      <c r="D87" s="137"/>
      <c r="E87" s="137"/>
      <c r="F87" s="137"/>
      <c r="G87" s="137"/>
      <c r="H87" s="137"/>
      <c r="I87" s="138"/>
      <c r="J87" s="163">
        <f>ROUND(J65+J79,2)</f>
        <v>0</v>
      </c>
      <c r="K87" s="137"/>
      <c r="L87" s="34"/>
    </row>
    <row r="88" spans="2:65" s="1" customFormat="1" ht="6.95" customHeight="1">
      <c r="B88" s="42"/>
      <c r="C88" s="43"/>
      <c r="D88" s="43"/>
      <c r="E88" s="43"/>
      <c r="F88" s="43"/>
      <c r="G88" s="43"/>
      <c r="H88" s="43"/>
      <c r="I88" s="132"/>
      <c r="J88" s="43"/>
      <c r="K88" s="43"/>
      <c r="L88" s="34"/>
    </row>
    <row r="92" spans="2:65" s="1" customFormat="1" ht="6.95" customHeight="1">
      <c r="B92" s="44"/>
      <c r="C92" s="45"/>
      <c r="D92" s="45"/>
      <c r="E92" s="45"/>
      <c r="F92" s="45"/>
      <c r="G92" s="45"/>
      <c r="H92" s="45"/>
      <c r="I92" s="135"/>
      <c r="J92" s="45"/>
      <c r="K92" s="45"/>
      <c r="L92" s="34"/>
    </row>
    <row r="93" spans="2:65" s="1" customFormat="1" ht="24.95" customHeight="1">
      <c r="B93" s="30"/>
      <c r="C93" s="19" t="s">
        <v>161</v>
      </c>
      <c r="D93" s="31"/>
      <c r="E93" s="31"/>
      <c r="F93" s="31"/>
      <c r="G93" s="31"/>
      <c r="H93" s="31"/>
      <c r="I93" s="108"/>
      <c r="J93" s="31"/>
      <c r="K93" s="31"/>
      <c r="L93" s="34"/>
    </row>
    <row r="94" spans="2:65" s="1" customFormat="1" ht="6.95" customHeight="1">
      <c r="B94" s="30"/>
      <c r="C94" s="31"/>
      <c r="D94" s="31"/>
      <c r="E94" s="31"/>
      <c r="F94" s="31"/>
      <c r="G94" s="31"/>
      <c r="H94" s="31"/>
      <c r="I94" s="108"/>
      <c r="J94" s="31"/>
      <c r="K94" s="31"/>
      <c r="L94" s="34"/>
    </row>
    <row r="95" spans="2:65" s="1" customFormat="1" ht="12" customHeight="1">
      <c r="B95" s="30"/>
      <c r="C95" s="25" t="s">
        <v>14</v>
      </c>
      <c r="D95" s="31"/>
      <c r="E95" s="31"/>
      <c r="F95" s="31"/>
      <c r="G95" s="31"/>
      <c r="H95" s="31"/>
      <c r="I95" s="108"/>
      <c r="J95" s="31"/>
      <c r="K95" s="31"/>
      <c r="L95" s="34"/>
    </row>
    <row r="96" spans="2:65" s="1" customFormat="1" ht="16.5" customHeight="1">
      <c r="B96" s="30"/>
      <c r="C96" s="31"/>
      <c r="D96" s="31"/>
      <c r="E96" s="263" t="str">
        <f>E7</f>
        <v>Materská škola Na Hôrke 30, Nitra</v>
      </c>
      <c r="F96" s="264"/>
      <c r="G96" s="264"/>
      <c r="H96" s="264"/>
      <c r="I96" s="108"/>
      <c r="J96" s="31"/>
      <c r="K96" s="31"/>
      <c r="L96" s="34"/>
    </row>
    <row r="97" spans="2:65" ht="12" customHeight="1">
      <c r="B97" s="17"/>
      <c r="C97" s="25" t="s">
        <v>121</v>
      </c>
      <c r="D97" s="18"/>
      <c r="E97" s="18"/>
      <c r="F97" s="18"/>
      <c r="G97" s="18"/>
      <c r="H97" s="18"/>
      <c r="J97" s="18"/>
      <c r="K97" s="18"/>
      <c r="L97" s="16"/>
    </row>
    <row r="98" spans="2:65" s="1" customFormat="1" ht="16.5" customHeight="1">
      <c r="B98" s="30"/>
      <c r="C98" s="31"/>
      <c r="D98" s="31"/>
      <c r="E98" s="263" t="s">
        <v>122</v>
      </c>
      <c r="F98" s="237"/>
      <c r="G98" s="237"/>
      <c r="H98" s="237"/>
      <c r="I98" s="108"/>
      <c r="J98" s="31"/>
      <c r="K98" s="31"/>
      <c r="L98" s="34"/>
    </row>
    <row r="99" spans="2:65" s="1" customFormat="1" ht="12" customHeight="1">
      <c r="B99" s="30"/>
      <c r="C99" s="25" t="s">
        <v>123</v>
      </c>
      <c r="D99" s="31"/>
      <c r="E99" s="31"/>
      <c r="F99" s="31"/>
      <c r="G99" s="31"/>
      <c r="H99" s="31"/>
      <c r="I99" s="108"/>
      <c r="J99" s="31"/>
      <c r="K99" s="31"/>
      <c r="L99" s="34"/>
    </row>
    <row r="100" spans="2:65" s="1" customFormat="1" ht="16.5" customHeight="1">
      <c r="B100" s="30"/>
      <c r="C100" s="31"/>
      <c r="D100" s="31"/>
      <c r="E100" s="238" t="str">
        <f>E11</f>
        <v>103 - SP 103 Nové exteriérové schodisko</v>
      </c>
      <c r="F100" s="237"/>
      <c r="G100" s="237"/>
      <c r="H100" s="237"/>
      <c r="I100" s="108"/>
      <c r="J100" s="31"/>
      <c r="K100" s="31"/>
      <c r="L100" s="34"/>
    </row>
    <row r="101" spans="2:65" s="1" customFormat="1" ht="6.95" customHeight="1">
      <c r="B101" s="30"/>
      <c r="C101" s="31"/>
      <c r="D101" s="31"/>
      <c r="E101" s="31"/>
      <c r="F101" s="31"/>
      <c r="G101" s="31"/>
      <c r="H101" s="31"/>
      <c r="I101" s="108"/>
      <c r="J101" s="31"/>
      <c r="K101" s="31"/>
      <c r="L101" s="34"/>
    </row>
    <row r="102" spans="2:65" s="1" customFormat="1" ht="12" customHeight="1">
      <c r="B102" s="30"/>
      <c r="C102" s="25" t="s">
        <v>18</v>
      </c>
      <c r="D102" s="31"/>
      <c r="E102" s="31"/>
      <c r="F102" s="23" t="str">
        <f>F14</f>
        <v xml:space="preserve"> Na Hôrke 30, Nitra</v>
      </c>
      <c r="G102" s="31"/>
      <c r="H102" s="31"/>
      <c r="I102" s="109" t="s">
        <v>20</v>
      </c>
      <c r="J102" s="51" t="str">
        <f>IF(J14="","",J14)</f>
        <v>24. 2. 2017</v>
      </c>
      <c r="K102" s="31"/>
      <c r="L102" s="34"/>
    </row>
    <row r="103" spans="2:65" s="1" customFormat="1" ht="6.95" customHeight="1">
      <c r="B103" s="30"/>
      <c r="C103" s="31"/>
      <c r="D103" s="31"/>
      <c r="E103" s="31"/>
      <c r="F103" s="31"/>
      <c r="G103" s="31"/>
      <c r="H103" s="31"/>
      <c r="I103" s="108"/>
      <c r="J103" s="31"/>
      <c r="K103" s="31"/>
      <c r="L103" s="34"/>
    </row>
    <row r="104" spans="2:65" s="1" customFormat="1" ht="13.7" customHeight="1">
      <c r="B104" s="30"/>
      <c r="C104" s="25" t="s">
        <v>22</v>
      </c>
      <c r="D104" s="31"/>
      <c r="E104" s="31"/>
      <c r="F104" s="23" t="str">
        <f>E17</f>
        <v>Mesto NITRA,  Štefánikova 60,  950 06 Nitra</v>
      </c>
      <c r="G104" s="31"/>
      <c r="H104" s="31"/>
      <c r="I104" s="109" t="s">
        <v>28</v>
      </c>
      <c r="J104" s="28" t="str">
        <f>E23</f>
        <v>Ing.arch.Igor Feník</v>
      </c>
      <c r="K104" s="31"/>
      <c r="L104" s="34"/>
    </row>
    <row r="105" spans="2:65" s="1" customFormat="1" ht="13.7" customHeight="1">
      <c r="B105" s="30"/>
      <c r="C105" s="25" t="s">
        <v>26</v>
      </c>
      <c r="D105" s="31"/>
      <c r="E105" s="31"/>
      <c r="F105" s="23" t="str">
        <f>IF(E20="","",E20)</f>
        <v>Vyplň údaj</v>
      </c>
      <c r="G105" s="31"/>
      <c r="H105" s="31"/>
      <c r="I105" s="109" t="s">
        <v>32</v>
      </c>
      <c r="J105" s="28" t="str">
        <f>E26</f>
        <v>Ing.Janečka</v>
      </c>
      <c r="K105" s="31"/>
      <c r="L105" s="34"/>
    </row>
    <row r="106" spans="2:65" s="1" customFormat="1" ht="10.35" customHeight="1">
      <c r="B106" s="30"/>
      <c r="C106" s="31"/>
      <c r="D106" s="31"/>
      <c r="E106" s="31"/>
      <c r="F106" s="31"/>
      <c r="G106" s="31"/>
      <c r="H106" s="31"/>
      <c r="I106" s="108"/>
      <c r="J106" s="31"/>
      <c r="K106" s="31"/>
      <c r="L106" s="34"/>
    </row>
    <row r="107" spans="2:65" s="10" customFormat="1" ht="29.25" customHeight="1">
      <c r="B107" s="164"/>
      <c r="C107" s="165" t="s">
        <v>162</v>
      </c>
      <c r="D107" s="166" t="s">
        <v>54</v>
      </c>
      <c r="E107" s="166" t="s">
        <v>50</v>
      </c>
      <c r="F107" s="166" t="s">
        <v>51</v>
      </c>
      <c r="G107" s="166" t="s">
        <v>163</v>
      </c>
      <c r="H107" s="166" t="s">
        <v>164</v>
      </c>
      <c r="I107" s="167" t="s">
        <v>165</v>
      </c>
      <c r="J107" s="168" t="s">
        <v>129</v>
      </c>
      <c r="K107" s="169" t="s">
        <v>166</v>
      </c>
      <c r="L107" s="170"/>
      <c r="M107" s="60" t="s">
        <v>1</v>
      </c>
      <c r="N107" s="61" t="s">
        <v>39</v>
      </c>
      <c r="O107" s="61" t="s">
        <v>167</v>
      </c>
      <c r="P107" s="61" t="s">
        <v>168</v>
      </c>
      <c r="Q107" s="61" t="s">
        <v>169</v>
      </c>
      <c r="R107" s="61" t="s">
        <v>170</v>
      </c>
      <c r="S107" s="61" t="s">
        <v>171</v>
      </c>
      <c r="T107" s="62" t="s">
        <v>172</v>
      </c>
    </row>
    <row r="108" spans="2:65" s="1" customFormat="1" ht="22.9" customHeight="1">
      <c r="B108" s="30"/>
      <c r="C108" s="67" t="s">
        <v>125</v>
      </c>
      <c r="D108" s="31"/>
      <c r="E108" s="31"/>
      <c r="F108" s="31"/>
      <c r="G108" s="31"/>
      <c r="H108" s="31"/>
      <c r="I108" s="108"/>
      <c r="J108" s="171">
        <f>BK108</f>
        <v>0</v>
      </c>
      <c r="K108" s="31"/>
      <c r="L108" s="34"/>
      <c r="M108" s="63"/>
      <c r="N108" s="64"/>
      <c r="O108" s="64"/>
      <c r="P108" s="172">
        <f>P109+P135</f>
        <v>0</v>
      </c>
      <c r="Q108" s="64"/>
      <c r="R108" s="172">
        <f>R109+R135</f>
        <v>22.546480079999998</v>
      </c>
      <c r="S108" s="64"/>
      <c r="T108" s="173">
        <f>T109+T135</f>
        <v>3.33</v>
      </c>
      <c r="AT108" s="13" t="s">
        <v>68</v>
      </c>
      <c r="AU108" s="13" t="s">
        <v>131</v>
      </c>
      <c r="BK108" s="174">
        <f>BK109+BK135</f>
        <v>0</v>
      </c>
    </row>
    <row r="109" spans="2:65" s="11" customFormat="1" ht="25.9" customHeight="1">
      <c r="B109" s="175"/>
      <c r="C109" s="176"/>
      <c r="D109" s="177" t="s">
        <v>68</v>
      </c>
      <c r="E109" s="178" t="s">
        <v>173</v>
      </c>
      <c r="F109" s="178" t="s">
        <v>174</v>
      </c>
      <c r="G109" s="176"/>
      <c r="H109" s="176"/>
      <c r="I109" s="179"/>
      <c r="J109" s="180">
        <f>BK109</f>
        <v>0</v>
      </c>
      <c r="K109" s="176"/>
      <c r="L109" s="181"/>
      <c r="M109" s="182"/>
      <c r="N109" s="183"/>
      <c r="O109" s="183"/>
      <c r="P109" s="184">
        <f>P110+P119+P121+P123+P127+P133</f>
        <v>0</v>
      </c>
      <c r="Q109" s="183"/>
      <c r="R109" s="184">
        <f>R110+R119+R121+R123+R127+R133</f>
        <v>18.696398499999997</v>
      </c>
      <c r="S109" s="183"/>
      <c r="T109" s="185">
        <f>T110+T119+T121+T123+T127+T133</f>
        <v>3.33</v>
      </c>
      <c r="AR109" s="186" t="s">
        <v>76</v>
      </c>
      <c r="AT109" s="187" t="s">
        <v>68</v>
      </c>
      <c r="AU109" s="187" t="s">
        <v>69</v>
      </c>
      <c r="AY109" s="186" t="s">
        <v>175</v>
      </c>
      <c r="BK109" s="188">
        <f>BK110+BK119+BK121+BK123+BK127+BK133</f>
        <v>0</v>
      </c>
    </row>
    <row r="110" spans="2:65" s="11" customFormat="1" ht="22.9" customHeight="1">
      <c r="B110" s="175"/>
      <c r="C110" s="176"/>
      <c r="D110" s="177" t="s">
        <v>68</v>
      </c>
      <c r="E110" s="189" t="s">
        <v>76</v>
      </c>
      <c r="F110" s="189" t="s">
        <v>1385</v>
      </c>
      <c r="G110" s="176"/>
      <c r="H110" s="176"/>
      <c r="I110" s="179"/>
      <c r="J110" s="190">
        <f>BK110</f>
        <v>0</v>
      </c>
      <c r="K110" s="176"/>
      <c r="L110" s="181"/>
      <c r="M110" s="182"/>
      <c r="N110" s="183"/>
      <c r="O110" s="183"/>
      <c r="P110" s="184">
        <f>SUM(P111:P118)</f>
        <v>0</v>
      </c>
      <c r="Q110" s="183"/>
      <c r="R110" s="184">
        <f>SUM(R111:R118)</f>
        <v>1.0000000000000001E-5</v>
      </c>
      <c r="S110" s="183"/>
      <c r="T110" s="185">
        <f>SUM(T111:T118)</f>
        <v>3.33</v>
      </c>
      <c r="AR110" s="186" t="s">
        <v>76</v>
      </c>
      <c r="AT110" s="187" t="s">
        <v>68</v>
      </c>
      <c r="AU110" s="187" t="s">
        <v>76</v>
      </c>
      <c r="AY110" s="186" t="s">
        <v>175</v>
      </c>
      <c r="BK110" s="188">
        <f>SUM(BK111:BK118)</f>
        <v>0</v>
      </c>
    </row>
    <row r="111" spans="2:65" s="1" customFormat="1" ht="16.5" customHeight="1">
      <c r="B111" s="30"/>
      <c r="C111" s="191" t="s">
        <v>76</v>
      </c>
      <c r="D111" s="191" t="s">
        <v>178</v>
      </c>
      <c r="E111" s="192" t="s">
        <v>1386</v>
      </c>
      <c r="F111" s="193" t="s">
        <v>1387</v>
      </c>
      <c r="G111" s="194" t="s">
        <v>181</v>
      </c>
      <c r="H111" s="195">
        <v>1</v>
      </c>
      <c r="I111" s="196"/>
      <c r="J111" s="195">
        <f t="shared" ref="J111:J118" si="5">ROUND(I111*H111,3)</f>
        <v>0</v>
      </c>
      <c r="K111" s="193" t="s">
        <v>1</v>
      </c>
      <c r="L111" s="34"/>
      <c r="M111" s="197" t="s">
        <v>1</v>
      </c>
      <c r="N111" s="198" t="s">
        <v>41</v>
      </c>
      <c r="O111" s="56"/>
      <c r="P111" s="199">
        <f t="shared" ref="P111:P118" si="6">O111*H111</f>
        <v>0</v>
      </c>
      <c r="Q111" s="199">
        <v>0</v>
      </c>
      <c r="R111" s="199">
        <f t="shared" ref="R111:R118" si="7">Q111*H111</f>
        <v>0</v>
      </c>
      <c r="S111" s="199">
        <v>0</v>
      </c>
      <c r="T111" s="200">
        <f t="shared" ref="T111:T118" si="8">S111*H111</f>
        <v>0</v>
      </c>
      <c r="AR111" s="13" t="s">
        <v>182</v>
      </c>
      <c r="AT111" s="13" t="s">
        <v>178</v>
      </c>
      <c r="AU111" s="13" t="s">
        <v>82</v>
      </c>
      <c r="AY111" s="13" t="s">
        <v>175</v>
      </c>
      <c r="BE111" s="201">
        <f t="shared" ref="BE111:BE118" si="9">IF(N111="základná",J111,0)</f>
        <v>0</v>
      </c>
      <c r="BF111" s="201">
        <f t="shared" ref="BF111:BF118" si="10">IF(N111="znížená",J111,0)</f>
        <v>0</v>
      </c>
      <c r="BG111" s="201">
        <f t="shared" ref="BG111:BG118" si="11">IF(N111="zákl. prenesená",J111,0)</f>
        <v>0</v>
      </c>
      <c r="BH111" s="201">
        <f t="shared" ref="BH111:BH118" si="12">IF(N111="zníž. prenesená",J111,0)</f>
        <v>0</v>
      </c>
      <c r="BI111" s="201">
        <f t="shared" ref="BI111:BI118" si="13">IF(N111="nulová",J111,0)</f>
        <v>0</v>
      </c>
      <c r="BJ111" s="13" t="s">
        <v>82</v>
      </c>
      <c r="BK111" s="202">
        <f t="shared" ref="BK111:BK118" si="14">ROUND(I111*H111,3)</f>
        <v>0</v>
      </c>
      <c r="BL111" s="13" t="s">
        <v>182</v>
      </c>
      <c r="BM111" s="13" t="s">
        <v>1388</v>
      </c>
    </row>
    <row r="112" spans="2:65" s="1" customFormat="1" ht="16.5" customHeight="1">
      <c r="B112" s="30"/>
      <c r="C112" s="191" t="s">
        <v>82</v>
      </c>
      <c r="D112" s="191" t="s">
        <v>178</v>
      </c>
      <c r="E112" s="192" t="s">
        <v>1389</v>
      </c>
      <c r="F112" s="193" t="s">
        <v>1390</v>
      </c>
      <c r="G112" s="194" t="s">
        <v>181</v>
      </c>
      <c r="H112" s="195">
        <v>1</v>
      </c>
      <c r="I112" s="196"/>
      <c r="J112" s="195">
        <f t="shared" si="5"/>
        <v>0</v>
      </c>
      <c r="K112" s="193" t="s">
        <v>1</v>
      </c>
      <c r="L112" s="34"/>
      <c r="M112" s="197" t="s">
        <v>1</v>
      </c>
      <c r="N112" s="198" t="s">
        <v>41</v>
      </c>
      <c r="O112" s="56"/>
      <c r="P112" s="199">
        <f t="shared" si="6"/>
        <v>0</v>
      </c>
      <c r="Q112" s="199">
        <v>1.0000000000000001E-5</v>
      </c>
      <c r="R112" s="199">
        <f t="shared" si="7"/>
        <v>1.0000000000000001E-5</v>
      </c>
      <c r="S112" s="199">
        <v>0</v>
      </c>
      <c r="T112" s="200">
        <f t="shared" si="8"/>
        <v>0</v>
      </c>
      <c r="AR112" s="13" t="s">
        <v>182</v>
      </c>
      <c r="AT112" s="13" t="s">
        <v>178</v>
      </c>
      <c r="AU112" s="13" t="s">
        <v>82</v>
      </c>
      <c r="AY112" s="13" t="s">
        <v>175</v>
      </c>
      <c r="BE112" s="201">
        <f t="shared" si="9"/>
        <v>0</v>
      </c>
      <c r="BF112" s="201">
        <f t="shared" si="10"/>
        <v>0</v>
      </c>
      <c r="BG112" s="201">
        <f t="shared" si="11"/>
        <v>0</v>
      </c>
      <c r="BH112" s="201">
        <f t="shared" si="12"/>
        <v>0</v>
      </c>
      <c r="BI112" s="201">
        <f t="shared" si="13"/>
        <v>0</v>
      </c>
      <c r="BJ112" s="13" t="s">
        <v>82</v>
      </c>
      <c r="BK112" s="202">
        <f t="shared" si="14"/>
        <v>0</v>
      </c>
      <c r="BL112" s="13" t="s">
        <v>182</v>
      </c>
      <c r="BM112" s="13" t="s">
        <v>1391</v>
      </c>
    </row>
    <row r="113" spans="2:65" s="1" customFormat="1" ht="16.5" customHeight="1">
      <c r="B113" s="30"/>
      <c r="C113" s="191" t="s">
        <v>176</v>
      </c>
      <c r="D113" s="191" t="s">
        <v>178</v>
      </c>
      <c r="E113" s="192" t="s">
        <v>1392</v>
      </c>
      <c r="F113" s="193" t="s">
        <v>1393</v>
      </c>
      <c r="G113" s="194" t="s">
        <v>193</v>
      </c>
      <c r="H113" s="195">
        <v>4.5</v>
      </c>
      <c r="I113" s="196"/>
      <c r="J113" s="195">
        <f t="shared" si="5"/>
        <v>0</v>
      </c>
      <c r="K113" s="193" t="s">
        <v>1</v>
      </c>
      <c r="L113" s="34"/>
      <c r="M113" s="197" t="s">
        <v>1</v>
      </c>
      <c r="N113" s="198" t="s">
        <v>41</v>
      </c>
      <c r="O113" s="56"/>
      <c r="P113" s="199">
        <f t="shared" si="6"/>
        <v>0</v>
      </c>
      <c r="Q113" s="199">
        <v>0</v>
      </c>
      <c r="R113" s="199">
        <f t="shared" si="7"/>
        <v>0</v>
      </c>
      <c r="S113" s="199">
        <v>0.5</v>
      </c>
      <c r="T113" s="200">
        <f t="shared" si="8"/>
        <v>2.25</v>
      </c>
      <c r="AR113" s="13" t="s">
        <v>182</v>
      </c>
      <c r="AT113" s="13" t="s">
        <v>178</v>
      </c>
      <c r="AU113" s="13" t="s">
        <v>82</v>
      </c>
      <c r="AY113" s="13" t="s">
        <v>175</v>
      </c>
      <c r="BE113" s="201">
        <f t="shared" si="9"/>
        <v>0</v>
      </c>
      <c r="BF113" s="201">
        <f t="shared" si="10"/>
        <v>0</v>
      </c>
      <c r="BG113" s="201">
        <f t="shared" si="11"/>
        <v>0</v>
      </c>
      <c r="BH113" s="201">
        <f t="shared" si="12"/>
        <v>0</v>
      </c>
      <c r="BI113" s="201">
        <f t="shared" si="13"/>
        <v>0</v>
      </c>
      <c r="BJ113" s="13" t="s">
        <v>82</v>
      </c>
      <c r="BK113" s="202">
        <f t="shared" si="14"/>
        <v>0</v>
      </c>
      <c r="BL113" s="13" t="s">
        <v>182</v>
      </c>
      <c r="BM113" s="13" t="s">
        <v>1394</v>
      </c>
    </row>
    <row r="114" spans="2:65" s="1" customFormat="1" ht="16.5" customHeight="1">
      <c r="B114" s="30"/>
      <c r="C114" s="191" t="s">
        <v>182</v>
      </c>
      <c r="D114" s="191" t="s">
        <v>178</v>
      </c>
      <c r="E114" s="192" t="s">
        <v>1395</v>
      </c>
      <c r="F114" s="193" t="s">
        <v>1396</v>
      </c>
      <c r="G114" s="194" t="s">
        <v>193</v>
      </c>
      <c r="H114" s="195">
        <v>4.5</v>
      </c>
      <c r="I114" s="196"/>
      <c r="J114" s="195">
        <f t="shared" si="5"/>
        <v>0</v>
      </c>
      <c r="K114" s="193" t="s">
        <v>1</v>
      </c>
      <c r="L114" s="34"/>
      <c r="M114" s="197" t="s">
        <v>1</v>
      </c>
      <c r="N114" s="198" t="s">
        <v>41</v>
      </c>
      <c r="O114" s="56"/>
      <c r="P114" s="199">
        <f t="shared" si="6"/>
        <v>0</v>
      </c>
      <c r="Q114" s="199">
        <v>0</v>
      </c>
      <c r="R114" s="199">
        <f t="shared" si="7"/>
        <v>0</v>
      </c>
      <c r="S114" s="199">
        <v>0.24</v>
      </c>
      <c r="T114" s="200">
        <f t="shared" si="8"/>
        <v>1.08</v>
      </c>
      <c r="AR114" s="13" t="s">
        <v>182</v>
      </c>
      <c r="AT114" s="13" t="s">
        <v>178</v>
      </c>
      <c r="AU114" s="13" t="s">
        <v>82</v>
      </c>
      <c r="AY114" s="13" t="s">
        <v>175</v>
      </c>
      <c r="BE114" s="201">
        <f t="shared" si="9"/>
        <v>0</v>
      </c>
      <c r="BF114" s="201">
        <f t="shared" si="10"/>
        <v>0</v>
      </c>
      <c r="BG114" s="201">
        <f t="shared" si="11"/>
        <v>0</v>
      </c>
      <c r="BH114" s="201">
        <f t="shared" si="12"/>
        <v>0</v>
      </c>
      <c r="BI114" s="201">
        <f t="shared" si="13"/>
        <v>0</v>
      </c>
      <c r="BJ114" s="13" t="s">
        <v>82</v>
      </c>
      <c r="BK114" s="202">
        <f t="shared" si="14"/>
        <v>0</v>
      </c>
      <c r="BL114" s="13" t="s">
        <v>182</v>
      </c>
      <c r="BM114" s="13" t="s">
        <v>1397</v>
      </c>
    </row>
    <row r="115" spans="2:65" s="1" customFormat="1" ht="16.5" customHeight="1">
      <c r="B115" s="30"/>
      <c r="C115" s="191" t="s">
        <v>197</v>
      </c>
      <c r="D115" s="191" t="s">
        <v>178</v>
      </c>
      <c r="E115" s="192" t="s">
        <v>1398</v>
      </c>
      <c r="F115" s="193" t="s">
        <v>1399</v>
      </c>
      <c r="G115" s="194" t="s">
        <v>235</v>
      </c>
      <c r="H115" s="195">
        <v>8.1579999999999995</v>
      </c>
      <c r="I115" s="196"/>
      <c r="J115" s="195">
        <f t="shared" si="5"/>
        <v>0</v>
      </c>
      <c r="K115" s="193" t="s">
        <v>1</v>
      </c>
      <c r="L115" s="34"/>
      <c r="M115" s="197" t="s">
        <v>1</v>
      </c>
      <c r="N115" s="198" t="s">
        <v>41</v>
      </c>
      <c r="O115" s="56"/>
      <c r="P115" s="199">
        <f t="shared" si="6"/>
        <v>0</v>
      </c>
      <c r="Q115" s="199">
        <v>0</v>
      </c>
      <c r="R115" s="199">
        <f t="shared" si="7"/>
        <v>0</v>
      </c>
      <c r="S115" s="199">
        <v>0</v>
      </c>
      <c r="T115" s="200">
        <f t="shared" si="8"/>
        <v>0</v>
      </c>
      <c r="AR115" s="13" t="s">
        <v>182</v>
      </c>
      <c r="AT115" s="13" t="s">
        <v>178</v>
      </c>
      <c r="AU115" s="13" t="s">
        <v>82</v>
      </c>
      <c r="AY115" s="13" t="s">
        <v>175</v>
      </c>
      <c r="BE115" s="201">
        <f t="shared" si="9"/>
        <v>0</v>
      </c>
      <c r="BF115" s="201">
        <f t="shared" si="10"/>
        <v>0</v>
      </c>
      <c r="BG115" s="201">
        <f t="shared" si="11"/>
        <v>0</v>
      </c>
      <c r="BH115" s="201">
        <f t="shared" si="12"/>
        <v>0</v>
      </c>
      <c r="BI115" s="201">
        <f t="shared" si="13"/>
        <v>0</v>
      </c>
      <c r="BJ115" s="13" t="s">
        <v>82</v>
      </c>
      <c r="BK115" s="202">
        <f t="shared" si="14"/>
        <v>0</v>
      </c>
      <c r="BL115" s="13" t="s">
        <v>182</v>
      </c>
      <c r="BM115" s="13" t="s">
        <v>1400</v>
      </c>
    </row>
    <row r="116" spans="2:65" s="1" customFormat="1" ht="16.5" customHeight="1">
      <c r="B116" s="30"/>
      <c r="C116" s="191" t="s">
        <v>195</v>
      </c>
      <c r="D116" s="191" t="s">
        <v>178</v>
      </c>
      <c r="E116" s="192" t="s">
        <v>1401</v>
      </c>
      <c r="F116" s="193" t="s">
        <v>1402</v>
      </c>
      <c r="G116" s="194" t="s">
        <v>235</v>
      </c>
      <c r="H116" s="195">
        <v>8.1579999999999995</v>
      </c>
      <c r="I116" s="196"/>
      <c r="J116" s="195">
        <f t="shared" si="5"/>
        <v>0</v>
      </c>
      <c r="K116" s="193" t="s">
        <v>1</v>
      </c>
      <c r="L116" s="34"/>
      <c r="M116" s="197" t="s">
        <v>1</v>
      </c>
      <c r="N116" s="198" t="s">
        <v>41</v>
      </c>
      <c r="O116" s="56"/>
      <c r="P116" s="199">
        <f t="shared" si="6"/>
        <v>0</v>
      </c>
      <c r="Q116" s="199">
        <v>0</v>
      </c>
      <c r="R116" s="199">
        <f t="shared" si="7"/>
        <v>0</v>
      </c>
      <c r="S116" s="199">
        <v>0</v>
      </c>
      <c r="T116" s="200">
        <f t="shared" si="8"/>
        <v>0</v>
      </c>
      <c r="AR116" s="13" t="s">
        <v>182</v>
      </c>
      <c r="AT116" s="13" t="s">
        <v>178</v>
      </c>
      <c r="AU116" s="13" t="s">
        <v>82</v>
      </c>
      <c r="AY116" s="13" t="s">
        <v>175</v>
      </c>
      <c r="BE116" s="201">
        <f t="shared" si="9"/>
        <v>0</v>
      </c>
      <c r="BF116" s="201">
        <f t="shared" si="10"/>
        <v>0</v>
      </c>
      <c r="BG116" s="201">
        <f t="shared" si="11"/>
        <v>0</v>
      </c>
      <c r="BH116" s="201">
        <f t="shared" si="12"/>
        <v>0</v>
      </c>
      <c r="BI116" s="201">
        <f t="shared" si="13"/>
        <v>0</v>
      </c>
      <c r="BJ116" s="13" t="s">
        <v>82</v>
      </c>
      <c r="BK116" s="202">
        <f t="shared" si="14"/>
        <v>0</v>
      </c>
      <c r="BL116" s="13" t="s">
        <v>182</v>
      </c>
      <c r="BM116" s="13" t="s">
        <v>1403</v>
      </c>
    </row>
    <row r="117" spans="2:65" s="1" customFormat="1" ht="16.5" customHeight="1">
      <c r="B117" s="30"/>
      <c r="C117" s="191" t="s">
        <v>204</v>
      </c>
      <c r="D117" s="191" t="s">
        <v>178</v>
      </c>
      <c r="E117" s="192" t="s">
        <v>1404</v>
      </c>
      <c r="F117" s="193" t="s">
        <v>1405</v>
      </c>
      <c r="G117" s="194" t="s">
        <v>235</v>
      </c>
      <c r="H117" s="195">
        <v>8.1579999999999995</v>
      </c>
      <c r="I117" s="196"/>
      <c r="J117" s="195">
        <f t="shared" si="5"/>
        <v>0</v>
      </c>
      <c r="K117" s="193" t="s">
        <v>1</v>
      </c>
      <c r="L117" s="34"/>
      <c r="M117" s="197" t="s">
        <v>1</v>
      </c>
      <c r="N117" s="198" t="s">
        <v>41</v>
      </c>
      <c r="O117" s="56"/>
      <c r="P117" s="199">
        <f t="shared" si="6"/>
        <v>0</v>
      </c>
      <c r="Q117" s="199">
        <v>0</v>
      </c>
      <c r="R117" s="199">
        <f t="shared" si="7"/>
        <v>0</v>
      </c>
      <c r="S117" s="199">
        <v>0</v>
      </c>
      <c r="T117" s="200">
        <f t="shared" si="8"/>
        <v>0</v>
      </c>
      <c r="AR117" s="13" t="s">
        <v>182</v>
      </c>
      <c r="AT117" s="13" t="s">
        <v>178</v>
      </c>
      <c r="AU117" s="13" t="s">
        <v>82</v>
      </c>
      <c r="AY117" s="13" t="s">
        <v>175</v>
      </c>
      <c r="BE117" s="201">
        <f t="shared" si="9"/>
        <v>0</v>
      </c>
      <c r="BF117" s="201">
        <f t="shared" si="10"/>
        <v>0</v>
      </c>
      <c r="BG117" s="201">
        <f t="shared" si="11"/>
        <v>0</v>
      </c>
      <c r="BH117" s="201">
        <f t="shared" si="12"/>
        <v>0</v>
      </c>
      <c r="BI117" s="201">
        <f t="shared" si="13"/>
        <v>0</v>
      </c>
      <c r="BJ117" s="13" t="s">
        <v>82</v>
      </c>
      <c r="BK117" s="202">
        <f t="shared" si="14"/>
        <v>0</v>
      </c>
      <c r="BL117" s="13" t="s">
        <v>182</v>
      </c>
      <c r="BM117" s="13" t="s">
        <v>1406</v>
      </c>
    </row>
    <row r="118" spans="2:65" s="1" customFormat="1" ht="16.5" customHeight="1">
      <c r="B118" s="30"/>
      <c r="C118" s="191" t="s">
        <v>208</v>
      </c>
      <c r="D118" s="191" t="s">
        <v>178</v>
      </c>
      <c r="E118" s="192" t="s">
        <v>1407</v>
      </c>
      <c r="F118" s="193" t="s">
        <v>1408</v>
      </c>
      <c r="G118" s="194" t="s">
        <v>351</v>
      </c>
      <c r="H118" s="195">
        <v>13.053000000000001</v>
      </c>
      <c r="I118" s="196"/>
      <c r="J118" s="195">
        <f t="shared" si="5"/>
        <v>0</v>
      </c>
      <c r="K118" s="193" t="s">
        <v>1</v>
      </c>
      <c r="L118" s="34"/>
      <c r="M118" s="197" t="s">
        <v>1</v>
      </c>
      <c r="N118" s="198" t="s">
        <v>41</v>
      </c>
      <c r="O118" s="56"/>
      <c r="P118" s="199">
        <f t="shared" si="6"/>
        <v>0</v>
      </c>
      <c r="Q118" s="199">
        <v>0</v>
      </c>
      <c r="R118" s="199">
        <f t="shared" si="7"/>
        <v>0</v>
      </c>
      <c r="S118" s="199">
        <v>0</v>
      </c>
      <c r="T118" s="200">
        <f t="shared" si="8"/>
        <v>0</v>
      </c>
      <c r="AR118" s="13" t="s">
        <v>182</v>
      </c>
      <c r="AT118" s="13" t="s">
        <v>178</v>
      </c>
      <c r="AU118" s="13" t="s">
        <v>82</v>
      </c>
      <c r="AY118" s="13" t="s">
        <v>175</v>
      </c>
      <c r="BE118" s="201">
        <f t="shared" si="9"/>
        <v>0</v>
      </c>
      <c r="BF118" s="201">
        <f t="shared" si="10"/>
        <v>0</v>
      </c>
      <c r="BG118" s="201">
        <f t="shared" si="11"/>
        <v>0</v>
      </c>
      <c r="BH118" s="201">
        <f t="shared" si="12"/>
        <v>0</v>
      </c>
      <c r="BI118" s="201">
        <f t="shared" si="13"/>
        <v>0</v>
      </c>
      <c r="BJ118" s="13" t="s">
        <v>82</v>
      </c>
      <c r="BK118" s="202">
        <f t="shared" si="14"/>
        <v>0</v>
      </c>
      <c r="BL118" s="13" t="s">
        <v>182</v>
      </c>
      <c r="BM118" s="13" t="s">
        <v>1409</v>
      </c>
    </row>
    <row r="119" spans="2:65" s="11" customFormat="1" ht="22.9" customHeight="1">
      <c r="B119" s="175"/>
      <c r="C119" s="176"/>
      <c r="D119" s="177" t="s">
        <v>68</v>
      </c>
      <c r="E119" s="189" t="s">
        <v>82</v>
      </c>
      <c r="F119" s="189" t="s">
        <v>1410</v>
      </c>
      <c r="G119" s="176"/>
      <c r="H119" s="176"/>
      <c r="I119" s="179"/>
      <c r="J119" s="190">
        <f>BK119</f>
        <v>0</v>
      </c>
      <c r="K119" s="176"/>
      <c r="L119" s="181"/>
      <c r="M119" s="182"/>
      <c r="N119" s="183"/>
      <c r="O119" s="183"/>
      <c r="P119" s="184">
        <f>P120</f>
        <v>0</v>
      </c>
      <c r="Q119" s="183"/>
      <c r="R119" s="184">
        <f>R120</f>
        <v>15.6876005</v>
      </c>
      <c r="S119" s="183"/>
      <c r="T119" s="185">
        <f>T120</f>
        <v>0</v>
      </c>
      <c r="AR119" s="186" t="s">
        <v>76</v>
      </c>
      <c r="AT119" s="187" t="s">
        <v>68</v>
      </c>
      <c r="AU119" s="187" t="s">
        <v>76</v>
      </c>
      <c r="AY119" s="186" t="s">
        <v>175</v>
      </c>
      <c r="BK119" s="188">
        <f>BK120</f>
        <v>0</v>
      </c>
    </row>
    <row r="120" spans="2:65" s="1" customFormat="1" ht="16.5" customHeight="1">
      <c r="B120" s="30"/>
      <c r="C120" s="191" t="s">
        <v>212</v>
      </c>
      <c r="D120" s="191" t="s">
        <v>178</v>
      </c>
      <c r="E120" s="192" t="s">
        <v>1411</v>
      </c>
      <c r="F120" s="193" t="s">
        <v>1412</v>
      </c>
      <c r="G120" s="194" t="s">
        <v>235</v>
      </c>
      <c r="H120" s="195">
        <v>7.15</v>
      </c>
      <c r="I120" s="196"/>
      <c r="J120" s="195">
        <f>ROUND(I120*H120,3)</f>
        <v>0</v>
      </c>
      <c r="K120" s="193" t="s">
        <v>1</v>
      </c>
      <c r="L120" s="34"/>
      <c r="M120" s="197" t="s">
        <v>1</v>
      </c>
      <c r="N120" s="198" t="s">
        <v>41</v>
      </c>
      <c r="O120" s="56"/>
      <c r="P120" s="199">
        <f>O120*H120</f>
        <v>0</v>
      </c>
      <c r="Q120" s="199">
        <v>2.19407</v>
      </c>
      <c r="R120" s="199">
        <f>Q120*H120</f>
        <v>15.6876005</v>
      </c>
      <c r="S120" s="199">
        <v>0</v>
      </c>
      <c r="T120" s="200">
        <f>S120*H120</f>
        <v>0</v>
      </c>
      <c r="AR120" s="13" t="s">
        <v>182</v>
      </c>
      <c r="AT120" s="13" t="s">
        <v>178</v>
      </c>
      <c r="AU120" s="13" t="s">
        <v>82</v>
      </c>
      <c r="AY120" s="13" t="s">
        <v>175</v>
      </c>
      <c r="BE120" s="201">
        <f>IF(N120="základná",J120,0)</f>
        <v>0</v>
      </c>
      <c r="BF120" s="201">
        <f>IF(N120="znížená",J120,0)</f>
        <v>0</v>
      </c>
      <c r="BG120" s="201">
        <f>IF(N120="zákl. prenesená",J120,0)</f>
        <v>0</v>
      </c>
      <c r="BH120" s="201">
        <f>IF(N120="zníž. prenesená",J120,0)</f>
        <v>0</v>
      </c>
      <c r="BI120" s="201">
        <f>IF(N120="nulová",J120,0)</f>
        <v>0</v>
      </c>
      <c r="BJ120" s="13" t="s">
        <v>82</v>
      </c>
      <c r="BK120" s="202">
        <f>ROUND(I120*H120,3)</f>
        <v>0</v>
      </c>
      <c r="BL120" s="13" t="s">
        <v>182</v>
      </c>
      <c r="BM120" s="13" t="s">
        <v>1413</v>
      </c>
    </row>
    <row r="121" spans="2:65" s="11" customFormat="1" ht="22.9" customHeight="1">
      <c r="B121" s="175"/>
      <c r="C121" s="176"/>
      <c r="D121" s="177" t="s">
        <v>68</v>
      </c>
      <c r="E121" s="189" t="s">
        <v>176</v>
      </c>
      <c r="F121" s="189" t="s">
        <v>177</v>
      </c>
      <c r="G121" s="176"/>
      <c r="H121" s="176"/>
      <c r="I121" s="179"/>
      <c r="J121" s="190">
        <f>BK121</f>
        <v>0</v>
      </c>
      <c r="K121" s="176"/>
      <c r="L121" s="181"/>
      <c r="M121" s="182"/>
      <c r="N121" s="183"/>
      <c r="O121" s="183"/>
      <c r="P121" s="184">
        <f>P122</f>
        <v>0</v>
      </c>
      <c r="Q121" s="183"/>
      <c r="R121" s="184">
        <f>R122</f>
        <v>2.8950179999999999</v>
      </c>
      <c r="S121" s="183"/>
      <c r="T121" s="185">
        <f>T122</f>
        <v>0</v>
      </c>
      <c r="AR121" s="186" t="s">
        <v>76</v>
      </c>
      <c r="AT121" s="187" t="s">
        <v>68</v>
      </c>
      <c r="AU121" s="187" t="s">
        <v>76</v>
      </c>
      <c r="AY121" s="186" t="s">
        <v>175</v>
      </c>
      <c r="BK121" s="188">
        <f>BK122</f>
        <v>0</v>
      </c>
    </row>
    <row r="122" spans="2:65" s="1" customFormat="1" ht="16.5" customHeight="1">
      <c r="B122" s="30"/>
      <c r="C122" s="191" t="s">
        <v>216</v>
      </c>
      <c r="D122" s="191" t="s">
        <v>178</v>
      </c>
      <c r="E122" s="192" t="s">
        <v>1414</v>
      </c>
      <c r="F122" s="193" t="s">
        <v>1415</v>
      </c>
      <c r="G122" s="194" t="s">
        <v>235</v>
      </c>
      <c r="H122" s="195">
        <v>1.1759999999999999</v>
      </c>
      <c r="I122" s="196"/>
      <c r="J122" s="195">
        <f>ROUND(I122*H122,3)</f>
        <v>0</v>
      </c>
      <c r="K122" s="193" t="s">
        <v>1</v>
      </c>
      <c r="L122" s="34"/>
      <c r="M122" s="197" t="s">
        <v>1</v>
      </c>
      <c r="N122" s="198" t="s">
        <v>41</v>
      </c>
      <c r="O122" s="56"/>
      <c r="P122" s="199">
        <f>O122*H122</f>
        <v>0</v>
      </c>
      <c r="Q122" s="199">
        <v>2.4617499999999999</v>
      </c>
      <c r="R122" s="199">
        <f>Q122*H122</f>
        <v>2.8950179999999999</v>
      </c>
      <c r="S122" s="199">
        <v>0</v>
      </c>
      <c r="T122" s="200">
        <f>S122*H122</f>
        <v>0</v>
      </c>
      <c r="AR122" s="13" t="s">
        <v>182</v>
      </c>
      <c r="AT122" s="13" t="s">
        <v>178</v>
      </c>
      <c r="AU122" s="13" t="s">
        <v>82</v>
      </c>
      <c r="AY122" s="13" t="s">
        <v>175</v>
      </c>
      <c r="BE122" s="201">
        <f>IF(N122="základná",J122,0)</f>
        <v>0</v>
      </c>
      <c r="BF122" s="201">
        <f>IF(N122="znížená",J122,0)</f>
        <v>0</v>
      </c>
      <c r="BG122" s="201">
        <f>IF(N122="zákl. prenesená",J122,0)</f>
        <v>0</v>
      </c>
      <c r="BH122" s="201">
        <f>IF(N122="zníž. prenesená",J122,0)</f>
        <v>0</v>
      </c>
      <c r="BI122" s="201">
        <f>IF(N122="nulová",J122,0)</f>
        <v>0</v>
      </c>
      <c r="BJ122" s="13" t="s">
        <v>82</v>
      </c>
      <c r="BK122" s="202">
        <f>ROUND(I122*H122,3)</f>
        <v>0</v>
      </c>
      <c r="BL122" s="13" t="s">
        <v>182</v>
      </c>
      <c r="BM122" s="13" t="s">
        <v>1416</v>
      </c>
    </row>
    <row r="123" spans="2:65" s="11" customFormat="1" ht="22.9" customHeight="1">
      <c r="B123" s="175"/>
      <c r="C123" s="176"/>
      <c r="D123" s="177" t="s">
        <v>68</v>
      </c>
      <c r="E123" s="189" t="s">
        <v>195</v>
      </c>
      <c r="F123" s="189" t="s">
        <v>196</v>
      </c>
      <c r="G123" s="176"/>
      <c r="H123" s="176"/>
      <c r="I123" s="179"/>
      <c r="J123" s="190">
        <f>BK123</f>
        <v>0</v>
      </c>
      <c r="K123" s="176"/>
      <c r="L123" s="181"/>
      <c r="M123" s="182"/>
      <c r="N123" s="183"/>
      <c r="O123" s="183"/>
      <c r="P123" s="184">
        <f>SUM(P124:P126)</f>
        <v>0</v>
      </c>
      <c r="Q123" s="183"/>
      <c r="R123" s="184">
        <f>SUM(R124:R126)</f>
        <v>0.11377000000000001</v>
      </c>
      <c r="S123" s="183"/>
      <c r="T123" s="185">
        <f>SUM(T124:T126)</f>
        <v>0</v>
      </c>
      <c r="AR123" s="186" t="s">
        <v>76</v>
      </c>
      <c r="AT123" s="187" t="s">
        <v>68</v>
      </c>
      <c r="AU123" s="187" t="s">
        <v>76</v>
      </c>
      <c r="AY123" s="186" t="s">
        <v>175</v>
      </c>
      <c r="BK123" s="188">
        <f>SUM(BK124:BK126)</f>
        <v>0</v>
      </c>
    </row>
    <row r="124" spans="2:65" s="1" customFormat="1" ht="16.5" customHeight="1">
      <c r="B124" s="30"/>
      <c r="C124" s="191" t="s">
        <v>220</v>
      </c>
      <c r="D124" s="191" t="s">
        <v>178</v>
      </c>
      <c r="E124" s="192" t="s">
        <v>1417</v>
      </c>
      <c r="F124" s="193" t="s">
        <v>1418</v>
      </c>
      <c r="G124" s="194" t="s">
        <v>193</v>
      </c>
      <c r="H124" s="195">
        <v>5</v>
      </c>
      <c r="I124" s="196"/>
      <c r="J124" s="195">
        <f>ROUND(I124*H124,3)</f>
        <v>0</v>
      </c>
      <c r="K124" s="193" t="s">
        <v>1</v>
      </c>
      <c r="L124" s="34"/>
      <c r="M124" s="197" t="s">
        <v>1</v>
      </c>
      <c r="N124" s="198" t="s">
        <v>41</v>
      </c>
      <c r="O124" s="56"/>
      <c r="P124" s="199">
        <f>O124*H124</f>
        <v>0</v>
      </c>
      <c r="Q124" s="199">
        <v>3.3E-3</v>
      </c>
      <c r="R124" s="199">
        <f>Q124*H124</f>
        <v>1.6500000000000001E-2</v>
      </c>
      <c r="S124" s="199">
        <v>0</v>
      </c>
      <c r="T124" s="200">
        <f>S124*H124</f>
        <v>0</v>
      </c>
      <c r="AR124" s="13" t="s">
        <v>182</v>
      </c>
      <c r="AT124" s="13" t="s">
        <v>178</v>
      </c>
      <c r="AU124" s="13" t="s">
        <v>82</v>
      </c>
      <c r="AY124" s="13" t="s">
        <v>175</v>
      </c>
      <c r="BE124" s="201">
        <f>IF(N124="základná",J124,0)</f>
        <v>0</v>
      </c>
      <c r="BF124" s="201">
        <f>IF(N124="znížená",J124,0)</f>
        <v>0</v>
      </c>
      <c r="BG124" s="201">
        <f>IF(N124="zákl. prenesená",J124,0)</f>
        <v>0</v>
      </c>
      <c r="BH124" s="201">
        <f>IF(N124="zníž. prenesená",J124,0)</f>
        <v>0</v>
      </c>
      <c r="BI124" s="201">
        <f>IF(N124="nulová",J124,0)</f>
        <v>0</v>
      </c>
      <c r="BJ124" s="13" t="s">
        <v>82</v>
      </c>
      <c r="BK124" s="202">
        <f>ROUND(I124*H124,3)</f>
        <v>0</v>
      </c>
      <c r="BL124" s="13" t="s">
        <v>182</v>
      </c>
      <c r="BM124" s="13" t="s">
        <v>1419</v>
      </c>
    </row>
    <row r="125" spans="2:65" s="1" customFormat="1" ht="16.5" customHeight="1">
      <c r="B125" s="30"/>
      <c r="C125" s="191" t="s">
        <v>224</v>
      </c>
      <c r="D125" s="191" t="s">
        <v>178</v>
      </c>
      <c r="E125" s="192" t="s">
        <v>1420</v>
      </c>
      <c r="F125" s="193" t="s">
        <v>1421</v>
      </c>
      <c r="G125" s="194" t="s">
        <v>193</v>
      </c>
      <c r="H125" s="195">
        <v>1</v>
      </c>
      <c r="I125" s="196"/>
      <c r="J125" s="195">
        <f>ROUND(I125*H125,3)</f>
        <v>0</v>
      </c>
      <c r="K125" s="193" t="s">
        <v>1</v>
      </c>
      <c r="L125" s="34"/>
      <c r="M125" s="197" t="s">
        <v>1</v>
      </c>
      <c r="N125" s="198" t="s">
        <v>41</v>
      </c>
      <c r="O125" s="56"/>
      <c r="P125" s="199">
        <f>O125*H125</f>
        <v>0</v>
      </c>
      <c r="Q125" s="199">
        <v>2.2710000000000001E-2</v>
      </c>
      <c r="R125" s="199">
        <f>Q125*H125</f>
        <v>2.2710000000000001E-2</v>
      </c>
      <c r="S125" s="199">
        <v>0</v>
      </c>
      <c r="T125" s="200">
        <f>S125*H125</f>
        <v>0</v>
      </c>
      <c r="AR125" s="13" t="s">
        <v>182</v>
      </c>
      <c r="AT125" s="13" t="s">
        <v>178</v>
      </c>
      <c r="AU125" s="13" t="s">
        <v>82</v>
      </c>
      <c r="AY125" s="13" t="s">
        <v>175</v>
      </c>
      <c r="BE125" s="201">
        <f>IF(N125="základná",J125,0)</f>
        <v>0</v>
      </c>
      <c r="BF125" s="201">
        <f>IF(N125="znížená",J125,0)</f>
        <v>0</v>
      </c>
      <c r="BG125" s="201">
        <f>IF(N125="zákl. prenesená",J125,0)</f>
        <v>0</v>
      </c>
      <c r="BH125" s="201">
        <f>IF(N125="zníž. prenesená",J125,0)</f>
        <v>0</v>
      </c>
      <c r="BI125" s="201">
        <f>IF(N125="nulová",J125,0)</f>
        <v>0</v>
      </c>
      <c r="BJ125" s="13" t="s">
        <v>82</v>
      </c>
      <c r="BK125" s="202">
        <f>ROUND(I125*H125,3)</f>
        <v>0</v>
      </c>
      <c r="BL125" s="13" t="s">
        <v>182</v>
      </c>
      <c r="BM125" s="13" t="s">
        <v>1422</v>
      </c>
    </row>
    <row r="126" spans="2:65" s="1" customFormat="1" ht="16.5" customHeight="1">
      <c r="B126" s="30"/>
      <c r="C126" s="191" t="s">
        <v>228</v>
      </c>
      <c r="D126" s="191" t="s">
        <v>178</v>
      </c>
      <c r="E126" s="192" t="s">
        <v>1423</v>
      </c>
      <c r="F126" s="193" t="s">
        <v>1424</v>
      </c>
      <c r="G126" s="194" t="s">
        <v>193</v>
      </c>
      <c r="H126" s="195">
        <v>4</v>
      </c>
      <c r="I126" s="196"/>
      <c r="J126" s="195">
        <f>ROUND(I126*H126,3)</f>
        <v>0</v>
      </c>
      <c r="K126" s="193" t="s">
        <v>1</v>
      </c>
      <c r="L126" s="34"/>
      <c r="M126" s="197" t="s">
        <v>1</v>
      </c>
      <c r="N126" s="198" t="s">
        <v>41</v>
      </c>
      <c r="O126" s="56"/>
      <c r="P126" s="199">
        <f>O126*H126</f>
        <v>0</v>
      </c>
      <c r="Q126" s="199">
        <v>1.864E-2</v>
      </c>
      <c r="R126" s="199">
        <f>Q126*H126</f>
        <v>7.4560000000000001E-2</v>
      </c>
      <c r="S126" s="199">
        <v>0</v>
      </c>
      <c r="T126" s="200">
        <f>S126*H126</f>
        <v>0</v>
      </c>
      <c r="AR126" s="13" t="s">
        <v>182</v>
      </c>
      <c r="AT126" s="13" t="s">
        <v>178</v>
      </c>
      <c r="AU126" s="13" t="s">
        <v>82</v>
      </c>
      <c r="AY126" s="13" t="s">
        <v>175</v>
      </c>
      <c r="BE126" s="201">
        <f>IF(N126="základná",J126,0)</f>
        <v>0</v>
      </c>
      <c r="BF126" s="201">
        <f>IF(N126="znížená",J126,0)</f>
        <v>0</v>
      </c>
      <c r="BG126" s="201">
        <f>IF(N126="zákl. prenesená",J126,0)</f>
        <v>0</v>
      </c>
      <c r="BH126" s="201">
        <f>IF(N126="zníž. prenesená",J126,0)</f>
        <v>0</v>
      </c>
      <c r="BI126" s="201">
        <f>IF(N126="nulová",J126,0)</f>
        <v>0</v>
      </c>
      <c r="BJ126" s="13" t="s">
        <v>82</v>
      </c>
      <c r="BK126" s="202">
        <f>ROUND(I126*H126,3)</f>
        <v>0</v>
      </c>
      <c r="BL126" s="13" t="s">
        <v>182</v>
      </c>
      <c r="BM126" s="13" t="s">
        <v>1425</v>
      </c>
    </row>
    <row r="127" spans="2:65" s="11" customFormat="1" ht="22.9" customHeight="1">
      <c r="B127" s="175"/>
      <c r="C127" s="176"/>
      <c r="D127" s="177" t="s">
        <v>68</v>
      </c>
      <c r="E127" s="189" t="s">
        <v>212</v>
      </c>
      <c r="F127" s="189" t="s">
        <v>255</v>
      </c>
      <c r="G127" s="176"/>
      <c r="H127" s="176"/>
      <c r="I127" s="179"/>
      <c r="J127" s="190">
        <f>BK127</f>
        <v>0</v>
      </c>
      <c r="K127" s="176"/>
      <c r="L127" s="181"/>
      <c r="M127" s="182"/>
      <c r="N127" s="183"/>
      <c r="O127" s="183"/>
      <c r="P127" s="184">
        <f>SUM(P128:P132)</f>
        <v>0</v>
      </c>
      <c r="Q127" s="183"/>
      <c r="R127" s="184">
        <f>SUM(R128:R132)</f>
        <v>0</v>
      </c>
      <c r="S127" s="183"/>
      <c r="T127" s="185">
        <f>SUM(T128:T132)</f>
        <v>0</v>
      </c>
      <c r="AR127" s="186" t="s">
        <v>76</v>
      </c>
      <c r="AT127" s="187" t="s">
        <v>68</v>
      </c>
      <c r="AU127" s="187" t="s">
        <v>76</v>
      </c>
      <c r="AY127" s="186" t="s">
        <v>175</v>
      </c>
      <c r="BK127" s="188">
        <f>SUM(BK128:BK132)</f>
        <v>0</v>
      </c>
    </row>
    <row r="128" spans="2:65" s="1" customFormat="1" ht="16.5" customHeight="1">
      <c r="B128" s="30"/>
      <c r="C128" s="191" t="s">
        <v>232</v>
      </c>
      <c r="D128" s="191" t="s">
        <v>178</v>
      </c>
      <c r="E128" s="192" t="s">
        <v>354</v>
      </c>
      <c r="F128" s="193" t="s">
        <v>355</v>
      </c>
      <c r="G128" s="194" t="s">
        <v>351</v>
      </c>
      <c r="H128" s="195">
        <v>3.33</v>
      </c>
      <c r="I128" s="196"/>
      <c r="J128" s="195">
        <f>ROUND(I128*H128,3)</f>
        <v>0</v>
      </c>
      <c r="K128" s="193" t="s">
        <v>1</v>
      </c>
      <c r="L128" s="34"/>
      <c r="M128" s="197" t="s">
        <v>1</v>
      </c>
      <c r="N128" s="198" t="s">
        <v>41</v>
      </c>
      <c r="O128" s="56"/>
      <c r="P128" s="199">
        <f>O128*H128</f>
        <v>0</v>
      </c>
      <c r="Q128" s="199">
        <v>0</v>
      </c>
      <c r="R128" s="199">
        <f>Q128*H128</f>
        <v>0</v>
      </c>
      <c r="S128" s="199">
        <v>0</v>
      </c>
      <c r="T128" s="200">
        <f>S128*H128</f>
        <v>0</v>
      </c>
      <c r="AR128" s="13" t="s">
        <v>182</v>
      </c>
      <c r="AT128" s="13" t="s">
        <v>178</v>
      </c>
      <c r="AU128" s="13" t="s">
        <v>82</v>
      </c>
      <c r="AY128" s="13" t="s">
        <v>175</v>
      </c>
      <c r="BE128" s="201">
        <f>IF(N128="základná",J128,0)</f>
        <v>0</v>
      </c>
      <c r="BF128" s="201">
        <f>IF(N128="znížená",J128,0)</f>
        <v>0</v>
      </c>
      <c r="BG128" s="201">
        <f>IF(N128="zákl. prenesená",J128,0)</f>
        <v>0</v>
      </c>
      <c r="BH128" s="201">
        <f>IF(N128="zníž. prenesená",J128,0)</f>
        <v>0</v>
      </c>
      <c r="BI128" s="201">
        <f>IF(N128="nulová",J128,0)</f>
        <v>0</v>
      </c>
      <c r="BJ128" s="13" t="s">
        <v>82</v>
      </c>
      <c r="BK128" s="202">
        <f>ROUND(I128*H128,3)</f>
        <v>0</v>
      </c>
      <c r="BL128" s="13" t="s">
        <v>182</v>
      </c>
      <c r="BM128" s="13" t="s">
        <v>1426</v>
      </c>
    </row>
    <row r="129" spans="2:65" s="1" customFormat="1" ht="16.5" customHeight="1">
      <c r="B129" s="30"/>
      <c r="C129" s="191" t="s">
        <v>237</v>
      </c>
      <c r="D129" s="191" t="s">
        <v>178</v>
      </c>
      <c r="E129" s="192" t="s">
        <v>358</v>
      </c>
      <c r="F129" s="193" t="s">
        <v>359</v>
      </c>
      <c r="G129" s="194" t="s">
        <v>351</v>
      </c>
      <c r="H129" s="195">
        <v>6.66</v>
      </c>
      <c r="I129" s="196"/>
      <c r="J129" s="195">
        <f>ROUND(I129*H129,3)</f>
        <v>0</v>
      </c>
      <c r="K129" s="193" t="s">
        <v>1</v>
      </c>
      <c r="L129" s="34"/>
      <c r="M129" s="197" t="s">
        <v>1</v>
      </c>
      <c r="N129" s="198" t="s">
        <v>41</v>
      </c>
      <c r="O129" s="56"/>
      <c r="P129" s="199">
        <f>O129*H129</f>
        <v>0</v>
      </c>
      <c r="Q129" s="199">
        <v>0</v>
      </c>
      <c r="R129" s="199">
        <f>Q129*H129</f>
        <v>0</v>
      </c>
      <c r="S129" s="199">
        <v>0</v>
      </c>
      <c r="T129" s="200">
        <f>S129*H129</f>
        <v>0</v>
      </c>
      <c r="AR129" s="13" t="s">
        <v>182</v>
      </c>
      <c r="AT129" s="13" t="s">
        <v>178</v>
      </c>
      <c r="AU129" s="13" t="s">
        <v>82</v>
      </c>
      <c r="AY129" s="13" t="s">
        <v>175</v>
      </c>
      <c r="BE129" s="201">
        <f>IF(N129="základná",J129,0)</f>
        <v>0</v>
      </c>
      <c r="BF129" s="201">
        <f>IF(N129="znížená",J129,0)</f>
        <v>0</v>
      </c>
      <c r="BG129" s="201">
        <f>IF(N129="zákl. prenesená",J129,0)</f>
        <v>0</v>
      </c>
      <c r="BH129" s="201">
        <f>IF(N129="zníž. prenesená",J129,0)</f>
        <v>0</v>
      </c>
      <c r="BI129" s="201">
        <f>IF(N129="nulová",J129,0)</f>
        <v>0</v>
      </c>
      <c r="BJ129" s="13" t="s">
        <v>82</v>
      </c>
      <c r="BK129" s="202">
        <f>ROUND(I129*H129,3)</f>
        <v>0</v>
      </c>
      <c r="BL129" s="13" t="s">
        <v>182</v>
      </c>
      <c r="BM129" s="13" t="s">
        <v>1427</v>
      </c>
    </row>
    <row r="130" spans="2:65" s="1" customFormat="1" ht="16.5" customHeight="1">
      <c r="B130" s="30"/>
      <c r="C130" s="191" t="s">
        <v>241</v>
      </c>
      <c r="D130" s="191" t="s">
        <v>178</v>
      </c>
      <c r="E130" s="192" t="s">
        <v>362</v>
      </c>
      <c r="F130" s="193" t="s">
        <v>363</v>
      </c>
      <c r="G130" s="194" t="s">
        <v>351</v>
      </c>
      <c r="H130" s="195">
        <v>3.33</v>
      </c>
      <c r="I130" s="196"/>
      <c r="J130" s="195">
        <f>ROUND(I130*H130,3)</f>
        <v>0</v>
      </c>
      <c r="K130" s="193" t="s">
        <v>1</v>
      </c>
      <c r="L130" s="34"/>
      <c r="M130" s="197" t="s">
        <v>1</v>
      </c>
      <c r="N130" s="198" t="s">
        <v>41</v>
      </c>
      <c r="O130" s="56"/>
      <c r="P130" s="199">
        <f>O130*H130</f>
        <v>0</v>
      </c>
      <c r="Q130" s="199">
        <v>0</v>
      </c>
      <c r="R130" s="199">
        <f>Q130*H130</f>
        <v>0</v>
      </c>
      <c r="S130" s="199">
        <v>0</v>
      </c>
      <c r="T130" s="200">
        <f>S130*H130</f>
        <v>0</v>
      </c>
      <c r="AR130" s="13" t="s">
        <v>182</v>
      </c>
      <c r="AT130" s="13" t="s">
        <v>178</v>
      </c>
      <c r="AU130" s="13" t="s">
        <v>82</v>
      </c>
      <c r="AY130" s="13" t="s">
        <v>175</v>
      </c>
      <c r="BE130" s="201">
        <f>IF(N130="základná",J130,0)</f>
        <v>0</v>
      </c>
      <c r="BF130" s="201">
        <f>IF(N130="znížená",J130,0)</f>
        <v>0</v>
      </c>
      <c r="BG130" s="201">
        <f>IF(N130="zákl. prenesená",J130,0)</f>
        <v>0</v>
      </c>
      <c r="BH130" s="201">
        <f>IF(N130="zníž. prenesená",J130,0)</f>
        <v>0</v>
      </c>
      <c r="BI130" s="201">
        <f>IF(N130="nulová",J130,0)</f>
        <v>0</v>
      </c>
      <c r="BJ130" s="13" t="s">
        <v>82</v>
      </c>
      <c r="BK130" s="202">
        <f>ROUND(I130*H130,3)</f>
        <v>0</v>
      </c>
      <c r="BL130" s="13" t="s">
        <v>182</v>
      </c>
      <c r="BM130" s="13" t="s">
        <v>1428</v>
      </c>
    </row>
    <row r="131" spans="2:65" s="1" customFormat="1" ht="16.5" customHeight="1">
      <c r="B131" s="30"/>
      <c r="C131" s="191" t="s">
        <v>245</v>
      </c>
      <c r="D131" s="191" t="s">
        <v>178</v>
      </c>
      <c r="E131" s="192" t="s">
        <v>366</v>
      </c>
      <c r="F131" s="193" t="s">
        <v>367</v>
      </c>
      <c r="G131" s="194" t="s">
        <v>351</v>
      </c>
      <c r="H131" s="195">
        <v>26.64</v>
      </c>
      <c r="I131" s="196"/>
      <c r="J131" s="195">
        <f>ROUND(I131*H131,3)</f>
        <v>0</v>
      </c>
      <c r="K131" s="193" t="s">
        <v>1</v>
      </c>
      <c r="L131" s="34"/>
      <c r="M131" s="197" t="s">
        <v>1</v>
      </c>
      <c r="N131" s="198" t="s">
        <v>41</v>
      </c>
      <c r="O131" s="56"/>
      <c r="P131" s="199">
        <f>O131*H131</f>
        <v>0</v>
      </c>
      <c r="Q131" s="199">
        <v>0</v>
      </c>
      <c r="R131" s="199">
        <f>Q131*H131</f>
        <v>0</v>
      </c>
      <c r="S131" s="199">
        <v>0</v>
      </c>
      <c r="T131" s="200">
        <f>S131*H131</f>
        <v>0</v>
      </c>
      <c r="AR131" s="13" t="s">
        <v>182</v>
      </c>
      <c r="AT131" s="13" t="s">
        <v>178</v>
      </c>
      <c r="AU131" s="13" t="s">
        <v>82</v>
      </c>
      <c r="AY131" s="13" t="s">
        <v>175</v>
      </c>
      <c r="BE131" s="201">
        <f>IF(N131="základná",J131,0)</f>
        <v>0</v>
      </c>
      <c r="BF131" s="201">
        <f>IF(N131="znížená",J131,0)</f>
        <v>0</v>
      </c>
      <c r="BG131" s="201">
        <f>IF(N131="zákl. prenesená",J131,0)</f>
        <v>0</v>
      </c>
      <c r="BH131" s="201">
        <f>IF(N131="zníž. prenesená",J131,0)</f>
        <v>0</v>
      </c>
      <c r="BI131" s="201">
        <f>IF(N131="nulová",J131,0)</f>
        <v>0</v>
      </c>
      <c r="BJ131" s="13" t="s">
        <v>82</v>
      </c>
      <c r="BK131" s="202">
        <f>ROUND(I131*H131,3)</f>
        <v>0</v>
      </c>
      <c r="BL131" s="13" t="s">
        <v>182</v>
      </c>
      <c r="BM131" s="13" t="s">
        <v>1429</v>
      </c>
    </row>
    <row r="132" spans="2:65" s="1" customFormat="1" ht="16.5" customHeight="1">
      <c r="B132" s="30"/>
      <c r="C132" s="191" t="s">
        <v>251</v>
      </c>
      <c r="D132" s="191" t="s">
        <v>178</v>
      </c>
      <c r="E132" s="192" t="s">
        <v>370</v>
      </c>
      <c r="F132" s="193" t="s">
        <v>371</v>
      </c>
      <c r="G132" s="194" t="s">
        <v>351</v>
      </c>
      <c r="H132" s="195">
        <v>3.33</v>
      </c>
      <c r="I132" s="196"/>
      <c r="J132" s="195">
        <f>ROUND(I132*H132,3)</f>
        <v>0</v>
      </c>
      <c r="K132" s="193" t="s">
        <v>1</v>
      </c>
      <c r="L132" s="34"/>
      <c r="M132" s="197" t="s">
        <v>1</v>
      </c>
      <c r="N132" s="198" t="s">
        <v>41</v>
      </c>
      <c r="O132" s="56"/>
      <c r="P132" s="199">
        <f>O132*H132</f>
        <v>0</v>
      </c>
      <c r="Q132" s="199">
        <v>0</v>
      </c>
      <c r="R132" s="199">
        <f>Q132*H132</f>
        <v>0</v>
      </c>
      <c r="S132" s="199">
        <v>0</v>
      </c>
      <c r="T132" s="200">
        <f>S132*H132</f>
        <v>0</v>
      </c>
      <c r="AR132" s="13" t="s">
        <v>182</v>
      </c>
      <c r="AT132" s="13" t="s">
        <v>178</v>
      </c>
      <c r="AU132" s="13" t="s">
        <v>82</v>
      </c>
      <c r="AY132" s="13" t="s">
        <v>175</v>
      </c>
      <c r="BE132" s="201">
        <f>IF(N132="základná",J132,0)</f>
        <v>0</v>
      </c>
      <c r="BF132" s="201">
        <f>IF(N132="znížená",J132,0)</f>
        <v>0</v>
      </c>
      <c r="BG132" s="201">
        <f>IF(N132="zákl. prenesená",J132,0)</f>
        <v>0</v>
      </c>
      <c r="BH132" s="201">
        <f>IF(N132="zníž. prenesená",J132,0)</f>
        <v>0</v>
      </c>
      <c r="BI132" s="201">
        <f>IF(N132="nulová",J132,0)</f>
        <v>0</v>
      </c>
      <c r="BJ132" s="13" t="s">
        <v>82</v>
      </c>
      <c r="BK132" s="202">
        <f>ROUND(I132*H132,3)</f>
        <v>0</v>
      </c>
      <c r="BL132" s="13" t="s">
        <v>182</v>
      </c>
      <c r="BM132" s="13" t="s">
        <v>1430</v>
      </c>
    </row>
    <row r="133" spans="2:65" s="11" customFormat="1" ht="22.9" customHeight="1">
      <c r="B133" s="175"/>
      <c r="C133" s="176"/>
      <c r="D133" s="177" t="s">
        <v>68</v>
      </c>
      <c r="E133" s="189" t="s">
        <v>373</v>
      </c>
      <c r="F133" s="189" t="s">
        <v>374</v>
      </c>
      <c r="G133" s="176"/>
      <c r="H133" s="176"/>
      <c r="I133" s="179"/>
      <c r="J133" s="190">
        <f>BK133</f>
        <v>0</v>
      </c>
      <c r="K133" s="176"/>
      <c r="L133" s="181"/>
      <c r="M133" s="182"/>
      <c r="N133" s="183"/>
      <c r="O133" s="183"/>
      <c r="P133" s="184">
        <f>P134</f>
        <v>0</v>
      </c>
      <c r="Q133" s="183"/>
      <c r="R133" s="184">
        <f>R134</f>
        <v>0</v>
      </c>
      <c r="S133" s="183"/>
      <c r="T133" s="185">
        <f>T134</f>
        <v>0</v>
      </c>
      <c r="AR133" s="186" t="s">
        <v>76</v>
      </c>
      <c r="AT133" s="187" t="s">
        <v>68</v>
      </c>
      <c r="AU133" s="187" t="s">
        <v>76</v>
      </c>
      <c r="AY133" s="186" t="s">
        <v>175</v>
      </c>
      <c r="BK133" s="188">
        <f>BK134</f>
        <v>0</v>
      </c>
    </row>
    <row r="134" spans="2:65" s="1" customFormat="1" ht="16.5" customHeight="1">
      <c r="B134" s="30"/>
      <c r="C134" s="191" t="s">
        <v>256</v>
      </c>
      <c r="D134" s="191" t="s">
        <v>178</v>
      </c>
      <c r="E134" s="192" t="s">
        <v>376</v>
      </c>
      <c r="F134" s="193" t="s">
        <v>377</v>
      </c>
      <c r="G134" s="194" t="s">
        <v>351</v>
      </c>
      <c r="H134" s="195">
        <v>18.696000000000002</v>
      </c>
      <c r="I134" s="196"/>
      <c r="J134" s="195">
        <f>ROUND(I134*H134,3)</f>
        <v>0</v>
      </c>
      <c r="K134" s="193" t="s">
        <v>1</v>
      </c>
      <c r="L134" s="34"/>
      <c r="M134" s="197" t="s">
        <v>1</v>
      </c>
      <c r="N134" s="198" t="s">
        <v>41</v>
      </c>
      <c r="O134" s="56"/>
      <c r="P134" s="199">
        <f>O134*H134</f>
        <v>0</v>
      </c>
      <c r="Q134" s="199">
        <v>0</v>
      </c>
      <c r="R134" s="199">
        <f>Q134*H134</f>
        <v>0</v>
      </c>
      <c r="S134" s="199">
        <v>0</v>
      </c>
      <c r="T134" s="200">
        <f>S134*H134</f>
        <v>0</v>
      </c>
      <c r="AR134" s="13" t="s">
        <v>182</v>
      </c>
      <c r="AT134" s="13" t="s">
        <v>178</v>
      </c>
      <c r="AU134" s="13" t="s">
        <v>82</v>
      </c>
      <c r="AY134" s="13" t="s">
        <v>175</v>
      </c>
      <c r="BE134" s="201">
        <f>IF(N134="základná",J134,0)</f>
        <v>0</v>
      </c>
      <c r="BF134" s="201">
        <f>IF(N134="znížená",J134,0)</f>
        <v>0</v>
      </c>
      <c r="BG134" s="201">
        <f>IF(N134="zákl. prenesená",J134,0)</f>
        <v>0</v>
      </c>
      <c r="BH134" s="201">
        <f>IF(N134="zníž. prenesená",J134,0)</f>
        <v>0</v>
      </c>
      <c r="BI134" s="201">
        <f>IF(N134="nulová",J134,0)</f>
        <v>0</v>
      </c>
      <c r="BJ134" s="13" t="s">
        <v>82</v>
      </c>
      <c r="BK134" s="202">
        <f>ROUND(I134*H134,3)</f>
        <v>0</v>
      </c>
      <c r="BL134" s="13" t="s">
        <v>182</v>
      </c>
      <c r="BM134" s="13" t="s">
        <v>1431</v>
      </c>
    </row>
    <row r="135" spans="2:65" s="11" customFormat="1" ht="25.9" customHeight="1">
      <c r="B135" s="175"/>
      <c r="C135" s="176"/>
      <c r="D135" s="177" t="s">
        <v>68</v>
      </c>
      <c r="E135" s="178" t="s">
        <v>379</v>
      </c>
      <c r="F135" s="178" t="s">
        <v>380</v>
      </c>
      <c r="G135" s="176"/>
      <c r="H135" s="176"/>
      <c r="I135" s="179"/>
      <c r="J135" s="180">
        <f>BK135</f>
        <v>0</v>
      </c>
      <c r="K135" s="176"/>
      <c r="L135" s="181"/>
      <c r="M135" s="182"/>
      <c r="N135" s="183"/>
      <c r="O135" s="183"/>
      <c r="P135" s="184">
        <f>P136+P145+P156</f>
        <v>0</v>
      </c>
      <c r="Q135" s="183"/>
      <c r="R135" s="184">
        <f>R136+R145+R156</f>
        <v>3.8500815799999999</v>
      </c>
      <c r="S135" s="183"/>
      <c r="T135" s="185">
        <f>T136+T145+T156</f>
        <v>0</v>
      </c>
      <c r="AR135" s="186" t="s">
        <v>82</v>
      </c>
      <c r="AT135" s="187" t="s">
        <v>68</v>
      </c>
      <c r="AU135" s="187" t="s">
        <v>69</v>
      </c>
      <c r="AY135" s="186" t="s">
        <v>175</v>
      </c>
      <c r="BK135" s="188">
        <f>BK136+BK145+BK156</f>
        <v>0</v>
      </c>
    </row>
    <row r="136" spans="2:65" s="11" customFormat="1" ht="22.9" customHeight="1">
      <c r="B136" s="175"/>
      <c r="C136" s="176"/>
      <c r="D136" s="177" t="s">
        <v>68</v>
      </c>
      <c r="E136" s="189" t="s">
        <v>450</v>
      </c>
      <c r="F136" s="189" t="s">
        <v>451</v>
      </c>
      <c r="G136" s="176"/>
      <c r="H136" s="176"/>
      <c r="I136" s="179"/>
      <c r="J136" s="190">
        <f>BK136</f>
        <v>0</v>
      </c>
      <c r="K136" s="176"/>
      <c r="L136" s="181"/>
      <c r="M136" s="182"/>
      <c r="N136" s="183"/>
      <c r="O136" s="183"/>
      <c r="P136" s="184">
        <f>SUM(P137:P144)</f>
        <v>0</v>
      </c>
      <c r="Q136" s="183"/>
      <c r="R136" s="184">
        <f>SUM(R137:R144)</f>
        <v>0.19063232999999999</v>
      </c>
      <c r="S136" s="183"/>
      <c r="T136" s="185">
        <f>SUM(T137:T144)</f>
        <v>0</v>
      </c>
      <c r="AR136" s="186" t="s">
        <v>82</v>
      </c>
      <c r="AT136" s="187" t="s">
        <v>68</v>
      </c>
      <c r="AU136" s="187" t="s">
        <v>76</v>
      </c>
      <c r="AY136" s="186" t="s">
        <v>175</v>
      </c>
      <c r="BK136" s="188">
        <f>SUM(BK137:BK144)</f>
        <v>0</v>
      </c>
    </row>
    <row r="137" spans="2:65" s="1" customFormat="1" ht="16.5" customHeight="1">
      <c r="B137" s="30"/>
      <c r="C137" s="191" t="s">
        <v>7</v>
      </c>
      <c r="D137" s="191" t="s">
        <v>178</v>
      </c>
      <c r="E137" s="192" t="s">
        <v>1432</v>
      </c>
      <c r="F137" s="193" t="s">
        <v>1433</v>
      </c>
      <c r="G137" s="194" t="s">
        <v>193</v>
      </c>
      <c r="H137" s="195">
        <v>21.111000000000001</v>
      </c>
      <c r="I137" s="196"/>
      <c r="J137" s="195">
        <f t="shared" ref="J137:J144" si="15">ROUND(I137*H137,3)</f>
        <v>0</v>
      </c>
      <c r="K137" s="193" t="s">
        <v>1</v>
      </c>
      <c r="L137" s="34"/>
      <c r="M137" s="197" t="s">
        <v>1</v>
      </c>
      <c r="N137" s="198" t="s">
        <v>41</v>
      </c>
      <c r="O137" s="56"/>
      <c r="P137" s="199">
        <f t="shared" ref="P137:P144" si="16">O137*H137</f>
        <v>0</v>
      </c>
      <c r="Q137" s="199">
        <v>9.0299999999999998E-3</v>
      </c>
      <c r="R137" s="199">
        <f t="shared" ref="R137:R144" si="17">Q137*H137</f>
        <v>0.19063232999999999</v>
      </c>
      <c r="S137" s="199">
        <v>0</v>
      </c>
      <c r="T137" s="200">
        <f t="shared" ref="T137:T144" si="18">S137*H137</f>
        <v>0</v>
      </c>
      <c r="AR137" s="13" t="s">
        <v>241</v>
      </c>
      <c r="AT137" s="13" t="s">
        <v>178</v>
      </c>
      <c r="AU137" s="13" t="s">
        <v>82</v>
      </c>
      <c r="AY137" s="13" t="s">
        <v>175</v>
      </c>
      <c r="BE137" s="201">
        <f t="shared" ref="BE137:BE144" si="19">IF(N137="základná",J137,0)</f>
        <v>0</v>
      </c>
      <c r="BF137" s="201">
        <f t="shared" ref="BF137:BF144" si="20">IF(N137="znížená",J137,0)</f>
        <v>0</v>
      </c>
      <c r="BG137" s="201">
        <f t="shared" ref="BG137:BG144" si="21">IF(N137="zákl. prenesená",J137,0)</f>
        <v>0</v>
      </c>
      <c r="BH137" s="201">
        <f t="shared" ref="BH137:BH144" si="22">IF(N137="zníž. prenesená",J137,0)</f>
        <v>0</v>
      </c>
      <c r="BI137" s="201">
        <f t="shared" ref="BI137:BI144" si="23">IF(N137="nulová",J137,0)</f>
        <v>0</v>
      </c>
      <c r="BJ137" s="13" t="s">
        <v>82</v>
      </c>
      <c r="BK137" s="202">
        <f t="shared" ref="BK137:BK144" si="24">ROUND(I137*H137,3)</f>
        <v>0</v>
      </c>
      <c r="BL137" s="13" t="s">
        <v>241</v>
      </c>
      <c r="BM137" s="13" t="s">
        <v>1434</v>
      </c>
    </row>
    <row r="138" spans="2:65" s="1" customFormat="1" ht="16.5" customHeight="1">
      <c r="B138" s="30"/>
      <c r="C138" s="203" t="s">
        <v>263</v>
      </c>
      <c r="D138" s="203" t="s">
        <v>246</v>
      </c>
      <c r="E138" s="204" t="s">
        <v>1435</v>
      </c>
      <c r="F138" s="205" t="s">
        <v>1436</v>
      </c>
      <c r="G138" s="206" t="s">
        <v>186</v>
      </c>
      <c r="H138" s="207">
        <v>84.578999999999994</v>
      </c>
      <c r="I138" s="208"/>
      <c r="J138" s="207">
        <f t="shared" si="15"/>
        <v>0</v>
      </c>
      <c r="K138" s="205" t="s">
        <v>1</v>
      </c>
      <c r="L138" s="209"/>
      <c r="M138" s="210" t="s">
        <v>1</v>
      </c>
      <c r="N138" s="211" t="s">
        <v>41</v>
      </c>
      <c r="O138" s="56"/>
      <c r="P138" s="199">
        <f t="shared" si="16"/>
        <v>0</v>
      </c>
      <c r="Q138" s="199">
        <v>0</v>
      </c>
      <c r="R138" s="199">
        <f t="shared" si="17"/>
        <v>0</v>
      </c>
      <c r="S138" s="199">
        <v>0</v>
      </c>
      <c r="T138" s="200">
        <f t="shared" si="18"/>
        <v>0</v>
      </c>
      <c r="AR138" s="13" t="s">
        <v>307</v>
      </c>
      <c r="AT138" s="13" t="s">
        <v>246</v>
      </c>
      <c r="AU138" s="13" t="s">
        <v>82</v>
      </c>
      <c r="AY138" s="13" t="s">
        <v>175</v>
      </c>
      <c r="BE138" s="201">
        <f t="shared" si="19"/>
        <v>0</v>
      </c>
      <c r="BF138" s="201">
        <f t="shared" si="20"/>
        <v>0</v>
      </c>
      <c r="BG138" s="201">
        <f t="shared" si="21"/>
        <v>0</v>
      </c>
      <c r="BH138" s="201">
        <f t="shared" si="22"/>
        <v>0</v>
      </c>
      <c r="BI138" s="201">
        <f t="shared" si="23"/>
        <v>0</v>
      </c>
      <c r="BJ138" s="13" t="s">
        <v>82</v>
      </c>
      <c r="BK138" s="202">
        <f t="shared" si="24"/>
        <v>0</v>
      </c>
      <c r="BL138" s="13" t="s">
        <v>241</v>
      </c>
      <c r="BM138" s="13" t="s">
        <v>1437</v>
      </c>
    </row>
    <row r="139" spans="2:65" s="1" customFormat="1" ht="16.5" customHeight="1">
      <c r="B139" s="30"/>
      <c r="C139" s="203" t="s">
        <v>267</v>
      </c>
      <c r="D139" s="203" t="s">
        <v>246</v>
      </c>
      <c r="E139" s="204" t="s">
        <v>1438</v>
      </c>
      <c r="F139" s="205" t="s">
        <v>1439</v>
      </c>
      <c r="G139" s="206" t="s">
        <v>186</v>
      </c>
      <c r="H139" s="207">
        <v>65.34</v>
      </c>
      <c r="I139" s="208"/>
      <c r="J139" s="207">
        <f t="shared" si="15"/>
        <v>0</v>
      </c>
      <c r="K139" s="205" t="s">
        <v>1</v>
      </c>
      <c r="L139" s="209"/>
      <c r="M139" s="210" t="s">
        <v>1</v>
      </c>
      <c r="N139" s="211" t="s">
        <v>41</v>
      </c>
      <c r="O139" s="56"/>
      <c r="P139" s="199">
        <f t="shared" si="16"/>
        <v>0</v>
      </c>
      <c r="Q139" s="199">
        <v>0</v>
      </c>
      <c r="R139" s="199">
        <f t="shared" si="17"/>
        <v>0</v>
      </c>
      <c r="S139" s="199">
        <v>0</v>
      </c>
      <c r="T139" s="200">
        <f t="shared" si="18"/>
        <v>0</v>
      </c>
      <c r="AR139" s="13" t="s">
        <v>307</v>
      </c>
      <c r="AT139" s="13" t="s">
        <v>246</v>
      </c>
      <c r="AU139" s="13" t="s">
        <v>82</v>
      </c>
      <c r="AY139" s="13" t="s">
        <v>175</v>
      </c>
      <c r="BE139" s="201">
        <f t="shared" si="19"/>
        <v>0</v>
      </c>
      <c r="BF139" s="201">
        <f t="shared" si="20"/>
        <v>0</v>
      </c>
      <c r="BG139" s="201">
        <f t="shared" si="21"/>
        <v>0</v>
      </c>
      <c r="BH139" s="201">
        <f t="shared" si="22"/>
        <v>0</v>
      </c>
      <c r="BI139" s="201">
        <f t="shared" si="23"/>
        <v>0</v>
      </c>
      <c r="BJ139" s="13" t="s">
        <v>82</v>
      </c>
      <c r="BK139" s="202">
        <f t="shared" si="24"/>
        <v>0</v>
      </c>
      <c r="BL139" s="13" t="s">
        <v>241</v>
      </c>
      <c r="BM139" s="13" t="s">
        <v>1440</v>
      </c>
    </row>
    <row r="140" spans="2:65" s="1" customFormat="1" ht="16.5" customHeight="1">
      <c r="B140" s="30"/>
      <c r="C140" s="203" t="s">
        <v>271</v>
      </c>
      <c r="D140" s="203" t="s">
        <v>246</v>
      </c>
      <c r="E140" s="204" t="s">
        <v>1441</v>
      </c>
      <c r="F140" s="205" t="s">
        <v>1442</v>
      </c>
      <c r="G140" s="206" t="s">
        <v>186</v>
      </c>
      <c r="H140" s="207">
        <v>7.7</v>
      </c>
      <c r="I140" s="208"/>
      <c r="J140" s="207">
        <f t="shared" si="15"/>
        <v>0</v>
      </c>
      <c r="K140" s="205" t="s">
        <v>1</v>
      </c>
      <c r="L140" s="209"/>
      <c r="M140" s="210" t="s">
        <v>1</v>
      </c>
      <c r="N140" s="211" t="s">
        <v>41</v>
      </c>
      <c r="O140" s="56"/>
      <c r="P140" s="199">
        <f t="shared" si="16"/>
        <v>0</v>
      </c>
      <c r="Q140" s="199">
        <v>0</v>
      </c>
      <c r="R140" s="199">
        <f t="shared" si="17"/>
        <v>0</v>
      </c>
      <c r="S140" s="199">
        <v>0</v>
      </c>
      <c r="T140" s="200">
        <f t="shared" si="18"/>
        <v>0</v>
      </c>
      <c r="AR140" s="13" t="s">
        <v>307</v>
      </c>
      <c r="AT140" s="13" t="s">
        <v>246</v>
      </c>
      <c r="AU140" s="13" t="s">
        <v>82</v>
      </c>
      <c r="AY140" s="13" t="s">
        <v>175</v>
      </c>
      <c r="BE140" s="201">
        <f t="shared" si="19"/>
        <v>0</v>
      </c>
      <c r="BF140" s="201">
        <f t="shared" si="20"/>
        <v>0</v>
      </c>
      <c r="BG140" s="201">
        <f t="shared" si="21"/>
        <v>0</v>
      </c>
      <c r="BH140" s="201">
        <f t="shared" si="22"/>
        <v>0</v>
      </c>
      <c r="BI140" s="201">
        <f t="shared" si="23"/>
        <v>0</v>
      </c>
      <c r="BJ140" s="13" t="s">
        <v>82</v>
      </c>
      <c r="BK140" s="202">
        <f t="shared" si="24"/>
        <v>0</v>
      </c>
      <c r="BL140" s="13" t="s">
        <v>241</v>
      </c>
      <c r="BM140" s="13" t="s">
        <v>1443</v>
      </c>
    </row>
    <row r="141" spans="2:65" s="1" customFormat="1" ht="16.5" customHeight="1">
      <c r="B141" s="30"/>
      <c r="C141" s="203" t="s">
        <v>275</v>
      </c>
      <c r="D141" s="203" t="s">
        <v>246</v>
      </c>
      <c r="E141" s="204" t="s">
        <v>1444</v>
      </c>
      <c r="F141" s="205" t="s">
        <v>1445</v>
      </c>
      <c r="G141" s="206" t="s">
        <v>186</v>
      </c>
      <c r="H141" s="207">
        <v>6.82</v>
      </c>
      <c r="I141" s="208"/>
      <c r="J141" s="207">
        <f t="shared" si="15"/>
        <v>0</v>
      </c>
      <c r="K141" s="205" t="s">
        <v>1</v>
      </c>
      <c r="L141" s="209"/>
      <c r="M141" s="210" t="s">
        <v>1</v>
      </c>
      <c r="N141" s="211" t="s">
        <v>41</v>
      </c>
      <c r="O141" s="56"/>
      <c r="P141" s="199">
        <f t="shared" si="16"/>
        <v>0</v>
      </c>
      <c r="Q141" s="199">
        <v>0</v>
      </c>
      <c r="R141" s="199">
        <f t="shared" si="17"/>
        <v>0</v>
      </c>
      <c r="S141" s="199">
        <v>0</v>
      </c>
      <c r="T141" s="200">
        <f t="shared" si="18"/>
        <v>0</v>
      </c>
      <c r="AR141" s="13" t="s">
        <v>307</v>
      </c>
      <c r="AT141" s="13" t="s">
        <v>246</v>
      </c>
      <c r="AU141" s="13" t="s">
        <v>82</v>
      </c>
      <c r="AY141" s="13" t="s">
        <v>175</v>
      </c>
      <c r="BE141" s="201">
        <f t="shared" si="19"/>
        <v>0</v>
      </c>
      <c r="BF141" s="201">
        <f t="shared" si="20"/>
        <v>0</v>
      </c>
      <c r="BG141" s="201">
        <f t="shared" si="21"/>
        <v>0</v>
      </c>
      <c r="BH141" s="201">
        <f t="shared" si="22"/>
        <v>0</v>
      </c>
      <c r="BI141" s="201">
        <f t="shared" si="23"/>
        <v>0</v>
      </c>
      <c r="BJ141" s="13" t="s">
        <v>82</v>
      </c>
      <c r="BK141" s="202">
        <f t="shared" si="24"/>
        <v>0</v>
      </c>
      <c r="BL141" s="13" t="s">
        <v>241</v>
      </c>
      <c r="BM141" s="13" t="s">
        <v>1446</v>
      </c>
    </row>
    <row r="142" spans="2:65" s="1" customFormat="1" ht="16.5" customHeight="1">
      <c r="B142" s="30"/>
      <c r="C142" s="203" t="s">
        <v>279</v>
      </c>
      <c r="D142" s="203" t="s">
        <v>246</v>
      </c>
      <c r="E142" s="204" t="s">
        <v>1447</v>
      </c>
      <c r="F142" s="205" t="s">
        <v>1448</v>
      </c>
      <c r="G142" s="206" t="s">
        <v>186</v>
      </c>
      <c r="H142" s="207">
        <v>2.2000000000000002</v>
      </c>
      <c r="I142" s="208"/>
      <c r="J142" s="207">
        <f t="shared" si="15"/>
        <v>0</v>
      </c>
      <c r="K142" s="205" t="s">
        <v>1</v>
      </c>
      <c r="L142" s="209"/>
      <c r="M142" s="210" t="s">
        <v>1</v>
      </c>
      <c r="N142" s="211" t="s">
        <v>41</v>
      </c>
      <c r="O142" s="56"/>
      <c r="P142" s="199">
        <f t="shared" si="16"/>
        <v>0</v>
      </c>
      <c r="Q142" s="199">
        <v>0</v>
      </c>
      <c r="R142" s="199">
        <f t="shared" si="17"/>
        <v>0</v>
      </c>
      <c r="S142" s="199">
        <v>0</v>
      </c>
      <c r="T142" s="200">
        <f t="shared" si="18"/>
        <v>0</v>
      </c>
      <c r="AR142" s="13" t="s">
        <v>307</v>
      </c>
      <c r="AT142" s="13" t="s">
        <v>246</v>
      </c>
      <c r="AU142" s="13" t="s">
        <v>82</v>
      </c>
      <c r="AY142" s="13" t="s">
        <v>175</v>
      </c>
      <c r="BE142" s="201">
        <f t="shared" si="19"/>
        <v>0</v>
      </c>
      <c r="BF142" s="201">
        <f t="shared" si="20"/>
        <v>0</v>
      </c>
      <c r="BG142" s="201">
        <f t="shared" si="21"/>
        <v>0</v>
      </c>
      <c r="BH142" s="201">
        <f t="shared" si="22"/>
        <v>0</v>
      </c>
      <c r="BI142" s="201">
        <f t="shared" si="23"/>
        <v>0</v>
      </c>
      <c r="BJ142" s="13" t="s">
        <v>82</v>
      </c>
      <c r="BK142" s="202">
        <f t="shared" si="24"/>
        <v>0</v>
      </c>
      <c r="BL142" s="13" t="s">
        <v>241</v>
      </c>
      <c r="BM142" s="13" t="s">
        <v>1449</v>
      </c>
    </row>
    <row r="143" spans="2:65" s="1" customFormat="1" ht="16.5" customHeight="1">
      <c r="B143" s="30"/>
      <c r="C143" s="203" t="s">
        <v>283</v>
      </c>
      <c r="D143" s="203" t="s">
        <v>246</v>
      </c>
      <c r="E143" s="204" t="s">
        <v>1450</v>
      </c>
      <c r="F143" s="205" t="s">
        <v>1451</v>
      </c>
      <c r="G143" s="206" t="s">
        <v>186</v>
      </c>
      <c r="H143" s="207">
        <v>48.674999999999997</v>
      </c>
      <c r="I143" s="208"/>
      <c r="J143" s="207">
        <f t="shared" si="15"/>
        <v>0</v>
      </c>
      <c r="K143" s="205" t="s">
        <v>1</v>
      </c>
      <c r="L143" s="209"/>
      <c r="M143" s="210" t="s">
        <v>1</v>
      </c>
      <c r="N143" s="211" t="s">
        <v>41</v>
      </c>
      <c r="O143" s="56"/>
      <c r="P143" s="199">
        <f t="shared" si="16"/>
        <v>0</v>
      </c>
      <c r="Q143" s="199">
        <v>0</v>
      </c>
      <c r="R143" s="199">
        <f t="shared" si="17"/>
        <v>0</v>
      </c>
      <c r="S143" s="199">
        <v>0</v>
      </c>
      <c r="T143" s="200">
        <f t="shared" si="18"/>
        <v>0</v>
      </c>
      <c r="AR143" s="13" t="s">
        <v>307</v>
      </c>
      <c r="AT143" s="13" t="s">
        <v>246</v>
      </c>
      <c r="AU143" s="13" t="s">
        <v>82</v>
      </c>
      <c r="AY143" s="13" t="s">
        <v>175</v>
      </c>
      <c r="BE143" s="201">
        <f t="shared" si="19"/>
        <v>0</v>
      </c>
      <c r="BF143" s="201">
        <f t="shared" si="20"/>
        <v>0</v>
      </c>
      <c r="BG143" s="201">
        <f t="shared" si="21"/>
        <v>0</v>
      </c>
      <c r="BH143" s="201">
        <f t="shared" si="22"/>
        <v>0</v>
      </c>
      <c r="BI143" s="201">
        <f t="shared" si="23"/>
        <v>0</v>
      </c>
      <c r="BJ143" s="13" t="s">
        <v>82</v>
      </c>
      <c r="BK143" s="202">
        <f t="shared" si="24"/>
        <v>0</v>
      </c>
      <c r="BL143" s="13" t="s">
        <v>241</v>
      </c>
      <c r="BM143" s="13" t="s">
        <v>1452</v>
      </c>
    </row>
    <row r="144" spans="2:65" s="1" customFormat="1" ht="16.5" customHeight="1">
      <c r="B144" s="30"/>
      <c r="C144" s="191" t="s">
        <v>287</v>
      </c>
      <c r="D144" s="191" t="s">
        <v>178</v>
      </c>
      <c r="E144" s="192" t="s">
        <v>1453</v>
      </c>
      <c r="F144" s="193" t="s">
        <v>1454</v>
      </c>
      <c r="G144" s="194" t="s">
        <v>351</v>
      </c>
      <c r="H144" s="195">
        <v>0.191</v>
      </c>
      <c r="I144" s="196"/>
      <c r="J144" s="195">
        <f t="shared" si="15"/>
        <v>0</v>
      </c>
      <c r="K144" s="193" t="s">
        <v>1</v>
      </c>
      <c r="L144" s="34"/>
      <c r="M144" s="197" t="s">
        <v>1</v>
      </c>
      <c r="N144" s="198" t="s">
        <v>41</v>
      </c>
      <c r="O144" s="56"/>
      <c r="P144" s="199">
        <f t="shared" si="16"/>
        <v>0</v>
      </c>
      <c r="Q144" s="199">
        <v>0</v>
      </c>
      <c r="R144" s="199">
        <f t="shared" si="17"/>
        <v>0</v>
      </c>
      <c r="S144" s="199">
        <v>0</v>
      </c>
      <c r="T144" s="200">
        <f t="shared" si="18"/>
        <v>0</v>
      </c>
      <c r="AR144" s="13" t="s">
        <v>241</v>
      </c>
      <c r="AT144" s="13" t="s">
        <v>178</v>
      </c>
      <c r="AU144" s="13" t="s">
        <v>82</v>
      </c>
      <c r="AY144" s="13" t="s">
        <v>175</v>
      </c>
      <c r="BE144" s="201">
        <f t="shared" si="19"/>
        <v>0</v>
      </c>
      <c r="BF144" s="201">
        <f t="shared" si="20"/>
        <v>0</v>
      </c>
      <c r="BG144" s="201">
        <f t="shared" si="21"/>
        <v>0</v>
      </c>
      <c r="BH144" s="201">
        <f t="shared" si="22"/>
        <v>0</v>
      </c>
      <c r="BI144" s="201">
        <f t="shared" si="23"/>
        <v>0</v>
      </c>
      <c r="BJ144" s="13" t="s">
        <v>82</v>
      </c>
      <c r="BK144" s="202">
        <f t="shared" si="24"/>
        <v>0</v>
      </c>
      <c r="BL144" s="13" t="s">
        <v>241</v>
      </c>
      <c r="BM144" s="13" t="s">
        <v>1455</v>
      </c>
    </row>
    <row r="145" spans="2:65" s="11" customFormat="1" ht="22.9" customHeight="1">
      <c r="B145" s="175"/>
      <c r="C145" s="176"/>
      <c r="D145" s="177" t="s">
        <v>68</v>
      </c>
      <c r="E145" s="189" t="s">
        <v>588</v>
      </c>
      <c r="F145" s="189" t="s">
        <v>589</v>
      </c>
      <c r="G145" s="176"/>
      <c r="H145" s="176"/>
      <c r="I145" s="179"/>
      <c r="J145" s="190">
        <f>BK145</f>
        <v>0</v>
      </c>
      <c r="K145" s="176"/>
      <c r="L145" s="181"/>
      <c r="M145" s="182"/>
      <c r="N145" s="183"/>
      <c r="O145" s="183"/>
      <c r="P145" s="184">
        <f>SUM(P146:P155)</f>
        <v>0</v>
      </c>
      <c r="Q145" s="183"/>
      <c r="R145" s="184">
        <f>SUM(R146:R155)</f>
        <v>3.5690197499999998</v>
      </c>
      <c r="S145" s="183"/>
      <c r="T145" s="185">
        <f>SUM(T146:T155)</f>
        <v>0</v>
      </c>
      <c r="AR145" s="186" t="s">
        <v>82</v>
      </c>
      <c r="AT145" s="187" t="s">
        <v>68</v>
      </c>
      <c r="AU145" s="187" t="s">
        <v>76</v>
      </c>
      <c r="AY145" s="186" t="s">
        <v>175</v>
      </c>
      <c r="BK145" s="188">
        <f>SUM(BK146:BK155)</f>
        <v>0</v>
      </c>
    </row>
    <row r="146" spans="2:65" s="1" customFormat="1" ht="16.5" customHeight="1">
      <c r="B146" s="30"/>
      <c r="C146" s="191" t="s">
        <v>291</v>
      </c>
      <c r="D146" s="191" t="s">
        <v>178</v>
      </c>
      <c r="E146" s="192" t="s">
        <v>1456</v>
      </c>
      <c r="F146" s="193" t="s">
        <v>1457</v>
      </c>
      <c r="G146" s="194" t="s">
        <v>193</v>
      </c>
      <c r="H146" s="195">
        <v>27.9</v>
      </c>
      <c r="I146" s="196"/>
      <c r="J146" s="195">
        <f t="shared" ref="J146:J155" si="25">ROUND(I146*H146,3)</f>
        <v>0</v>
      </c>
      <c r="K146" s="193" t="s">
        <v>1</v>
      </c>
      <c r="L146" s="34"/>
      <c r="M146" s="197" t="s">
        <v>1</v>
      </c>
      <c r="N146" s="198" t="s">
        <v>41</v>
      </c>
      <c r="O146" s="56"/>
      <c r="P146" s="199">
        <f t="shared" ref="P146:P155" si="26">O146*H146</f>
        <v>0</v>
      </c>
      <c r="Q146" s="199">
        <v>8.4999999999999995E-4</v>
      </c>
      <c r="R146" s="199">
        <f t="shared" ref="R146:R155" si="27">Q146*H146</f>
        <v>2.3714999999999996E-2</v>
      </c>
      <c r="S146" s="199">
        <v>0</v>
      </c>
      <c r="T146" s="200">
        <f t="shared" ref="T146:T155" si="28">S146*H146</f>
        <v>0</v>
      </c>
      <c r="AR146" s="13" t="s">
        <v>241</v>
      </c>
      <c r="AT146" s="13" t="s">
        <v>178</v>
      </c>
      <c r="AU146" s="13" t="s">
        <v>82</v>
      </c>
      <c r="AY146" s="13" t="s">
        <v>175</v>
      </c>
      <c r="BE146" s="201">
        <f t="shared" ref="BE146:BE155" si="29">IF(N146="základná",J146,0)</f>
        <v>0</v>
      </c>
      <c r="BF146" s="201">
        <f t="shared" ref="BF146:BF155" si="30">IF(N146="znížená",J146,0)</f>
        <v>0</v>
      </c>
      <c r="BG146" s="201">
        <f t="shared" ref="BG146:BG155" si="31">IF(N146="zákl. prenesená",J146,0)</f>
        <v>0</v>
      </c>
      <c r="BH146" s="201">
        <f t="shared" ref="BH146:BH155" si="32">IF(N146="zníž. prenesená",J146,0)</f>
        <v>0</v>
      </c>
      <c r="BI146" s="201">
        <f t="shared" ref="BI146:BI155" si="33">IF(N146="nulová",J146,0)</f>
        <v>0</v>
      </c>
      <c r="BJ146" s="13" t="s">
        <v>82</v>
      </c>
      <c r="BK146" s="202">
        <f t="shared" ref="BK146:BK155" si="34">ROUND(I146*H146,3)</f>
        <v>0</v>
      </c>
      <c r="BL146" s="13" t="s">
        <v>241</v>
      </c>
      <c r="BM146" s="13" t="s">
        <v>1458</v>
      </c>
    </row>
    <row r="147" spans="2:65" s="1" customFormat="1" ht="16.5" customHeight="1">
      <c r="B147" s="30"/>
      <c r="C147" s="203" t="s">
        <v>295</v>
      </c>
      <c r="D147" s="203" t="s">
        <v>246</v>
      </c>
      <c r="E147" s="204" t="s">
        <v>1459</v>
      </c>
      <c r="F147" s="205" t="s">
        <v>1460</v>
      </c>
      <c r="G147" s="206" t="s">
        <v>193</v>
      </c>
      <c r="H147" s="207">
        <v>33.479999999999997</v>
      </c>
      <c r="I147" s="208"/>
      <c r="J147" s="207">
        <f t="shared" si="25"/>
        <v>0</v>
      </c>
      <c r="K147" s="205" t="s">
        <v>1</v>
      </c>
      <c r="L147" s="209"/>
      <c r="M147" s="210" t="s">
        <v>1</v>
      </c>
      <c r="N147" s="211" t="s">
        <v>41</v>
      </c>
      <c r="O147" s="56"/>
      <c r="P147" s="199">
        <f t="shared" si="26"/>
        <v>0</v>
      </c>
      <c r="Q147" s="199">
        <v>1.46E-2</v>
      </c>
      <c r="R147" s="199">
        <f t="shared" si="27"/>
        <v>0.48880799999999996</v>
      </c>
      <c r="S147" s="199">
        <v>0</v>
      </c>
      <c r="T147" s="200">
        <f t="shared" si="28"/>
        <v>0</v>
      </c>
      <c r="AR147" s="13" t="s">
        <v>307</v>
      </c>
      <c r="AT147" s="13" t="s">
        <v>246</v>
      </c>
      <c r="AU147" s="13" t="s">
        <v>82</v>
      </c>
      <c r="AY147" s="13" t="s">
        <v>175</v>
      </c>
      <c r="BE147" s="201">
        <f t="shared" si="29"/>
        <v>0</v>
      </c>
      <c r="BF147" s="201">
        <f t="shared" si="30"/>
        <v>0</v>
      </c>
      <c r="BG147" s="201">
        <f t="shared" si="31"/>
        <v>0</v>
      </c>
      <c r="BH147" s="201">
        <f t="shared" si="32"/>
        <v>0</v>
      </c>
      <c r="BI147" s="201">
        <f t="shared" si="33"/>
        <v>0</v>
      </c>
      <c r="BJ147" s="13" t="s">
        <v>82</v>
      </c>
      <c r="BK147" s="202">
        <f t="shared" si="34"/>
        <v>0</v>
      </c>
      <c r="BL147" s="13" t="s">
        <v>241</v>
      </c>
      <c r="BM147" s="13" t="s">
        <v>1461</v>
      </c>
    </row>
    <row r="148" spans="2:65" s="1" customFormat="1" ht="16.5" customHeight="1">
      <c r="B148" s="30"/>
      <c r="C148" s="203" t="s">
        <v>299</v>
      </c>
      <c r="D148" s="203" t="s">
        <v>246</v>
      </c>
      <c r="E148" s="204" t="s">
        <v>1462</v>
      </c>
      <c r="F148" s="205" t="s">
        <v>1463</v>
      </c>
      <c r="G148" s="206" t="s">
        <v>186</v>
      </c>
      <c r="H148" s="207">
        <v>67.95</v>
      </c>
      <c r="I148" s="208"/>
      <c r="J148" s="207">
        <f t="shared" si="25"/>
        <v>0</v>
      </c>
      <c r="K148" s="205" t="s">
        <v>1</v>
      </c>
      <c r="L148" s="209"/>
      <c r="M148" s="210" t="s">
        <v>1</v>
      </c>
      <c r="N148" s="211" t="s">
        <v>41</v>
      </c>
      <c r="O148" s="56"/>
      <c r="P148" s="199">
        <f t="shared" si="26"/>
        <v>0</v>
      </c>
      <c r="Q148" s="199">
        <v>0</v>
      </c>
      <c r="R148" s="199">
        <f t="shared" si="27"/>
        <v>0</v>
      </c>
      <c r="S148" s="199">
        <v>0</v>
      </c>
      <c r="T148" s="200">
        <f t="shared" si="28"/>
        <v>0</v>
      </c>
      <c r="AR148" s="13" t="s">
        <v>307</v>
      </c>
      <c r="AT148" s="13" t="s">
        <v>246</v>
      </c>
      <c r="AU148" s="13" t="s">
        <v>82</v>
      </c>
      <c r="AY148" s="13" t="s">
        <v>175</v>
      </c>
      <c r="BE148" s="201">
        <f t="shared" si="29"/>
        <v>0</v>
      </c>
      <c r="BF148" s="201">
        <f t="shared" si="30"/>
        <v>0</v>
      </c>
      <c r="BG148" s="201">
        <f t="shared" si="31"/>
        <v>0</v>
      </c>
      <c r="BH148" s="201">
        <f t="shared" si="32"/>
        <v>0</v>
      </c>
      <c r="BI148" s="201">
        <f t="shared" si="33"/>
        <v>0</v>
      </c>
      <c r="BJ148" s="13" t="s">
        <v>82</v>
      </c>
      <c r="BK148" s="202">
        <f t="shared" si="34"/>
        <v>0</v>
      </c>
      <c r="BL148" s="13" t="s">
        <v>241</v>
      </c>
      <c r="BM148" s="13" t="s">
        <v>1464</v>
      </c>
    </row>
    <row r="149" spans="2:65" s="1" customFormat="1" ht="16.5" customHeight="1">
      <c r="B149" s="30"/>
      <c r="C149" s="203" t="s">
        <v>303</v>
      </c>
      <c r="D149" s="203" t="s">
        <v>246</v>
      </c>
      <c r="E149" s="204" t="s">
        <v>1465</v>
      </c>
      <c r="F149" s="205" t="s">
        <v>1466</v>
      </c>
      <c r="G149" s="206" t="s">
        <v>249</v>
      </c>
      <c r="H149" s="207">
        <v>40</v>
      </c>
      <c r="I149" s="208"/>
      <c r="J149" s="207">
        <f t="shared" si="25"/>
        <v>0</v>
      </c>
      <c r="K149" s="205" t="s">
        <v>1</v>
      </c>
      <c r="L149" s="209"/>
      <c r="M149" s="210" t="s">
        <v>1</v>
      </c>
      <c r="N149" s="211" t="s">
        <v>41</v>
      </c>
      <c r="O149" s="56"/>
      <c r="P149" s="199">
        <f t="shared" si="26"/>
        <v>0</v>
      </c>
      <c r="Q149" s="199">
        <v>0</v>
      </c>
      <c r="R149" s="199">
        <f t="shared" si="27"/>
        <v>0</v>
      </c>
      <c r="S149" s="199">
        <v>0</v>
      </c>
      <c r="T149" s="200">
        <f t="shared" si="28"/>
        <v>0</v>
      </c>
      <c r="AR149" s="13" t="s">
        <v>307</v>
      </c>
      <c r="AT149" s="13" t="s">
        <v>246</v>
      </c>
      <c r="AU149" s="13" t="s">
        <v>82</v>
      </c>
      <c r="AY149" s="13" t="s">
        <v>175</v>
      </c>
      <c r="BE149" s="201">
        <f t="shared" si="29"/>
        <v>0</v>
      </c>
      <c r="BF149" s="201">
        <f t="shared" si="30"/>
        <v>0</v>
      </c>
      <c r="BG149" s="201">
        <f t="shared" si="31"/>
        <v>0</v>
      </c>
      <c r="BH149" s="201">
        <f t="shared" si="32"/>
        <v>0</v>
      </c>
      <c r="BI149" s="201">
        <f t="shared" si="33"/>
        <v>0</v>
      </c>
      <c r="BJ149" s="13" t="s">
        <v>82</v>
      </c>
      <c r="BK149" s="202">
        <f t="shared" si="34"/>
        <v>0</v>
      </c>
      <c r="BL149" s="13" t="s">
        <v>241</v>
      </c>
      <c r="BM149" s="13" t="s">
        <v>1467</v>
      </c>
    </row>
    <row r="150" spans="2:65" s="1" customFormat="1" ht="16.5" customHeight="1">
      <c r="B150" s="30"/>
      <c r="C150" s="191" t="s">
        <v>307</v>
      </c>
      <c r="D150" s="191" t="s">
        <v>178</v>
      </c>
      <c r="E150" s="192" t="s">
        <v>1468</v>
      </c>
      <c r="F150" s="193" t="s">
        <v>1469</v>
      </c>
      <c r="G150" s="194" t="s">
        <v>181</v>
      </c>
      <c r="H150" s="195">
        <v>2910.9349999999999</v>
      </c>
      <c r="I150" s="196"/>
      <c r="J150" s="195">
        <f t="shared" si="25"/>
        <v>0</v>
      </c>
      <c r="K150" s="193" t="s">
        <v>1</v>
      </c>
      <c r="L150" s="34"/>
      <c r="M150" s="197" t="s">
        <v>1</v>
      </c>
      <c r="N150" s="198" t="s">
        <v>41</v>
      </c>
      <c r="O150" s="56"/>
      <c r="P150" s="199">
        <f t="shared" si="26"/>
        <v>0</v>
      </c>
      <c r="Q150" s="199">
        <v>5.0000000000000002E-5</v>
      </c>
      <c r="R150" s="199">
        <f t="shared" si="27"/>
        <v>0.14554675</v>
      </c>
      <c r="S150" s="199">
        <v>0</v>
      </c>
      <c r="T150" s="200">
        <f t="shared" si="28"/>
        <v>0</v>
      </c>
      <c r="AR150" s="13" t="s">
        <v>241</v>
      </c>
      <c r="AT150" s="13" t="s">
        <v>178</v>
      </c>
      <c r="AU150" s="13" t="s">
        <v>82</v>
      </c>
      <c r="AY150" s="13" t="s">
        <v>175</v>
      </c>
      <c r="BE150" s="201">
        <f t="shared" si="29"/>
        <v>0</v>
      </c>
      <c r="BF150" s="201">
        <f t="shared" si="30"/>
        <v>0</v>
      </c>
      <c r="BG150" s="201">
        <f t="shared" si="31"/>
        <v>0</v>
      </c>
      <c r="BH150" s="201">
        <f t="shared" si="32"/>
        <v>0</v>
      </c>
      <c r="BI150" s="201">
        <f t="shared" si="33"/>
        <v>0</v>
      </c>
      <c r="BJ150" s="13" t="s">
        <v>82</v>
      </c>
      <c r="BK150" s="202">
        <f t="shared" si="34"/>
        <v>0</v>
      </c>
      <c r="BL150" s="13" t="s">
        <v>241</v>
      </c>
      <c r="BM150" s="13" t="s">
        <v>1470</v>
      </c>
    </row>
    <row r="151" spans="2:65" s="1" customFormat="1" ht="16.5" customHeight="1">
      <c r="B151" s="30"/>
      <c r="C151" s="203" t="s">
        <v>312</v>
      </c>
      <c r="D151" s="203" t="s">
        <v>246</v>
      </c>
      <c r="E151" s="204" t="s">
        <v>1471</v>
      </c>
      <c r="F151" s="205" t="s">
        <v>1472</v>
      </c>
      <c r="G151" s="206" t="s">
        <v>249</v>
      </c>
      <c r="H151" s="207">
        <v>1678</v>
      </c>
      <c r="I151" s="208"/>
      <c r="J151" s="207">
        <f t="shared" si="25"/>
        <v>0</v>
      </c>
      <c r="K151" s="205" t="s">
        <v>1</v>
      </c>
      <c r="L151" s="209"/>
      <c r="M151" s="210" t="s">
        <v>1</v>
      </c>
      <c r="N151" s="211" t="s">
        <v>41</v>
      </c>
      <c r="O151" s="56"/>
      <c r="P151" s="199">
        <f t="shared" si="26"/>
        <v>0</v>
      </c>
      <c r="Q151" s="199">
        <v>1E-3</v>
      </c>
      <c r="R151" s="199">
        <f t="shared" si="27"/>
        <v>1.6779999999999999</v>
      </c>
      <c r="S151" s="199">
        <v>0</v>
      </c>
      <c r="T151" s="200">
        <f t="shared" si="28"/>
        <v>0</v>
      </c>
      <c r="AR151" s="13" t="s">
        <v>307</v>
      </c>
      <c r="AT151" s="13" t="s">
        <v>246</v>
      </c>
      <c r="AU151" s="13" t="s">
        <v>82</v>
      </c>
      <c r="AY151" s="13" t="s">
        <v>175</v>
      </c>
      <c r="BE151" s="201">
        <f t="shared" si="29"/>
        <v>0</v>
      </c>
      <c r="BF151" s="201">
        <f t="shared" si="30"/>
        <v>0</v>
      </c>
      <c r="BG151" s="201">
        <f t="shared" si="31"/>
        <v>0</v>
      </c>
      <c r="BH151" s="201">
        <f t="shared" si="32"/>
        <v>0</v>
      </c>
      <c r="BI151" s="201">
        <f t="shared" si="33"/>
        <v>0</v>
      </c>
      <c r="BJ151" s="13" t="s">
        <v>82</v>
      </c>
      <c r="BK151" s="202">
        <f t="shared" si="34"/>
        <v>0</v>
      </c>
      <c r="BL151" s="13" t="s">
        <v>241</v>
      </c>
      <c r="BM151" s="13" t="s">
        <v>1473</v>
      </c>
    </row>
    <row r="152" spans="2:65" s="1" customFormat="1" ht="16.5" customHeight="1">
      <c r="B152" s="30"/>
      <c r="C152" s="203" t="s">
        <v>316</v>
      </c>
      <c r="D152" s="203" t="s">
        <v>246</v>
      </c>
      <c r="E152" s="204" t="s">
        <v>1474</v>
      </c>
      <c r="F152" s="205" t="s">
        <v>1475</v>
      </c>
      <c r="G152" s="206" t="s">
        <v>249</v>
      </c>
      <c r="H152" s="207">
        <v>243</v>
      </c>
      <c r="I152" s="208"/>
      <c r="J152" s="207">
        <f t="shared" si="25"/>
        <v>0</v>
      </c>
      <c r="K152" s="205" t="s">
        <v>1</v>
      </c>
      <c r="L152" s="209"/>
      <c r="M152" s="210" t="s">
        <v>1</v>
      </c>
      <c r="N152" s="211" t="s">
        <v>41</v>
      </c>
      <c r="O152" s="56"/>
      <c r="P152" s="199">
        <f t="shared" si="26"/>
        <v>0</v>
      </c>
      <c r="Q152" s="199">
        <v>1E-3</v>
      </c>
      <c r="R152" s="199">
        <f t="shared" si="27"/>
        <v>0.24299999999999999</v>
      </c>
      <c r="S152" s="199">
        <v>0</v>
      </c>
      <c r="T152" s="200">
        <f t="shared" si="28"/>
        <v>0</v>
      </c>
      <c r="AR152" s="13" t="s">
        <v>307</v>
      </c>
      <c r="AT152" s="13" t="s">
        <v>246</v>
      </c>
      <c r="AU152" s="13" t="s">
        <v>82</v>
      </c>
      <c r="AY152" s="13" t="s">
        <v>175</v>
      </c>
      <c r="BE152" s="201">
        <f t="shared" si="29"/>
        <v>0</v>
      </c>
      <c r="BF152" s="201">
        <f t="shared" si="30"/>
        <v>0</v>
      </c>
      <c r="BG152" s="201">
        <f t="shared" si="31"/>
        <v>0</v>
      </c>
      <c r="BH152" s="201">
        <f t="shared" si="32"/>
        <v>0</v>
      </c>
      <c r="BI152" s="201">
        <f t="shared" si="33"/>
        <v>0</v>
      </c>
      <c r="BJ152" s="13" t="s">
        <v>82</v>
      </c>
      <c r="BK152" s="202">
        <f t="shared" si="34"/>
        <v>0</v>
      </c>
      <c r="BL152" s="13" t="s">
        <v>241</v>
      </c>
      <c r="BM152" s="13" t="s">
        <v>1476</v>
      </c>
    </row>
    <row r="153" spans="2:65" s="1" customFormat="1" ht="16.5" customHeight="1">
      <c r="B153" s="30"/>
      <c r="C153" s="203" t="s">
        <v>320</v>
      </c>
      <c r="D153" s="203" t="s">
        <v>246</v>
      </c>
      <c r="E153" s="204" t="s">
        <v>650</v>
      </c>
      <c r="F153" s="205" t="s">
        <v>1477</v>
      </c>
      <c r="G153" s="206" t="s">
        <v>249</v>
      </c>
      <c r="H153" s="207">
        <v>799.5</v>
      </c>
      <c r="I153" s="208"/>
      <c r="J153" s="207">
        <f t="shared" si="25"/>
        <v>0</v>
      </c>
      <c r="K153" s="205" t="s">
        <v>1</v>
      </c>
      <c r="L153" s="209"/>
      <c r="M153" s="210" t="s">
        <v>1</v>
      </c>
      <c r="N153" s="211" t="s">
        <v>41</v>
      </c>
      <c r="O153" s="56"/>
      <c r="P153" s="199">
        <f t="shared" si="26"/>
        <v>0</v>
      </c>
      <c r="Q153" s="199">
        <v>1E-3</v>
      </c>
      <c r="R153" s="199">
        <f t="shared" si="27"/>
        <v>0.79949999999999999</v>
      </c>
      <c r="S153" s="199">
        <v>0</v>
      </c>
      <c r="T153" s="200">
        <f t="shared" si="28"/>
        <v>0</v>
      </c>
      <c r="AR153" s="13" t="s">
        <v>307</v>
      </c>
      <c r="AT153" s="13" t="s">
        <v>246</v>
      </c>
      <c r="AU153" s="13" t="s">
        <v>82</v>
      </c>
      <c r="AY153" s="13" t="s">
        <v>175</v>
      </c>
      <c r="BE153" s="201">
        <f t="shared" si="29"/>
        <v>0</v>
      </c>
      <c r="BF153" s="201">
        <f t="shared" si="30"/>
        <v>0</v>
      </c>
      <c r="BG153" s="201">
        <f t="shared" si="31"/>
        <v>0</v>
      </c>
      <c r="BH153" s="201">
        <f t="shared" si="32"/>
        <v>0</v>
      </c>
      <c r="BI153" s="201">
        <f t="shared" si="33"/>
        <v>0</v>
      </c>
      <c r="BJ153" s="13" t="s">
        <v>82</v>
      </c>
      <c r="BK153" s="202">
        <f t="shared" si="34"/>
        <v>0</v>
      </c>
      <c r="BL153" s="13" t="s">
        <v>241</v>
      </c>
      <c r="BM153" s="13" t="s">
        <v>1478</v>
      </c>
    </row>
    <row r="154" spans="2:65" s="1" customFormat="1" ht="16.5" customHeight="1">
      <c r="B154" s="30"/>
      <c r="C154" s="203" t="s">
        <v>324</v>
      </c>
      <c r="D154" s="203" t="s">
        <v>246</v>
      </c>
      <c r="E154" s="204" t="s">
        <v>1479</v>
      </c>
      <c r="F154" s="205" t="s">
        <v>1480</v>
      </c>
      <c r="G154" s="206" t="s">
        <v>249</v>
      </c>
      <c r="H154" s="207">
        <v>190.45</v>
      </c>
      <c r="I154" s="208"/>
      <c r="J154" s="207">
        <f t="shared" si="25"/>
        <v>0</v>
      </c>
      <c r="K154" s="205" t="s">
        <v>1</v>
      </c>
      <c r="L154" s="209"/>
      <c r="M154" s="210" t="s">
        <v>1</v>
      </c>
      <c r="N154" s="211" t="s">
        <v>41</v>
      </c>
      <c r="O154" s="56"/>
      <c r="P154" s="199">
        <f t="shared" si="26"/>
        <v>0</v>
      </c>
      <c r="Q154" s="199">
        <v>1E-3</v>
      </c>
      <c r="R154" s="199">
        <f t="shared" si="27"/>
        <v>0.19044999999999998</v>
      </c>
      <c r="S154" s="199">
        <v>0</v>
      </c>
      <c r="T154" s="200">
        <f t="shared" si="28"/>
        <v>0</v>
      </c>
      <c r="AR154" s="13" t="s">
        <v>307</v>
      </c>
      <c r="AT154" s="13" t="s">
        <v>246</v>
      </c>
      <c r="AU154" s="13" t="s">
        <v>82</v>
      </c>
      <c r="AY154" s="13" t="s">
        <v>175</v>
      </c>
      <c r="BE154" s="201">
        <f t="shared" si="29"/>
        <v>0</v>
      </c>
      <c r="BF154" s="201">
        <f t="shared" si="30"/>
        <v>0</v>
      </c>
      <c r="BG154" s="201">
        <f t="shared" si="31"/>
        <v>0</v>
      </c>
      <c r="BH154" s="201">
        <f t="shared" si="32"/>
        <v>0</v>
      </c>
      <c r="BI154" s="201">
        <f t="shared" si="33"/>
        <v>0</v>
      </c>
      <c r="BJ154" s="13" t="s">
        <v>82</v>
      </c>
      <c r="BK154" s="202">
        <f t="shared" si="34"/>
        <v>0</v>
      </c>
      <c r="BL154" s="13" t="s">
        <v>241</v>
      </c>
      <c r="BM154" s="13" t="s">
        <v>1481</v>
      </c>
    </row>
    <row r="155" spans="2:65" s="1" customFormat="1" ht="16.5" customHeight="1">
      <c r="B155" s="30"/>
      <c r="C155" s="191" t="s">
        <v>328</v>
      </c>
      <c r="D155" s="191" t="s">
        <v>178</v>
      </c>
      <c r="E155" s="192" t="s">
        <v>1482</v>
      </c>
      <c r="F155" s="193" t="s">
        <v>1483</v>
      </c>
      <c r="G155" s="194" t="s">
        <v>351</v>
      </c>
      <c r="H155" s="195">
        <v>3.569</v>
      </c>
      <c r="I155" s="196"/>
      <c r="J155" s="195">
        <f t="shared" si="25"/>
        <v>0</v>
      </c>
      <c r="K155" s="193" t="s">
        <v>1</v>
      </c>
      <c r="L155" s="34"/>
      <c r="M155" s="197" t="s">
        <v>1</v>
      </c>
      <c r="N155" s="198" t="s">
        <v>41</v>
      </c>
      <c r="O155" s="56"/>
      <c r="P155" s="199">
        <f t="shared" si="26"/>
        <v>0</v>
      </c>
      <c r="Q155" s="199">
        <v>0</v>
      </c>
      <c r="R155" s="199">
        <f t="shared" si="27"/>
        <v>0</v>
      </c>
      <c r="S155" s="199">
        <v>0</v>
      </c>
      <c r="T155" s="200">
        <f t="shared" si="28"/>
        <v>0</v>
      </c>
      <c r="AR155" s="13" t="s">
        <v>241</v>
      </c>
      <c r="AT155" s="13" t="s">
        <v>178</v>
      </c>
      <c r="AU155" s="13" t="s">
        <v>82</v>
      </c>
      <c r="AY155" s="13" t="s">
        <v>175</v>
      </c>
      <c r="BE155" s="201">
        <f t="shared" si="29"/>
        <v>0</v>
      </c>
      <c r="BF155" s="201">
        <f t="shared" si="30"/>
        <v>0</v>
      </c>
      <c r="BG155" s="201">
        <f t="shared" si="31"/>
        <v>0</v>
      </c>
      <c r="BH155" s="201">
        <f t="shared" si="32"/>
        <v>0</v>
      </c>
      <c r="BI155" s="201">
        <f t="shared" si="33"/>
        <v>0</v>
      </c>
      <c r="BJ155" s="13" t="s">
        <v>82</v>
      </c>
      <c r="BK155" s="202">
        <f t="shared" si="34"/>
        <v>0</v>
      </c>
      <c r="BL155" s="13" t="s">
        <v>241</v>
      </c>
      <c r="BM155" s="13" t="s">
        <v>1484</v>
      </c>
    </row>
    <row r="156" spans="2:65" s="11" customFormat="1" ht="22.9" customHeight="1">
      <c r="B156" s="175"/>
      <c r="C156" s="176"/>
      <c r="D156" s="177" t="s">
        <v>68</v>
      </c>
      <c r="E156" s="189" t="s">
        <v>776</v>
      </c>
      <c r="F156" s="189" t="s">
        <v>777</v>
      </c>
      <c r="G156" s="176"/>
      <c r="H156" s="176"/>
      <c r="I156" s="179"/>
      <c r="J156" s="190">
        <f>BK156</f>
        <v>0</v>
      </c>
      <c r="K156" s="176"/>
      <c r="L156" s="181"/>
      <c r="M156" s="182"/>
      <c r="N156" s="183"/>
      <c r="O156" s="183"/>
      <c r="P156" s="184">
        <f>SUM(P157:P159)</f>
        <v>0</v>
      </c>
      <c r="Q156" s="183"/>
      <c r="R156" s="184">
        <f>SUM(R157:R159)</f>
        <v>9.0429499999999996E-2</v>
      </c>
      <c r="S156" s="183"/>
      <c r="T156" s="185">
        <f>SUM(T157:T159)</f>
        <v>0</v>
      </c>
      <c r="AR156" s="186" t="s">
        <v>82</v>
      </c>
      <c r="AT156" s="187" t="s">
        <v>68</v>
      </c>
      <c r="AU156" s="187" t="s">
        <v>76</v>
      </c>
      <c r="AY156" s="186" t="s">
        <v>175</v>
      </c>
      <c r="BK156" s="188">
        <f>SUM(BK157:BK159)</f>
        <v>0</v>
      </c>
    </row>
    <row r="157" spans="2:65" s="1" customFormat="1" ht="16.5" customHeight="1">
      <c r="B157" s="30"/>
      <c r="C157" s="191" t="s">
        <v>332</v>
      </c>
      <c r="D157" s="191" t="s">
        <v>178</v>
      </c>
      <c r="E157" s="192" t="s">
        <v>1485</v>
      </c>
      <c r="F157" s="193" t="s">
        <v>1486</v>
      </c>
      <c r="G157" s="194" t="s">
        <v>193</v>
      </c>
      <c r="H157" s="195">
        <v>75.510000000000005</v>
      </c>
      <c r="I157" s="196"/>
      <c r="J157" s="195">
        <f>ROUND(I157*H157,3)</f>
        <v>0</v>
      </c>
      <c r="K157" s="193" t="s">
        <v>1</v>
      </c>
      <c r="L157" s="34"/>
      <c r="M157" s="197" t="s">
        <v>1</v>
      </c>
      <c r="N157" s="198" t="s">
        <v>41</v>
      </c>
      <c r="O157" s="56"/>
      <c r="P157" s="199">
        <f>O157*H157</f>
        <v>0</v>
      </c>
      <c r="Q157" s="199">
        <v>7.2999999999999996E-4</v>
      </c>
      <c r="R157" s="199">
        <f>Q157*H157</f>
        <v>5.5122299999999999E-2</v>
      </c>
      <c r="S157" s="199">
        <v>0</v>
      </c>
      <c r="T157" s="200">
        <f>S157*H157</f>
        <v>0</v>
      </c>
      <c r="AR157" s="13" t="s">
        <v>241</v>
      </c>
      <c r="AT157" s="13" t="s">
        <v>178</v>
      </c>
      <c r="AU157" s="13" t="s">
        <v>82</v>
      </c>
      <c r="AY157" s="13" t="s">
        <v>175</v>
      </c>
      <c r="BE157" s="201">
        <f>IF(N157="základná",J157,0)</f>
        <v>0</v>
      </c>
      <c r="BF157" s="201">
        <f>IF(N157="znížená",J157,0)</f>
        <v>0</v>
      </c>
      <c r="BG157" s="201">
        <f>IF(N157="zákl. prenesená",J157,0)</f>
        <v>0</v>
      </c>
      <c r="BH157" s="201">
        <f>IF(N157="zníž. prenesená",J157,0)</f>
        <v>0</v>
      </c>
      <c r="BI157" s="201">
        <f>IF(N157="nulová",J157,0)</f>
        <v>0</v>
      </c>
      <c r="BJ157" s="13" t="s">
        <v>82</v>
      </c>
      <c r="BK157" s="202">
        <f>ROUND(I157*H157,3)</f>
        <v>0</v>
      </c>
      <c r="BL157" s="13" t="s">
        <v>241</v>
      </c>
      <c r="BM157" s="13" t="s">
        <v>1487</v>
      </c>
    </row>
    <row r="158" spans="2:65" s="1" customFormat="1" ht="16.5" customHeight="1">
      <c r="B158" s="30"/>
      <c r="C158" s="191" t="s">
        <v>336</v>
      </c>
      <c r="D158" s="191" t="s">
        <v>178</v>
      </c>
      <c r="E158" s="192" t="s">
        <v>779</v>
      </c>
      <c r="F158" s="193" t="s">
        <v>780</v>
      </c>
      <c r="G158" s="194" t="s">
        <v>193</v>
      </c>
      <c r="H158" s="195">
        <v>130.99199999999999</v>
      </c>
      <c r="I158" s="196"/>
      <c r="J158" s="195">
        <f>ROUND(I158*H158,3)</f>
        <v>0</v>
      </c>
      <c r="K158" s="193" t="s">
        <v>1</v>
      </c>
      <c r="L158" s="34"/>
      <c r="M158" s="197" t="s">
        <v>1</v>
      </c>
      <c r="N158" s="198" t="s">
        <v>41</v>
      </c>
      <c r="O158" s="56"/>
      <c r="P158" s="199">
        <f>O158*H158</f>
        <v>0</v>
      </c>
      <c r="Q158" s="199">
        <v>2.4000000000000001E-4</v>
      </c>
      <c r="R158" s="199">
        <f>Q158*H158</f>
        <v>3.143808E-2</v>
      </c>
      <c r="S158" s="199">
        <v>0</v>
      </c>
      <c r="T158" s="200">
        <f>S158*H158</f>
        <v>0</v>
      </c>
      <c r="AR158" s="13" t="s">
        <v>241</v>
      </c>
      <c r="AT158" s="13" t="s">
        <v>178</v>
      </c>
      <c r="AU158" s="13" t="s">
        <v>82</v>
      </c>
      <c r="AY158" s="13" t="s">
        <v>175</v>
      </c>
      <c r="BE158" s="201">
        <f>IF(N158="základná",J158,0)</f>
        <v>0</v>
      </c>
      <c r="BF158" s="201">
        <f>IF(N158="znížená",J158,0)</f>
        <v>0</v>
      </c>
      <c r="BG158" s="201">
        <f>IF(N158="zákl. prenesená",J158,0)</f>
        <v>0</v>
      </c>
      <c r="BH158" s="201">
        <f>IF(N158="zníž. prenesená",J158,0)</f>
        <v>0</v>
      </c>
      <c r="BI158" s="201">
        <f>IF(N158="nulová",J158,0)</f>
        <v>0</v>
      </c>
      <c r="BJ158" s="13" t="s">
        <v>82</v>
      </c>
      <c r="BK158" s="202">
        <f>ROUND(I158*H158,3)</f>
        <v>0</v>
      </c>
      <c r="BL158" s="13" t="s">
        <v>241</v>
      </c>
      <c r="BM158" s="13" t="s">
        <v>1488</v>
      </c>
    </row>
    <row r="159" spans="2:65" s="1" customFormat="1" ht="16.5" customHeight="1">
      <c r="B159" s="30"/>
      <c r="C159" s="191" t="s">
        <v>340</v>
      </c>
      <c r="D159" s="191" t="s">
        <v>178</v>
      </c>
      <c r="E159" s="192" t="s">
        <v>1489</v>
      </c>
      <c r="F159" s="193" t="s">
        <v>1490</v>
      </c>
      <c r="G159" s="194" t="s">
        <v>193</v>
      </c>
      <c r="H159" s="195">
        <v>12.090999999999999</v>
      </c>
      <c r="I159" s="196"/>
      <c r="J159" s="195">
        <f>ROUND(I159*H159,3)</f>
        <v>0</v>
      </c>
      <c r="K159" s="193" t="s">
        <v>1</v>
      </c>
      <c r="L159" s="34"/>
      <c r="M159" s="212" t="s">
        <v>1</v>
      </c>
      <c r="N159" s="213" t="s">
        <v>41</v>
      </c>
      <c r="O159" s="214"/>
      <c r="P159" s="215">
        <f>O159*H159</f>
        <v>0</v>
      </c>
      <c r="Q159" s="215">
        <v>3.2000000000000003E-4</v>
      </c>
      <c r="R159" s="215">
        <f>Q159*H159</f>
        <v>3.8691200000000002E-3</v>
      </c>
      <c r="S159" s="215">
        <v>0</v>
      </c>
      <c r="T159" s="216">
        <f>S159*H159</f>
        <v>0</v>
      </c>
      <c r="AR159" s="13" t="s">
        <v>241</v>
      </c>
      <c r="AT159" s="13" t="s">
        <v>178</v>
      </c>
      <c r="AU159" s="13" t="s">
        <v>82</v>
      </c>
      <c r="AY159" s="13" t="s">
        <v>175</v>
      </c>
      <c r="BE159" s="201">
        <f>IF(N159="základná",J159,0)</f>
        <v>0</v>
      </c>
      <c r="BF159" s="201">
        <f>IF(N159="znížená",J159,0)</f>
        <v>0</v>
      </c>
      <c r="BG159" s="201">
        <f>IF(N159="zákl. prenesená",J159,0)</f>
        <v>0</v>
      </c>
      <c r="BH159" s="201">
        <f>IF(N159="zníž. prenesená",J159,0)</f>
        <v>0</v>
      </c>
      <c r="BI159" s="201">
        <f>IF(N159="nulová",J159,0)</f>
        <v>0</v>
      </c>
      <c r="BJ159" s="13" t="s">
        <v>82</v>
      </c>
      <c r="BK159" s="202">
        <f>ROUND(I159*H159,3)</f>
        <v>0</v>
      </c>
      <c r="BL159" s="13" t="s">
        <v>241</v>
      </c>
      <c r="BM159" s="13" t="s">
        <v>1491</v>
      </c>
    </row>
    <row r="160" spans="2:65" s="1" customFormat="1" ht="6.95" customHeight="1">
      <c r="B160" s="42"/>
      <c r="C160" s="43"/>
      <c r="D160" s="43"/>
      <c r="E160" s="43"/>
      <c r="F160" s="43"/>
      <c r="G160" s="43"/>
      <c r="H160" s="43"/>
      <c r="I160" s="132"/>
      <c r="J160" s="43"/>
      <c r="K160" s="43"/>
      <c r="L160" s="34"/>
    </row>
  </sheetData>
  <sheetProtection algorithmName="SHA-512" hashValue="jvyepJzeO1Hp7IprMCoebC4wVMJbYf6vRZG4WFYs0UUKdXytmqdrsOyEru4M39WXjf8XNcycJLvX36lYPKeyQw==" saltValue="wb9TY1uq2LHf0c21zt8IwSQmu4mgAgGfcfpbsr3dZeO6pBThws/PBWUT00bs/2xyppAIe2UXoj6wNNcZxw67aw==" spinCount="100000" sheet="1" objects="1" scenarios="1" formatColumns="0" formatRows="0" autoFilter="0"/>
  <autoFilter ref="C107:K159"/>
  <mergeCells count="17">
    <mergeCell ref="E29:H29"/>
    <mergeCell ref="L2:V2"/>
    <mergeCell ref="E7:H7"/>
    <mergeCell ref="E9:H9"/>
    <mergeCell ref="E11:H11"/>
    <mergeCell ref="E20:H20"/>
    <mergeCell ref="E100:H100"/>
    <mergeCell ref="E52:H52"/>
    <mergeCell ref="E54:H54"/>
    <mergeCell ref="E56:H56"/>
    <mergeCell ref="D80:F80"/>
    <mergeCell ref="D81:F81"/>
    <mergeCell ref="D82:F82"/>
    <mergeCell ref="D83:F83"/>
    <mergeCell ref="D84:F84"/>
    <mergeCell ref="E96:H96"/>
    <mergeCell ref="E98:H98"/>
  </mergeCells>
  <pageMargins left="0.39374999999999999" right="0.39374999999999999" top="0.39374999999999999" bottom="0.39374999999999999" header="0" footer="0"/>
  <pageSetup paperSize="9" scale="65" fitToHeight="100" orientation="portrait" blackAndWhite="1" r:id="rId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13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8.6640625" customWidth="1"/>
    <col min="8" max="8" width="11.1640625" customWidth="1"/>
    <col min="9" max="9" width="14.1640625" style="102" customWidth="1"/>
    <col min="10" max="10" width="23.5" customWidth="1"/>
    <col min="11" max="11" width="15.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AT2" s="13" t="s">
        <v>98</v>
      </c>
    </row>
    <row r="3" spans="2:46" ht="6.95" customHeight="1">
      <c r="B3" s="103"/>
      <c r="C3" s="104"/>
      <c r="D3" s="104"/>
      <c r="E3" s="104"/>
      <c r="F3" s="104"/>
      <c r="G3" s="104"/>
      <c r="H3" s="104"/>
      <c r="I3" s="105"/>
      <c r="J3" s="104"/>
      <c r="K3" s="104"/>
      <c r="L3" s="16"/>
      <c r="AT3" s="13" t="s">
        <v>69</v>
      </c>
    </row>
    <row r="4" spans="2:46" ht="24.95" customHeight="1">
      <c r="B4" s="16"/>
      <c r="D4" s="106" t="s">
        <v>120</v>
      </c>
      <c r="L4" s="16"/>
      <c r="M4" s="20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107" t="s">
        <v>14</v>
      </c>
      <c r="L6" s="16"/>
    </row>
    <row r="7" spans="2:46" ht="16.5" customHeight="1">
      <c r="B7" s="16"/>
      <c r="E7" s="267" t="str">
        <f>'Rekapitulácia stavby'!K6</f>
        <v>Materská škola Na Hôrke 30, Nitra</v>
      </c>
      <c r="F7" s="268"/>
      <c r="G7" s="268"/>
      <c r="H7" s="268"/>
      <c r="L7" s="16"/>
    </row>
    <row r="8" spans="2:46" ht="12" customHeight="1">
      <c r="B8" s="16"/>
      <c r="D8" s="107" t="s">
        <v>121</v>
      </c>
      <c r="L8" s="16"/>
    </row>
    <row r="9" spans="2:46" s="1" customFormat="1" ht="16.5" customHeight="1">
      <c r="B9" s="34"/>
      <c r="E9" s="267" t="s">
        <v>122</v>
      </c>
      <c r="F9" s="269"/>
      <c r="G9" s="269"/>
      <c r="H9" s="269"/>
      <c r="I9" s="108"/>
      <c r="L9" s="34"/>
    </row>
    <row r="10" spans="2:46" s="1" customFormat="1" ht="12" customHeight="1">
      <c r="B10" s="34"/>
      <c r="D10" s="107" t="s">
        <v>123</v>
      </c>
      <c r="I10" s="108"/>
      <c r="L10" s="34"/>
    </row>
    <row r="11" spans="2:46" s="1" customFormat="1" ht="36.950000000000003" customHeight="1">
      <c r="B11" s="34"/>
      <c r="E11" s="270" t="s">
        <v>1492</v>
      </c>
      <c r="F11" s="269"/>
      <c r="G11" s="269"/>
      <c r="H11" s="269"/>
      <c r="I11" s="108"/>
      <c r="L11" s="34"/>
    </row>
    <row r="12" spans="2:46" s="1" customFormat="1" ht="11.25">
      <c r="B12" s="34"/>
      <c r="I12" s="108"/>
      <c r="L12" s="34"/>
    </row>
    <row r="13" spans="2:46" s="1" customFormat="1" ht="12" customHeight="1">
      <c r="B13" s="34"/>
      <c r="D13" s="107" t="s">
        <v>16</v>
      </c>
      <c r="F13" s="13" t="s">
        <v>1</v>
      </c>
      <c r="I13" s="109" t="s">
        <v>17</v>
      </c>
      <c r="J13" s="13" t="s">
        <v>1</v>
      </c>
      <c r="L13" s="34"/>
    </row>
    <row r="14" spans="2:46" s="1" customFormat="1" ht="12" customHeight="1">
      <c r="B14" s="34"/>
      <c r="D14" s="107" t="s">
        <v>18</v>
      </c>
      <c r="F14" s="13" t="s">
        <v>19</v>
      </c>
      <c r="I14" s="109" t="s">
        <v>20</v>
      </c>
      <c r="J14" s="110" t="str">
        <f>'Rekapitulácia stavby'!AN8</f>
        <v>24. 2. 2017</v>
      </c>
      <c r="L14" s="34"/>
    </row>
    <row r="15" spans="2:46" s="1" customFormat="1" ht="10.9" customHeight="1">
      <c r="B15" s="34"/>
      <c r="I15" s="108"/>
      <c r="L15" s="34"/>
    </row>
    <row r="16" spans="2:46" s="1" customFormat="1" ht="12" customHeight="1">
      <c r="B16" s="34"/>
      <c r="D16" s="107" t="s">
        <v>22</v>
      </c>
      <c r="I16" s="109" t="s">
        <v>23</v>
      </c>
      <c r="J16" s="13" t="s">
        <v>1</v>
      </c>
      <c r="L16" s="34"/>
    </row>
    <row r="17" spans="2:12" s="1" customFormat="1" ht="18" customHeight="1">
      <c r="B17" s="34"/>
      <c r="E17" s="13" t="s">
        <v>24</v>
      </c>
      <c r="I17" s="109" t="s">
        <v>25</v>
      </c>
      <c r="J17" s="13" t="s">
        <v>1</v>
      </c>
      <c r="L17" s="34"/>
    </row>
    <row r="18" spans="2:12" s="1" customFormat="1" ht="6.95" customHeight="1">
      <c r="B18" s="34"/>
      <c r="I18" s="108"/>
      <c r="L18" s="34"/>
    </row>
    <row r="19" spans="2:12" s="1" customFormat="1" ht="12" customHeight="1">
      <c r="B19" s="34"/>
      <c r="D19" s="107" t="s">
        <v>26</v>
      </c>
      <c r="I19" s="109" t="s">
        <v>23</v>
      </c>
      <c r="J19" s="26" t="str">
        <f>'Rekapitulácia stavby'!AN13</f>
        <v>Vyplň údaj</v>
      </c>
      <c r="L19" s="34"/>
    </row>
    <row r="20" spans="2:12" s="1" customFormat="1" ht="18" customHeight="1">
      <c r="B20" s="34"/>
      <c r="E20" s="271" t="str">
        <f>'Rekapitulácia stavby'!E14</f>
        <v>Vyplň údaj</v>
      </c>
      <c r="F20" s="272"/>
      <c r="G20" s="272"/>
      <c r="H20" s="272"/>
      <c r="I20" s="109" t="s">
        <v>25</v>
      </c>
      <c r="J20" s="26" t="str">
        <f>'Rekapitulácia stavby'!AN14</f>
        <v>Vyplň údaj</v>
      </c>
      <c r="L20" s="34"/>
    </row>
    <row r="21" spans="2:12" s="1" customFormat="1" ht="6.95" customHeight="1">
      <c r="B21" s="34"/>
      <c r="I21" s="108"/>
      <c r="L21" s="34"/>
    </row>
    <row r="22" spans="2:12" s="1" customFormat="1" ht="12" customHeight="1">
      <c r="B22" s="34"/>
      <c r="D22" s="107" t="s">
        <v>28</v>
      </c>
      <c r="I22" s="109" t="s">
        <v>23</v>
      </c>
      <c r="J22" s="13" t="s">
        <v>1</v>
      </c>
      <c r="L22" s="34"/>
    </row>
    <row r="23" spans="2:12" s="1" customFormat="1" ht="18" customHeight="1">
      <c r="B23" s="34"/>
      <c r="E23" s="13" t="s">
        <v>29</v>
      </c>
      <c r="I23" s="109" t="s">
        <v>25</v>
      </c>
      <c r="J23" s="13" t="s">
        <v>1</v>
      </c>
      <c r="L23" s="34"/>
    </row>
    <row r="24" spans="2:12" s="1" customFormat="1" ht="6.95" customHeight="1">
      <c r="B24" s="34"/>
      <c r="I24" s="108"/>
      <c r="L24" s="34"/>
    </row>
    <row r="25" spans="2:12" s="1" customFormat="1" ht="12" customHeight="1">
      <c r="B25" s="34"/>
      <c r="D25" s="107" t="s">
        <v>32</v>
      </c>
      <c r="I25" s="109" t="s">
        <v>23</v>
      </c>
      <c r="J25" s="13" t="s">
        <v>1</v>
      </c>
      <c r="L25" s="34"/>
    </row>
    <row r="26" spans="2:12" s="1" customFormat="1" ht="18" customHeight="1">
      <c r="B26" s="34"/>
      <c r="E26" s="13" t="s">
        <v>33</v>
      </c>
      <c r="I26" s="109" t="s">
        <v>25</v>
      </c>
      <c r="J26" s="13" t="s">
        <v>1</v>
      </c>
      <c r="L26" s="34"/>
    </row>
    <row r="27" spans="2:12" s="1" customFormat="1" ht="6.95" customHeight="1">
      <c r="B27" s="34"/>
      <c r="I27" s="108"/>
      <c r="L27" s="34"/>
    </row>
    <row r="28" spans="2:12" s="1" customFormat="1" ht="12" customHeight="1">
      <c r="B28" s="34"/>
      <c r="D28" s="107" t="s">
        <v>34</v>
      </c>
      <c r="I28" s="108"/>
      <c r="L28" s="34"/>
    </row>
    <row r="29" spans="2:12" s="7" customFormat="1" ht="16.5" customHeight="1">
      <c r="B29" s="111"/>
      <c r="E29" s="273" t="s">
        <v>1</v>
      </c>
      <c r="F29" s="273"/>
      <c r="G29" s="273"/>
      <c r="H29" s="273"/>
      <c r="I29" s="112"/>
      <c r="L29" s="111"/>
    </row>
    <row r="30" spans="2:12" s="1" customFormat="1" ht="6.95" customHeight="1">
      <c r="B30" s="34"/>
      <c r="I30" s="108"/>
      <c r="L30" s="34"/>
    </row>
    <row r="31" spans="2:12" s="1" customFormat="1" ht="6.95" customHeight="1">
      <c r="B31" s="34"/>
      <c r="D31" s="52"/>
      <c r="E31" s="52"/>
      <c r="F31" s="52"/>
      <c r="G31" s="52"/>
      <c r="H31" s="52"/>
      <c r="I31" s="113"/>
      <c r="J31" s="52"/>
      <c r="K31" s="52"/>
      <c r="L31" s="34"/>
    </row>
    <row r="32" spans="2:12" s="1" customFormat="1" ht="14.45" customHeight="1">
      <c r="B32" s="34"/>
      <c r="D32" s="97" t="s">
        <v>125</v>
      </c>
      <c r="I32" s="108"/>
      <c r="J32" s="114">
        <f>J65</f>
        <v>0</v>
      </c>
      <c r="L32" s="34"/>
    </row>
    <row r="33" spans="2:12" s="1" customFormat="1" ht="14.45" customHeight="1">
      <c r="B33" s="34"/>
      <c r="D33" s="115" t="s">
        <v>126</v>
      </c>
      <c r="I33" s="108"/>
      <c r="J33" s="114">
        <f>J73</f>
        <v>0</v>
      </c>
      <c r="L33" s="34"/>
    </row>
    <row r="34" spans="2:12" s="1" customFormat="1" ht="25.35" customHeight="1">
      <c r="B34" s="34"/>
      <c r="D34" s="116" t="s">
        <v>35</v>
      </c>
      <c r="I34" s="108"/>
      <c r="J34" s="117">
        <f>ROUND(J32 + J33, 2)</f>
        <v>0</v>
      </c>
      <c r="L34" s="34"/>
    </row>
    <row r="35" spans="2:12" s="1" customFormat="1" ht="6.95" customHeight="1">
      <c r="B35" s="34"/>
      <c r="D35" s="52"/>
      <c r="E35" s="52"/>
      <c r="F35" s="52"/>
      <c r="G35" s="52"/>
      <c r="H35" s="52"/>
      <c r="I35" s="113"/>
      <c r="J35" s="52"/>
      <c r="K35" s="52"/>
      <c r="L35" s="34"/>
    </row>
    <row r="36" spans="2:12" s="1" customFormat="1" ht="14.45" customHeight="1">
      <c r="B36" s="34"/>
      <c r="F36" s="118" t="s">
        <v>37</v>
      </c>
      <c r="I36" s="119" t="s">
        <v>36</v>
      </c>
      <c r="J36" s="118" t="s">
        <v>38</v>
      </c>
      <c r="L36" s="34"/>
    </row>
    <row r="37" spans="2:12" s="1" customFormat="1" ht="14.45" customHeight="1">
      <c r="B37" s="34"/>
      <c r="D37" s="107" t="s">
        <v>39</v>
      </c>
      <c r="E37" s="107" t="s">
        <v>40</v>
      </c>
      <c r="F37" s="120">
        <f>ROUND((SUM(BE73:BE80) + SUM(BE102:BE112)),  2)</f>
        <v>0</v>
      </c>
      <c r="I37" s="121">
        <v>0.2</v>
      </c>
      <c r="J37" s="120">
        <f>ROUND(((SUM(BE73:BE80) + SUM(BE102:BE112))*I37),  2)</f>
        <v>0</v>
      </c>
      <c r="L37" s="34"/>
    </row>
    <row r="38" spans="2:12" s="1" customFormat="1" ht="14.45" customHeight="1">
      <c r="B38" s="34"/>
      <c r="E38" s="107" t="s">
        <v>41</v>
      </c>
      <c r="F38" s="120">
        <f>ROUND((SUM(BF73:BF80) + SUM(BF102:BF112)),  2)</f>
        <v>0</v>
      </c>
      <c r="I38" s="121">
        <v>0.2</v>
      </c>
      <c r="J38" s="120">
        <f>ROUND(((SUM(BF73:BF80) + SUM(BF102:BF112))*I38),  2)</f>
        <v>0</v>
      </c>
      <c r="L38" s="34"/>
    </row>
    <row r="39" spans="2:12" s="1" customFormat="1" ht="14.45" hidden="1" customHeight="1">
      <c r="B39" s="34"/>
      <c r="E39" s="107" t="s">
        <v>42</v>
      </c>
      <c r="F39" s="120">
        <f>ROUND((SUM(BG73:BG80) + SUM(BG102:BG112)),  2)</f>
        <v>0</v>
      </c>
      <c r="I39" s="121">
        <v>0.2</v>
      </c>
      <c r="J39" s="120">
        <f>0</f>
        <v>0</v>
      </c>
      <c r="L39" s="34"/>
    </row>
    <row r="40" spans="2:12" s="1" customFormat="1" ht="14.45" hidden="1" customHeight="1">
      <c r="B40" s="34"/>
      <c r="E40" s="107" t="s">
        <v>43</v>
      </c>
      <c r="F40" s="120">
        <f>ROUND((SUM(BH73:BH80) + SUM(BH102:BH112)),  2)</f>
        <v>0</v>
      </c>
      <c r="I40" s="121">
        <v>0.2</v>
      </c>
      <c r="J40" s="120">
        <f>0</f>
        <v>0</v>
      </c>
      <c r="L40" s="34"/>
    </row>
    <row r="41" spans="2:12" s="1" customFormat="1" ht="14.45" hidden="1" customHeight="1">
      <c r="B41" s="34"/>
      <c r="E41" s="107" t="s">
        <v>44</v>
      </c>
      <c r="F41" s="120">
        <f>ROUND((SUM(BI73:BI80) + SUM(BI102:BI112)),  2)</f>
        <v>0</v>
      </c>
      <c r="I41" s="121">
        <v>0</v>
      </c>
      <c r="J41" s="120">
        <f>0</f>
        <v>0</v>
      </c>
      <c r="L41" s="34"/>
    </row>
    <row r="42" spans="2:12" s="1" customFormat="1" ht="6.95" customHeight="1">
      <c r="B42" s="34"/>
      <c r="I42" s="108"/>
      <c r="L42" s="34"/>
    </row>
    <row r="43" spans="2:12" s="1" customFormat="1" ht="25.35" customHeight="1">
      <c r="B43" s="34"/>
      <c r="C43" s="122"/>
      <c r="D43" s="123" t="s">
        <v>45</v>
      </c>
      <c r="E43" s="124"/>
      <c r="F43" s="124"/>
      <c r="G43" s="125" t="s">
        <v>46</v>
      </c>
      <c r="H43" s="126" t="s">
        <v>47</v>
      </c>
      <c r="I43" s="127"/>
      <c r="J43" s="128">
        <f>SUM(J34:J41)</f>
        <v>0</v>
      </c>
      <c r="K43" s="129"/>
      <c r="L43" s="34"/>
    </row>
    <row r="44" spans="2:12" s="1" customFormat="1" ht="14.45" customHeight="1">
      <c r="B44" s="130"/>
      <c r="C44" s="131"/>
      <c r="D44" s="131"/>
      <c r="E44" s="131"/>
      <c r="F44" s="131"/>
      <c r="G44" s="131"/>
      <c r="H44" s="131"/>
      <c r="I44" s="132"/>
      <c r="J44" s="131"/>
      <c r="K44" s="131"/>
      <c r="L44" s="34"/>
    </row>
    <row r="48" spans="2:12" s="1" customFormat="1" ht="6.95" customHeight="1">
      <c r="B48" s="133"/>
      <c r="C48" s="134"/>
      <c r="D48" s="134"/>
      <c r="E48" s="134"/>
      <c r="F48" s="134"/>
      <c r="G48" s="134"/>
      <c r="H48" s="134"/>
      <c r="I48" s="135"/>
      <c r="J48" s="134"/>
      <c r="K48" s="134"/>
      <c r="L48" s="34"/>
    </row>
    <row r="49" spans="2:12" s="1" customFormat="1" ht="24.95" customHeight="1">
      <c r="B49" s="30"/>
      <c r="C49" s="19" t="s">
        <v>127</v>
      </c>
      <c r="D49" s="31"/>
      <c r="E49" s="31"/>
      <c r="F49" s="31"/>
      <c r="G49" s="31"/>
      <c r="H49" s="31"/>
      <c r="I49" s="108"/>
      <c r="J49" s="31"/>
      <c r="K49" s="31"/>
      <c r="L49" s="34"/>
    </row>
    <row r="50" spans="2:12" s="1" customFormat="1" ht="6.95" customHeight="1">
      <c r="B50" s="30"/>
      <c r="C50" s="31"/>
      <c r="D50" s="31"/>
      <c r="E50" s="31"/>
      <c r="F50" s="31"/>
      <c r="G50" s="31"/>
      <c r="H50" s="31"/>
      <c r="I50" s="108"/>
      <c r="J50" s="31"/>
      <c r="K50" s="31"/>
      <c r="L50" s="34"/>
    </row>
    <row r="51" spans="2:12" s="1" customFormat="1" ht="12" customHeight="1">
      <c r="B51" s="30"/>
      <c r="C51" s="25" t="s">
        <v>14</v>
      </c>
      <c r="D51" s="31"/>
      <c r="E51" s="31"/>
      <c r="F51" s="31"/>
      <c r="G51" s="31"/>
      <c r="H51" s="31"/>
      <c r="I51" s="108"/>
      <c r="J51" s="31"/>
      <c r="K51" s="31"/>
      <c r="L51" s="34"/>
    </row>
    <row r="52" spans="2:12" s="1" customFormat="1" ht="16.5" customHeight="1">
      <c r="B52" s="30"/>
      <c r="C52" s="31"/>
      <c r="D52" s="31"/>
      <c r="E52" s="263" t="str">
        <f>E7</f>
        <v>Materská škola Na Hôrke 30, Nitra</v>
      </c>
      <c r="F52" s="264"/>
      <c r="G52" s="264"/>
      <c r="H52" s="264"/>
      <c r="I52" s="108"/>
      <c r="J52" s="31"/>
      <c r="K52" s="31"/>
      <c r="L52" s="34"/>
    </row>
    <row r="53" spans="2:12" ht="12" customHeight="1">
      <c r="B53" s="17"/>
      <c r="C53" s="25" t="s">
        <v>121</v>
      </c>
      <c r="D53" s="18"/>
      <c r="E53" s="18"/>
      <c r="F53" s="18"/>
      <c r="G53" s="18"/>
      <c r="H53" s="18"/>
      <c r="J53" s="18"/>
      <c r="K53" s="18"/>
      <c r="L53" s="16"/>
    </row>
    <row r="54" spans="2:12" s="1" customFormat="1" ht="16.5" customHeight="1">
      <c r="B54" s="30"/>
      <c r="C54" s="31"/>
      <c r="D54" s="31"/>
      <c r="E54" s="263" t="s">
        <v>122</v>
      </c>
      <c r="F54" s="237"/>
      <c r="G54" s="237"/>
      <c r="H54" s="237"/>
      <c r="I54" s="108"/>
      <c r="J54" s="31"/>
      <c r="K54" s="31"/>
      <c r="L54" s="34"/>
    </row>
    <row r="55" spans="2:12" s="1" customFormat="1" ht="12" customHeight="1">
      <c r="B55" s="30"/>
      <c r="C55" s="25" t="s">
        <v>123</v>
      </c>
      <c r="D55" s="31"/>
      <c r="E55" s="31"/>
      <c r="F55" s="31"/>
      <c r="G55" s="31"/>
      <c r="H55" s="31"/>
      <c r="I55" s="108"/>
      <c r="J55" s="31"/>
      <c r="K55" s="31"/>
      <c r="L55" s="34"/>
    </row>
    <row r="56" spans="2:12" s="1" customFormat="1" ht="16.5" customHeight="1">
      <c r="B56" s="30"/>
      <c r="C56" s="31"/>
      <c r="D56" s="31"/>
      <c r="E56" s="238" t="str">
        <f>E11</f>
        <v>104 - SP 104 Stavebné úpravy spevných plôch po osadení exteriérového schodiska</v>
      </c>
      <c r="F56" s="237"/>
      <c r="G56" s="237"/>
      <c r="H56" s="237"/>
      <c r="I56" s="108"/>
      <c r="J56" s="31"/>
      <c r="K56" s="31"/>
      <c r="L56" s="34"/>
    </row>
    <row r="57" spans="2:12" s="1" customFormat="1" ht="6.95" customHeight="1">
      <c r="B57" s="30"/>
      <c r="C57" s="31"/>
      <c r="D57" s="31"/>
      <c r="E57" s="31"/>
      <c r="F57" s="31"/>
      <c r="G57" s="31"/>
      <c r="H57" s="31"/>
      <c r="I57" s="108"/>
      <c r="J57" s="31"/>
      <c r="K57" s="31"/>
      <c r="L57" s="34"/>
    </row>
    <row r="58" spans="2:12" s="1" customFormat="1" ht="12" customHeight="1">
      <c r="B58" s="30"/>
      <c r="C58" s="25" t="s">
        <v>18</v>
      </c>
      <c r="D58" s="31"/>
      <c r="E58" s="31"/>
      <c r="F58" s="23" t="str">
        <f>F14</f>
        <v xml:space="preserve"> Na Hôrke 30, Nitra</v>
      </c>
      <c r="G58" s="31"/>
      <c r="H58" s="31"/>
      <c r="I58" s="109" t="s">
        <v>20</v>
      </c>
      <c r="J58" s="51" t="str">
        <f>IF(J14="","",J14)</f>
        <v>24. 2. 2017</v>
      </c>
      <c r="K58" s="31"/>
      <c r="L58" s="34"/>
    </row>
    <row r="59" spans="2:12" s="1" customFormat="1" ht="6.95" customHeight="1">
      <c r="B59" s="30"/>
      <c r="C59" s="31"/>
      <c r="D59" s="31"/>
      <c r="E59" s="31"/>
      <c r="F59" s="31"/>
      <c r="G59" s="31"/>
      <c r="H59" s="31"/>
      <c r="I59" s="108"/>
      <c r="J59" s="31"/>
      <c r="K59" s="31"/>
      <c r="L59" s="34"/>
    </row>
    <row r="60" spans="2:12" s="1" customFormat="1" ht="13.7" customHeight="1">
      <c r="B60" s="30"/>
      <c r="C60" s="25" t="s">
        <v>22</v>
      </c>
      <c r="D60" s="31"/>
      <c r="E60" s="31"/>
      <c r="F60" s="23" t="str">
        <f>E17</f>
        <v>Mesto NITRA,  Štefánikova 60,  950 06 Nitra</v>
      </c>
      <c r="G60" s="31"/>
      <c r="H60" s="31"/>
      <c r="I60" s="109" t="s">
        <v>28</v>
      </c>
      <c r="J60" s="28" t="str">
        <f>E23</f>
        <v>Ing.arch.Igor Feník</v>
      </c>
      <c r="K60" s="31"/>
      <c r="L60" s="34"/>
    </row>
    <row r="61" spans="2:12" s="1" customFormat="1" ht="13.7" customHeight="1">
      <c r="B61" s="30"/>
      <c r="C61" s="25" t="s">
        <v>26</v>
      </c>
      <c r="D61" s="31"/>
      <c r="E61" s="31"/>
      <c r="F61" s="23" t="str">
        <f>IF(E20="","",E20)</f>
        <v>Vyplň údaj</v>
      </c>
      <c r="G61" s="31"/>
      <c r="H61" s="31"/>
      <c r="I61" s="109" t="s">
        <v>32</v>
      </c>
      <c r="J61" s="28" t="str">
        <f>E26</f>
        <v>Ing.Janečka</v>
      </c>
      <c r="K61" s="31"/>
      <c r="L61" s="34"/>
    </row>
    <row r="62" spans="2:12" s="1" customFormat="1" ht="10.35" customHeight="1">
      <c r="B62" s="30"/>
      <c r="C62" s="31"/>
      <c r="D62" s="31"/>
      <c r="E62" s="31"/>
      <c r="F62" s="31"/>
      <c r="G62" s="31"/>
      <c r="H62" s="31"/>
      <c r="I62" s="108"/>
      <c r="J62" s="31"/>
      <c r="K62" s="31"/>
      <c r="L62" s="34"/>
    </row>
    <row r="63" spans="2:12" s="1" customFormat="1" ht="29.25" customHeight="1">
      <c r="B63" s="30"/>
      <c r="C63" s="136" t="s">
        <v>128</v>
      </c>
      <c r="D63" s="137"/>
      <c r="E63" s="137"/>
      <c r="F63" s="137"/>
      <c r="G63" s="137"/>
      <c r="H63" s="137"/>
      <c r="I63" s="138"/>
      <c r="J63" s="139" t="s">
        <v>129</v>
      </c>
      <c r="K63" s="137"/>
      <c r="L63" s="34"/>
    </row>
    <row r="64" spans="2:12" s="1" customFormat="1" ht="10.35" customHeight="1">
      <c r="B64" s="30"/>
      <c r="C64" s="31"/>
      <c r="D64" s="31"/>
      <c r="E64" s="31"/>
      <c r="F64" s="31"/>
      <c r="G64" s="31"/>
      <c r="H64" s="31"/>
      <c r="I64" s="108"/>
      <c r="J64" s="31"/>
      <c r="K64" s="31"/>
      <c r="L64" s="34"/>
    </row>
    <row r="65" spans="2:65" s="1" customFormat="1" ht="22.9" customHeight="1">
      <c r="B65" s="30"/>
      <c r="C65" s="140" t="s">
        <v>130</v>
      </c>
      <c r="D65" s="31"/>
      <c r="E65" s="31"/>
      <c r="F65" s="31"/>
      <c r="G65" s="31"/>
      <c r="H65" s="31"/>
      <c r="I65" s="108"/>
      <c r="J65" s="69">
        <f>J102</f>
        <v>0</v>
      </c>
      <c r="K65" s="31"/>
      <c r="L65" s="34"/>
      <c r="AU65" s="13" t="s">
        <v>131</v>
      </c>
    </row>
    <row r="66" spans="2:65" s="8" customFormat="1" ht="24.95" customHeight="1">
      <c r="B66" s="141"/>
      <c r="C66" s="142"/>
      <c r="D66" s="143" t="s">
        <v>132</v>
      </c>
      <c r="E66" s="144"/>
      <c r="F66" s="144"/>
      <c r="G66" s="144"/>
      <c r="H66" s="144"/>
      <c r="I66" s="145"/>
      <c r="J66" s="146">
        <f>J103</f>
        <v>0</v>
      </c>
      <c r="K66" s="142"/>
      <c r="L66" s="147"/>
    </row>
    <row r="67" spans="2:65" s="9" customFormat="1" ht="19.899999999999999" customHeight="1">
      <c r="B67" s="148"/>
      <c r="C67" s="90"/>
      <c r="D67" s="149" t="s">
        <v>1384</v>
      </c>
      <c r="E67" s="150"/>
      <c r="F67" s="150"/>
      <c r="G67" s="150"/>
      <c r="H67" s="150"/>
      <c r="I67" s="151"/>
      <c r="J67" s="152">
        <f>J104</f>
        <v>0</v>
      </c>
      <c r="K67" s="90"/>
      <c r="L67" s="153"/>
    </row>
    <row r="68" spans="2:65" s="9" customFormat="1" ht="19.899999999999999" customHeight="1">
      <c r="B68" s="148"/>
      <c r="C68" s="90"/>
      <c r="D68" s="149" t="s">
        <v>133</v>
      </c>
      <c r="E68" s="150"/>
      <c r="F68" s="150"/>
      <c r="G68" s="150"/>
      <c r="H68" s="150"/>
      <c r="I68" s="151"/>
      <c r="J68" s="152">
        <f>J106</f>
        <v>0</v>
      </c>
      <c r="K68" s="90"/>
      <c r="L68" s="153"/>
    </row>
    <row r="69" spans="2:65" s="9" customFormat="1" ht="19.899999999999999" customHeight="1">
      <c r="B69" s="148"/>
      <c r="C69" s="90"/>
      <c r="D69" s="149" t="s">
        <v>135</v>
      </c>
      <c r="E69" s="150"/>
      <c r="F69" s="150"/>
      <c r="G69" s="150"/>
      <c r="H69" s="150"/>
      <c r="I69" s="151"/>
      <c r="J69" s="152">
        <f>J108</f>
        <v>0</v>
      </c>
      <c r="K69" s="90"/>
      <c r="L69" s="153"/>
    </row>
    <row r="70" spans="2:65" s="9" customFormat="1" ht="19.899999999999999" customHeight="1">
      <c r="B70" s="148"/>
      <c r="C70" s="90"/>
      <c r="D70" s="149" t="s">
        <v>136</v>
      </c>
      <c r="E70" s="150"/>
      <c r="F70" s="150"/>
      <c r="G70" s="150"/>
      <c r="H70" s="150"/>
      <c r="I70" s="151"/>
      <c r="J70" s="152">
        <f>J111</f>
        <v>0</v>
      </c>
      <c r="K70" s="90"/>
      <c r="L70" s="153"/>
    </row>
    <row r="71" spans="2:65" s="1" customFormat="1" ht="21.75" customHeight="1">
      <c r="B71" s="30"/>
      <c r="C71" s="31"/>
      <c r="D71" s="31"/>
      <c r="E71" s="31"/>
      <c r="F71" s="31"/>
      <c r="G71" s="31"/>
      <c r="H71" s="31"/>
      <c r="I71" s="108"/>
      <c r="J71" s="31"/>
      <c r="K71" s="31"/>
      <c r="L71" s="34"/>
    </row>
    <row r="72" spans="2:65" s="1" customFormat="1" ht="6.95" customHeight="1">
      <c r="B72" s="30"/>
      <c r="C72" s="31"/>
      <c r="D72" s="31"/>
      <c r="E72" s="31"/>
      <c r="F72" s="31"/>
      <c r="G72" s="31"/>
      <c r="H72" s="31"/>
      <c r="I72" s="108"/>
      <c r="J72" s="31"/>
      <c r="K72" s="31"/>
      <c r="L72" s="34"/>
    </row>
    <row r="73" spans="2:65" s="1" customFormat="1" ht="29.25" customHeight="1">
      <c r="B73" s="30"/>
      <c r="C73" s="140" t="s">
        <v>151</v>
      </c>
      <c r="D73" s="31"/>
      <c r="E73" s="31"/>
      <c r="F73" s="31"/>
      <c r="G73" s="31"/>
      <c r="H73" s="31"/>
      <c r="I73" s="108"/>
      <c r="J73" s="154">
        <f>ROUND(J74 + J75 + J76 + J77 + J78 + J79,2)</f>
        <v>0</v>
      </c>
      <c r="K73" s="31"/>
      <c r="L73" s="34"/>
      <c r="N73" s="155" t="s">
        <v>39</v>
      </c>
    </row>
    <row r="74" spans="2:65" s="1" customFormat="1" ht="18" customHeight="1">
      <c r="B74" s="30"/>
      <c r="C74" s="31"/>
      <c r="D74" s="265" t="s">
        <v>152</v>
      </c>
      <c r="E74" s="266"/>
      <c r="F74" s="266"/>
      <c r="G74" s="31"/>
      <c r="H74" s="31"/>
      <c r="I74" s="108"/>
      <c r="J74" s="157">
        <v>0</v>
      </c>
      <c r="K74" s="31"/>
      <c r="L74" s="158"/>
      <c r="M74" s="108"/>
      <c r="N74" s="159" t="s">
        <v>41</v>
      </c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/>
      <c r="AY74" s="160" t="s">
        <v>153</v>
      </c>
      <c r="AZ74" s="108"/>
      <c r="BA74" s="108"/>
      <c r="BB74" s="108"/>
      <c r="BC74" s="108"/>
      <c r="BD74" s="108"/>
      <c r="BE74" s="161">
        <f t="shared" ref="BE74:BE79" si="0">IF(N74="základná",J74,0)</f>
        <v>0</v>
      </c>
      <c r="BF74" s="161">
        <f t="shared" ref="BF74:BF79" si="1">IF(N74="znížená",J74,0)</f>
        <v>0</v>
      </c>
      <c r="BG74" s="161">
        <f t="shared" ref="BG74:BG79" si="2">IF(N74="zákl. prenesená",J74,0)</f>
        <v>0</v>
      </c>
      <c r="BH74" s="161">
        <f t="shared" ref="BH74:BH79" si="3">IF(N74="zníž. prenesená",J74,0)</f>
        <v>0</v>
      </c>
      <c r="BI74" s="161">
        <f t="shared" ref="BI74:BI79" si="4">IF(N74="nulová",J74,0)</f>
        <v>0</v>
      </c>
      <c r="BJ74" s="160" t="s">
        <v>82</v>
      </c>
      <c r="BK74" s="108"/>
      <c r="BL74" s="108"/>
      <c r="BM74" s="108"/>
    </row>
    <row r="75" spans="2:65" s="1" customFormat="1" ht="18" customHeight="1">
      <c r="B75" s="30"/>
      <c r="C75" s="31"/>
      <c r="D75" s="265" t="s">
        <v>154</v>
      </c>
      <c r="E75" s="266"/>
      <c r="F75" s="266"/>
      <c r="G75" s="31"/>
      <c r="H75" s="31"/>
      <c r="I75" s="108"/>
      <c r="J75" s="157">
        <v>0</v>
      </c>
      <c r="K75" s="31"/>
      <c r="L75" s="158"/>
      <c r="M75" s="108"/>
      <c r="N75" s="159" t="s">
        <v>41</v>
      </c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60" t="s">
        <v>153</v>
      </c>
      <c r="AZ75" s="108"/>
      <c r="BA75" s="108"/>
      <c r="BB75" s="108"/>
      <c r="BC75" s="108"/>
      <c r="BD75" s="108"/>
      <c r="BE75" s="161">
        <f t="shared" si="0"/>
        <v>0</v>
      </c>
      <c r="BF75" s="161">
        <f t="shared" si="1"/>
        <v>0</v>
      </c>
      <c r="BG75" s="161">
        <f t="shared" si="2"/>
        <v>0</v>
      </c>
      <c r="BH75" s="161">
        <f t="shared" si="3"/>
        <v>0</v>
      </c>
      <c r="BI75" s="161">
        <f t="shared" si="4"/>
        <v>0</v>
      </c>
      <c r="BJ75" s="160" t="s">
        <v>82</v>
      </c>
      <c r="BK75" s="108"/>
      <c r="BL75" s="108"/>
      <c r="BM75" s="108"/>
    </row>
    <row r="76" spans="2:65" s="1" customFormat="1" ht="18" customHeight="1">
      <c r="B76" s="30"/>
      <c r="C76" s="31"/>
      <c r="D76" s="265" t="s">
        <v>155</v>
      </c>
      <c r="E76" s="266"/>
      <c r="F76" s="266"/>
      <c r="G76" s="31"/>
      <c r="H76" s="31"/>
      <c r="I76" s="108"/>
      <c r="J76" s="157">
        <v>0</v>
      </c>
      <c r="K76" s="31"/>
      <c r="L76" s="158"/>
      <c r="M76" s="108"/>
      <c r="N76" s="159" t="s">
        <v>41</v>
      </c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60" t="s">
        <v>153</v>
      </c>
      <c r="AZ76" s="108"/>
      <c r="BA76" s="108"/>
      <c r="BB76" s="108"/>
      <c r="BC76" s="108"/>
      <c r="BD76" s="108"/>
      <c r="BE76" s="161">
        <f t="shared" si="0"/>
        <v>0</v>
      </c>
      <c r="BF76" s="161">
        <f t="shared" si="1"/>
        <v>0</v>
      </c>
      <c r="BG76" s="161">
        <f t="shared" si="2"/>
        <v>0</v>
      </c>
      <c r="BH76" s="161">
        <f t="shared" si="3"/>
        <v>0</v>
      </c>
      <c r="BI76" s="161">
        <f t="shared" si="4"/>
        <v>0</v>
      </c>
      <c r="BJ76" s="160" t="s">
        <v>82</v>
      </c>
      <c r="BK76" s="108"/>
      <c r="BL76" s="108"/>
      <c r="BM76" s="108"/>
    </row>
    <row r="77" spans="2:65" s="1" customFormat="1" ht="18" customHeight="1">
      <c r="B77" s="30"/>
      <c r="C77" s="31"/>
      <c r="D77" s="265" t="s">
        <v>156</v>
      </c>
      <c r="E77" s="266"/>
      <c r="F77" s="266"/>
      <c r="G77" s="31"/>
      <c r="H77" s="31"/>
      <c r="I77" s="108"/>
      <c r="J77" s="157">
        <v>0</v>
      </c>
      <c r="K77" s="31"/>
      <c r="L77" s="158"/>
      <c r="M77" s="108"/>
      <c r="N77" s="159" t="s">
        <v>41</v>
      </c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60" t="s">
        <v>153</v>
      </c>
      <c r="AZ77" s="108"/>
      <c r="BA77" s="108"/>
      <c r="BB77" s="108"/>
      <c r="BC77" s="108"/>
      <c r="BD77" s="108"/>
      <c r="BE77" s="161">
        <f t="shared" si="0"/>
        <v>0</v>
      </c>
      <c r="BF77" s="161">
        <f t="shared" si="1"/>
        <v>0</v>
      </c>
      <c r="BG77" s="161">
        <f t="shared" si="2"/>
        <v>0</v>
      </c>
      <c r="BH77" s="161">
        <f t="shared" si="3"/>
        <v>0</v>
      </c>
      <c r="BI77" s="161">
        <f t="shared" si="4"/>
        <v>0</v>
      </c>
      <c r="BJ77" s="160" t="s">
        <v>82</v>
      </c>
      <c r="BK77" s="108"/>
      <c r="BL77" s="108"/>
      <c r="BM77" s="108"/>
    </row>
    <row r="78" spans="2:65" s="1" customFormat="1" ht="18" customHeight="1">
      <c r="B78" s="30"/>
      <c r="C78" s="31"/>
      <c r="D78" s="265" t="s">
        <v>157</v>
      </c>
      <c r="E78" s="266"/>
      <c r="F78" s="266"/>
      <c r="G78" s="31"/>
      <c r="H78" s="31"/>
      <c r="I78" s="108"/>
      <c r="J78" s="157">
        <v>0</v>
      </c>
      <c r="K78" s="31"/>
      <c r="L78" s="158"/>
      <c r="M78" s="108"/>
      <c r="N78" s="159" t="s">
        <v>41</v>
      </c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108"/>
      <c r="AY78" s="160" t="s">
        <v>153</v>
      </c>
      <c r="AZ78" s="108"/>
      <c r="BA78" s="108"/>
      <c r="BB78" s="108"/>
      <c r="BC78" s="108"/>
      <c r="BD78" s="108"/>
      <c r="BE78" s="161">
        <f t="shared" si="0"/>
        <v>0</v>
      </c>
      <c r="BF78" s="161">
        <f t="shared" si="1"/>
        <v>0</v>
      </c>
      <c r="BG78" s="161">
        <f t="shared" si="2"/>
        <v>0</v>
      </c>
      <c r="BH78" s="161">
        <f t="shared" si="3"/>
        <v>0</v>
      </c>
      <c r="BI78" s="161">
        <f t="shared" si="4"/>
        <v>0</v>
      </c>
      <c r="BJ78" s="160" t="s">
        <v>82</v>
      </c>
      <c r="BK78" s="108"/>
      <c r="BL78" s="108"/>
      <c r="BM78" s="108"/>
    </row>
    <row r="79" spans="2:65" s="1" customFormat="1" ht="18" customHeight="1">
      <c r="B79" s="30"/>
      <c r="C79" s="31"/>
      <c r="D79" s="156" t="s">
        <v>158</v>
      </c>
      <c r="E79" s="31"/>
      <c r="F79" s="31"/>
      <c r="G79" s="31"/>
      <c r="H79" s="31"/>
      <c r="I79" s="108"/>
      <c r="J79" s="157">
        <f>ROUND(J32*T79,2)</f>
        <v>0</v>
      </c>
      <c r="K79" s="31"/>
      <c r="L79" s="158"/>
      <c r="M79" s="108"/>
      <c r="N79" s="159" t="s">
        <v>41</v>
      </c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108"/>
      <c r="AY79" s="160" t="s">
        <v>159</v>
      </c>
      <c r="AZ79" s="108"/>
      <c r="BA79" s="108"/>
      <c r="BB79" s="108"/>
      <c r="BC79" s="108"/>
      <c r="BD79" s="108"/>
      <c r="BE79" s="161">
        <f t="shared" si="0"/>
        <v>0</v>
      </c>
      <c r="BF79" s="161">
        <f t="shared" si="1"/>
        <v>0</v>
      </c>
      <c r="BG79" s="161">
        <f t="shared" si="2"/>
        <v>0</v>
      </c>
      <c r="BH79" s="161">
        <f t="shared" si="3"/>
        <v>0</v>
      </c>
      <c r="BI79" s="161">
        <f t="shared" si="4"/>
        <v>0</v>
      </c>
      <c r="BJ79" s="160" t="s">
        <v>82</v>
      </c>
      <c r="BK79" s="108"/>
      <c r="BL79" s="108"/>
      <c r="BM79" s="108"/>
    </row>
    <row r="80" spans="2:65" s="1" customFormat="1" ht="11.25">
      <c r="B80" s="30"/>
      <c r="C80" s="31"/>
      <c r="D80" s="31"/>
      <c r="E80" s="31"/>
      <c r="F80" s="31"/>
      <c r="G80" s="31"/>
      <c r="H80" s="31"/>
      <c r="I80" s="108"/>
      <c r="J80" s="31"/>
      <c r="K80" s="31"/>
      <c r="L80" s="34"/>
    </row>
    <row r="81" spans="2:12" s="1" customFormat="1" ht="29.25" customHeight="1">
      <c r="B81" s="30"/>
      <c r="C81" s="162" t="s">
        <v>160</v>
      </c>
      <c r="D81" s="137"/>
      <c r="E81" s="137"/>
      <c r="F81" s="137"/>
      <c r="G81" s="137"/>
      <c r="H81" s="137"/>
      <c r="I81" s="138"/>
      <c r="J81" s="163">
        <f>ROUND(J65+J73,2)</f>
        <v>0</v>
      </c>
      <c r="K81" s="137"/>
      <c r="L81" s="34"/>
    </row>
    <row r="82" spans="2:12" s="1" customFormat="1" ht="6.95" customHeight="1">
      <c r="B82" s="42"/>
      <c r="C82" s="43"/>
      <c r="D82" s="43"/>
      <c r="E82" s="43"/>
      <c r="F82" s="43"/>
      <c r="G82" s="43"/>
      <c r="H82" s="43"/>
      <c r="I82" s="132"/>
      <c r="J82" s="43"/>
      <c r="K82" s="43"/>
      <c r="L82" s="34"/>
    </row>
    <row r="86" spans="2:12" s="1" customFormat="1" ht="6.95" customHeight="1">
      <c r="B86" s="44"/>
      <c r="C86" s="45"/>
      <c r="D86" s="45"/>
      <c r="E86" s="45"/>
      <c r="F86" s="45"/>
      <c r="G86" s="45"/>
      <c r="H86" s="45"/>
      <c r="I86" s="135"/>
      <c r="J86" s="45"/>
      <c r="K86" s="45"/>
      <c r="L86" s="34"/>
    </row>
    <row r="87" spans="2:12" s="1" customFormat="1" ht="24.95" customHeight="1">
      <c r="B87" s="30"/>
      <c r="C87" s="19" t="s">
        <v>161</v>
      </c>
      <c r="D87" s="31"/>
      <c r="E87" s="31"/>
      <c r="F87" s="31"/>
      <c r="G87" s="31"/>
      <c r="H87" s="31"/>
      <c r="I87" s="108"/>
      <c r="J87" s="31"/>
      <c r="K87" s="31"/>
      <c r="L87" s="34"/>
    </row>
    <row r="88" spans="2:12" s="1" customFormat="1" ht="6.95" customHeight="1">
      <c r="B88" s="30"/>
      <c r="C88" s="31"/>
      <c r="D88" s="31"/>
      <c r="E88" s="31"/>
      <c r="F88" s="31"/>
      <c r="G88" s="31"/>
      <c r="H88" s="31"/>
      <c r="I88" s="108"/>
      <c r="J88" s="31"/>
      <c r="K88" s="31"/>
      <c r="L88" s="34"/>
    </row>
    <row r="89" spans="2:12" s="1" customFormat="1" ht="12" customHeight="1">
      <c r="B89" s="30"/>
      <c r="C89" s="25" t="s">
        <v>14</v>
      </c>
      <c r="D89" s="31"/>
      <c r="E89" s="31"/>
      <c r="F89" s="31"/>
      <c r="G89" s="31"/>
      <c r="H89" s="31"/>
      <c r="I89" s="108"/>
      <c r="J89" s="31"/>
      <c r="K89" s="31"/>
      <c r="L89" s="34"/>
    </row>
    <row r="90" spans="2:12" s="1" customFormat="1" ht="16.5" customHeight="1">
      <c r="B90" s="30"/>
      <c r="C90" s="31"/>
      <c r="D90" s="31"/>
      <c r="E90" s="263" t="str">
        <f>E7</f>
        <v>Materská škola Na Hôrke 30, Nitra</v>
      </c>
      <c r="F90" s="264"/>
      <c r="G90" s="264"/>
      <c r="H90" s="264"/>
      <c r="I90" s="108"/>
      <c r="J90" s="31"/>
      <c r="K90" s="31"/>
      <c r="L90" s="34"/>
    </row>
    <row r="91" spans="2:12" ht="12" customHeight="1">
      <c r="B91" s="17"/>
      <c r="C91" s="25" t="s">
        <v>121</v>
      </c>
      <c r="D91" s="18"/>
      <c r="E91" s="18"/>
      <c r="F91" s="18"/>
      <c r="G91" s="18"/>
      <c r="H91" s="18"/>
      <c r="J91" s="18"/>
      <c r="K91" s="18"/>
      <c r="L91" s="16"/>
    </row>
    <row r="92" spans="2:12" s="1" customFormat="1" ht="16.5" customHeight="1">
      <c r="B92" s="30"/>
      <c r="C92" s="31"/>
      <c r="D92" s="31"/>
      <c r="E92" s="263" t="s">
        <v>122</v>
      </c>
      <c r="F92" s="237"/>
      <c r="G92" s="237"/>
      <c r="H92" s="237"/>
      <c r="I92" s="108"/>
      <c r="J92" s="31"/>
      <c r="K92" s="31"/>
      <c r="L92" s="34"/>
    </row>
    <row r="93" spans="2:12" s="1" customFormat="1" ht="12" customHeight="1">
      <c r="B93" s="30"/>
      <c r="C93" s="25" t="s">
        <v>123</v>
      </c>
      <c r="D93" s="31"/>
      <c r="E93" s="31"/>
      <c r="F93" s="31"/>
      <c r="G93" s="31"/>
      <c r="H93" s="31"/>
      <c r="I93" s="108"/>
      <c r="J93" s="31"/>
      <c r="K93" s="31"/>
      <c r="L93" s="34"/>
    </row>
    <row r="94" spans="2:12" s="1" customFormat="1" ht="16.5" customHeight="1">
      <c r="B94" s="30"/>
      <c r="C94" s="31"/>
      <c r="D94" s="31"/>
      <c r="E94" s="238" t="str">
        <f>E11</f>
        <v>104 - SP 104 Stavebné úpravy spevných plôch po osadení exteriérového schodiska</v>
      </c>
      <c r="F94" s="237"/>
      <c r="G94" s="237"/>
      <c r="H94" s="237"/>
      <c r="I94" s="108"/>
      <c r="J94" s="31"/>
      <c r="K94" s="31"/>
      <c r="L94" s="34"/>
    </row>
    <row r="95" spans="2:12" s="1" customFormat="1" ht="6.95" customHeight="1">
      <c r="B95" s="30"/>
      <c r="C95" s="31"/>
      <c r="D95" s="31"/>
      <c r="E95" s="31"/>
      <c r="F95" s="31"/>
      <c r="G95" s="31"/>
      <c r="H95" s="31"/>
      <c r="I95" s="108"/>
      <c r="J95" s="31"/>
      <c r="K95" s="31"/>
      <c r="L95" s="34"/>
    </row>
    <row r="96" spans="2:12" s="1" customFormat="1" ht="12" customHeight="1">
      <c r="B96" s="30"/>
      <c r="C96" s="25" t="s">
        <v>18</v>
      </c>
      <c r="D96" s="31"/>
      <c r="E96" s="31"/>
      <c r="F96" s="23" t="str">
        <f>F14</f>
        <v xml:space="preserve"> Na Hôrke 30, Nitra</v>
      </c>
      <c r="G96" s="31"/>
      <c r="H96" s="31"/>
      <c r="I96" s="109" t="s">
        <v>20</v>
      </c>
      <c r="J96" s="51" t="str">
        <f>IF(J14="","",J14)</f>
        <v>24. 2. 2017</v>
      </c>
      <c r="K96" s="31"/>
      <c r="L96" s="34"/>
    </row>
    <row r="97" spans="2:65" s="1" customFormat="1" ht="6.95" customHeight="1">
      <c r="B97" s="30"/>
      <c r="C97" s="31"/>
      <c r="D97" s="31"/>
      <c r="E97" s="31"/>
      <c r="F97" s="31"/>
      <c r="G97" s="31"/>
      <c r="H97" s="31"/>
      <c r="I97" s="108"/>
      <c r="J97" s="31"/>
      <c r="K97" s="31"/>
      <c r="L97" s="34"/>
    </row>
    <row r="98" spans="2:65" s="1" customFormat="1" ht="13.7" customHeight="1">
      <c r="B98" s="30"/>
      <c r="C98" s="25" t="s">
        <v>22</v>
      </c>
      <c r="D98" s="31"/>
      <c r="E98" s="31"/>
      <c r="F98" s="23" t="str">
        <f>E17</f>
        <v>Mesto NITRA,  Štefánikova 60,  950 06 Nitra</v>
      </c>
      <c r="G98" s="31"/>
      <c r="H98" s="31"/>
      <c r="I98" s="109" t="s">
        <v>28</v>
      </c>
      <c r="J98" s="28" t="str">
        <f>E23</f>
        <v>Ing.arch.Igor Feník</v>
      </c>
      <c r="K98" s="31"/>
      <c r="L98" s="34"/>
    </row>
    <row r="99" spans="2:65" s="1" customFormat="1" ht="13.7" customHeight="1">
      <c r="B99" s="30"/>
      <c r="C99" s="25" t="s">
        <v>26</v>
      </c>
      <c r="D99" s="31"/>
      <c r="E99" s="31"/>
      <c r="F99" s="23" t="str">
        <f>IF(E20="","",E20)</f>
        <v>Vyplň údaj</v>
      </c>
      <c r="G99" s="31"/>
      <c r="H99" s="31"/>
      <c r="I99" s="109" t="s">
        <v>32</v>
      </c>
      <c r="J99" s="28" t="str">
        <f>E26</f>
        <v>Ing.Janečka</v>
      </c>
      <c r="K99" s="31"/>
      <c r="L99" s="34"/>
    </row>
    <row r="100" spans="2:65" s="1" customFormat="1" ht="10.35" customHeight="1">
      <c r="B100" s="30"/>
      <c r="C100" s="31"/>
      <c r="D100" s="31"/>
      <c r="E100" s="31"/>
      <c r="F100" s="31"/>
      <c r="G100" s="31"/>
      <c r="H100" s="31"/>
      <c r="I100" s="108"/>
      <c r="J100" s="31"/>
      <c r="K100" s="31"/>
      <c r="L100" s="34"/>
    </row>
    <row r="101" spans="2:65" s="10" customFormat="1" ht="29.25" customHeight="1">
      <c r="B101" s="164"/>
      <c r="C101" s="165" t="s">
        <v>162</v>
      </c>
      <c r="D101" s="166" t="s">
        <v>54</v>
      </c>
      <c r="E101" s="166" t="s">
        <v>50</v>
      </c>
      <c r="F101" s="166" t="s">
        <v>51</v>
      </c>
      <c r="G101" s="166" t="s">
        <v>163</v>
      </c>
      <c r="H101" s="166" t="s">
        <v>164</v>
      </c>
      <c r="I101" s="167" t="s">
        <v>165</v>
      </c>
      <c r="J101" s="168" t="s">
        <v>129</v>
      </c>
      <c r="K101" s="169" t="s">
        <v>166</v>
      </c>
      <c r="L101" s="170"/>
      <c r="M101" s="60" t="s">
        <v>1</v>
      </c>
      <c r="N101" s="61" t="s">
        <v>39</v>
      </c>
      <c r="O101" s="61" t="s">
        <v>167</v>
      </c>
      <c r="P101" s="61" t="s">
        <v>168</v>
      </c>
      <c r="Q101" s="61" t="s">
        <v>169</v>
      </c>
      <c r="R101" s="61" t="s">
        <v>170</v>
      </c>
      <c r="S101" s="61" t="s">
        <v>171</v>
      </c>
      <c r="T101" s="62" t="s">
        <v>172</v>
      </c>
    </row>
    <row r="102" spans="2:65" s="1" customFormat="1" ht="22.9" customHeight="1">
      <c r="B102" s="30"/>
      <c r="C102" s="67" t="s">
        <v>125</v>
      </c>
      <c r="D102" s="31"/>
      <c r="E102" s="31"/>
      <c r="F102" s="31"/>
      <c r="G102" s="31"/>
      <c r="H102" s="31"/>
      <c r="I102" s="108"/>
      <c r="J102" s="171">
        <f>BK102</f>
        <v>0</v>
      </c>
      <c r="K102" s="31"/>
      <c r="L102" s="34"/>
      <c r="M102" s="63"/>
      <c r="N102" s="64"/>
      <c r="O102" s="64"/>
      <c r="P102" s="172">
        <f>P103</f>
        <v>0</v>
      </c>
      <c r="Q102" s="64"/>
      <c r="R102" s="172">
        <f>R103</f>
        <v>3.6442712499999996</v>
      </c>
      <c r="S102" s="64"/>
      <c r="T102" s="173">
        <f>T103</f>
        <v>0</v>
      </c>
      <c r="AT102" s="13" t="s">
        <v>68</v>
      </c>
      <c r="AU102" s="13" t="s">
        <v>131</v>
      </c>
      <c r="BK102" s="174">
        <f>BK103</f>
        <v>0</v>
      </c>
    </row>
    <row r="103" spans="2:65" s="11" customFormat="1" ht="25.9" customHeight="1">
      <c r="B103" s="175"/>
      <c r="C103" s="176"/>
      <c r="D103" s="177" t="s">
        <v>68</v>
      </c>
      <c r="E103" s="178" t="s">
        <v>173</v>
      </c>
      <c r="F103" s="178" t="s">
        <v>174</v>
      </c>
      <c r="G103" s="176"/>
      <c r="H103" s="176"/>
      <c r="I103" s="179"/>
      <c r="J103" s="180">
        <f>BK103</f>
        <v>0</v>
      </c>
      <c r="K103" s="176"/>
      <c r="L103" s="181"/>
      <c r="M103" s="182"/>
      <c r="N103" s="183"/>
      <c r="O103" s="183"/>
      <c r="P103" s="184">
        <f>P104+P106+P108+P111</f>
        <v>0</v>
      </c>
      <c r="Q103" s="183"/>
      <c r="R103" s="184">
        <f>R104+R106+R108+R111</f>
        <v>3.6442712499999996</v>
      </c>
      <c r="S103" s="183"/>
      <c r="T103" s="185">
        <f>T104+T106+T108+T111</f>
        <v>0</v>
      </c>
      <c r="AR103" s="186" t="s">
        <v>76</v>
      </c>
      <c r="AT103" s="187" t="s">
        <v>68</v>
      </c>
      <c r="AU103" s="187" t="s">
        <v>69</v>
      </c>
      <c r="AY103" s="186" t="s">
        <v>175</v>
      </c>
      <c r="BK103" s="188">
        <f>BK104+BK106+BK108+BK111</f>
        <v>0</v>
      </c>
    </row>
    <row r="104" spans="2:65" s="11" customFormat="1" ht="22.9" customHeight="1">
      <c r="B104" s="175"/>
      <c r="C104" s="176"/>
      <c r="D104" s="177" t="s">
        <v>68</v>
      </c>
      <c r="E104" s="189" t="s">
        <v>82</v>
      </c>
      <c r="F104" s="189" t="s">
        <v>1410</v>
      </c>
      <c r="G104" s="176"/>
      <c r="H104" s="176"/>
      <c r="I104" s="179"/>
      <c r="J104" s="190">
        <f>BK104</f>
        <v>0</v>
      </c>
      <c r="K104" s="176"/>
      <c r="L104" s="181"/>
      <c r="M104" s="182"/>
      <c r="N104" s="183"/>
      <c r="O104" s="183"/>
      <c r="P104" s="184">
        <f>P105</f>
        <v>0</v>
      </c>
      <c r="Q104" s="183"/>
      <c r="R104" s="184">
        <f>R105</f>
        <v>0.37259999999999993</v>
      </c>
      <c r="S104" s="183"/>
      <c r="T104" s="185">
        <f>T105</f>
        <v>0</v>
      </c>
      <c r="AR104" s="186" t="s">
        <v>76</v>
      </c>
      <c r="AT104" s="187" t="s">
        <v>68</v>
      </c>
      <c r="AU104" s="187" t="s">
        <v>76</v>
      </c>
      <c r="AY104" s="186" t="s">
        <v>175</v>
      </c>
      <c r="BK104" s="188">
        <f>BK105</f>
        <v>0</v>
      </c>
    </row>
    <row r="105" spans="2:65" s="1" customFormat="1" ht="16.5" customHeight="1">
      <c r="B105" s="30"/>
      <c r="C105" s="191" t="s">
        <v>76</v>
      </c>
      <c r="D105" s="191" t="s">
        <v>178</v>
      </c>
      <c r="E105" s="192" t="s">
        <v>1493</v>
      </c>
      <c r="F105" s="193" t="s">
        <v>1494</v>
      </c>
      <c r="G105" s="194" t="s">
        <v>235</v>
      </c>
      <c r="H105" s="195">
        <v>0.18</v>
      </c>
      <c r="I105" s="196"/>
      <c r="J105" s="195">
        <f>ROUND(I105*H105,3)</f>
        <v>0</v>
      </c>
      <c r="K105" s="193" t="s">
        <v>1</v>
      </c>
      <c r="L105" s="34"/>
      <c r="M105" s="197" t="s">
        <v>1</v>
      </c>
      <c r="N105" s="198" t="s">
        <v>41</v>
      </c>
      <c r="O105" s="56"/>
      <c r="P105" s="199">
        <f>O105*H105</f>
        <v>0</v>
      </c>
      <c r="Q105" s="199">
        <v>2.0699999999999998</v>
      </c>
      <c r="R105" s="199">
        <f>Q105*H105</f>
        <v>0.37259999999999993</v>
      </c>
      <c r="S105" s="199">
        <v>0</v>
      </c>
      <c r="T105" s="200">
        <f>S105*H105</f>
        <v>0</v>
      </c>
      <c r="AR105" s="13" t="s">
        <v>182</v>
      </c>
      <c r="AT105" s="13" t="s">
        <v>178</v>
      </c>
      <c r="AU105" s="13" t="s">
        <v>82</v>
      </c>
      <c r="AY105" s="13" t="s">
        <v>175</v>
      </c>
      <c r="BE105" s="201">
        <f>IF(N105="základná",J105,0)</f>
        <v>0</v>
      </c>
      <c r="BF105" s="201">
        <f>IF(N105="znížená",J105,0)</f>
        <v>0</v>
      </c>
      <c r="BG105" s="201">
        <f>IF(N105="zákl. prenesená",J105,0)</f>
        <v>0</v>
      </c>
      <c r="BH105" s="201">
        <f>IF(N105="zníž. prenesená",J105,0)</f>
        <v>0</v>
      </c>
      <c r="BI105" s="201">
        <f>IF(N105="nulová",J105,0)</f>
        <v>0</v>
      </c>
      <c r="BJ105" s="13" t="s">
        <v>82</v>
      </c>
      <c r="BK105" s="202">
        <f>ROUND(I105*H105,3)</f>
        <v>0</v>
      </c>
      <c r="BL105" s="13" t="s">
        <v>182</v>
      </c>
      <c r="BM105" s="13" t="s">
        <v>1495</v>
      </c>
    </row>
    <row r="106" spans="2:65" s="11" customFormat="1" ht="22.9" customHeight="1">
      <c r="B106" s="175"/>
      <c r="C106" s="176"/>
      <c r="D106" s="177" t="s">
        <v>68</v>
      </c>
      <c r="E106" s="189" t="s">
        <v>176</v>
      </c>
      <c r="F106" s="189" t="s">
        <v>177</v>
      </c>
      <c r="G106" s="176"/>
      <c r="H106" s="176"/>
      <c r="I106" s="179"/>
      <c r="J106" s="190">
        <f>BK106</f>
        <v>0</v>
      </c>
      <c r="K106" s="176"/>
      <c r="L106" s="181"/>
      <c r="M106" s="182"/>
      <c r="N106" s="183"/>
      <c r="O106" s="183"/>
      <c r="P106" s="184">
        <f>P107</f>
        <v>0</v>
      </c>
      <c r="Q106" s="183"/>
      <c r="R106" s="184">
        <f>R107</f>
        <v>2.6463812499999997</v>
      </c>
      <c r="S106" s="183"/>
      <c r="T106" s="185">
        <f>T107</f>
        <v>0</v>
      </c>
      <c r="AR106" s="186" t="s">
        <v>76</v>
      </c>
      <c r="AT106" s="187" t="s">
        <v>68</v>
      </c>
      <c r="AU106" s="187" t="s">
        <v>76</v>
      </c>
      <c r="AY106" s="186" t="s">
        <v>175</v>
      </c>
      <c r="BK106" s="188">
        <f>BK107</f>
        <v>0</v>
      </c>
    </row>
    <row r="107" spans="2:65" s="1" customFormat="1" ht="16.5" customHeight="1">
      <c r="B107" s="30"/>
      <c r="C107" s="191" t="s">
        <v>82</v>
      </c>
      <c r="D107" s="191" t="s">
        <v>178</v>
      </c>
      <c r="E107" s="192" t="s">
        <v>1414</v>
      </c>
      <c r="F107" s="193" t="s">
        <v>1415</v>
      </c>
      <c r="G107" s="194" t="s">
        <v>235</v>
      </c>
      <c r="H107" s="195">
        <v>1.075</v>
      </c>
      <c r="I107" s="196"/>
      <c r="J107" s="195">
        <f>ROUND(I107*H107,3)</f>
        <v>0</v>
      </c>
      <c r="K107" s="193" t="s">
        <v>1</v>
      </c>
      <c r="L107" s="34"/>
      <c r="M107" s="197" t="s">
        <v>1</v>
      </c>
      <c r="N107" s="198" t="s">
        <v>41</v>
      </c>
      <c r="O107" s="56"/>
      <c r="P107" s="199">
        <f>O107*H107</f>
        <v>0</v>
      </c>
      <c r="Q107" s="199">
        <v>2.4617499999999999</v>
      </c>
      <c r="R107" s="199">
        <f>Q107*H107</f>
        <v>2.6463812499999997</v>
      </c>
      <c r="S107" s="199">
        <v>0</v>
      </c>
      <c r="T107" s="200">
        <f>S107*H107</f>
        <v>0</v>
      </c>
      <c r="AR107" s="13" t="s">
        <v>182</v>
      </c>
      <c r="AT107" s="13" t="s">
        <v>178</v>
      </c>
      <c r="AU107" s="13" t="s">
        <v>82</v>
      </c>
      <c r="AY107" s="13" t="s">
        <v>175</v>
      </c>
      <c r="BE107" s="201">
        <f>IF(N107="základná",J107,0)</f>
        <v>0</v>
      </c>
      <c r="BF107" s="201">
        <f>IF(N107="znížená",J107,0)</f>
        <v>0</v>
      </c>
      <c r="BG107" s="201">
        <f>IF(N107="zákl. prenesená",J107,0)</f>
        <v>0</v>
      </c>
      <c r="BH107" s="201">
        <f>IF(N107="zníž. prenesená",J107,0)</f>
        <v>0</v>
      </c>
      <c r="BI107" s="201">
        <f>IF(N107="nulová",J107,0)</f>
        <v>0</v>
      </c>
      <c r="BJ107" s="13" t="s">
        <v>82</v>
      </c>
      <c r="BK107" s="202">
        <f>ROUND(I107*H107,3)</f>
        <v>0</v>
      </c>
      <c r="BL107" s="13" t="s">
        <v>182</v>
      </c>
      <c r="BM107" s="13" t="s">
        <v>1496</v>
      </c>
    </row>
    <row r="108" spans="2:65" s="11" customFormat="1" ht="22.9" customHeight="1">
      <c r="B108" s="175"/>
      <c r="C108" s="176"/>
      <c r="D108" s="177" t="s">
        <v>68</v>
      </c>
      <c r="E108" s="189" t="s">
        <v>212</v>
      </c>
      <c r="F108" s="189" t="s">
        <v>255</v>
      </c>
      <c r="G108" s="176"/>
      <c r="H108" s="176"/>
      <c r="I108" s="179"/>
      <c r="J108" s="190">
        <f>BK108</f>
        <v>0</v>
      </c>
      <c r="K108" s="176"/>
      <c r="L108" s="181"/>
      <c r="M108" s="182"/>
      <c r="N108" s="183"/>
      <c r="O108" s="183"/>
      <c r="P108" s="184">
        <f>SUM(P109:P110)</f>
        <v>0</v>
      </c>
      <c r="Q108" s="183"/>
      <c r="R108" s="184">
        <f>SUM(R109:R110)</f>
        <v>0.62529000000000001</v>
      </c>
      <c r="S108" s="183"/>
      <c r="T108" s="185">
        <f>SUM(T109:T110)</f>
        <v>0</v>
      </c>
      <c r="AR108" s="186" t="s">
        <v>76</v>
      </c>
      <c r="AT108" s="187" t="s">
        <v>68</v>
      </c>
      <c r="AU108" s="187" t="s">
        <v>76</v>
      </c>
      <c r="AY108" s="186" t="s">
        <v>175</v>
      </c>
      <c r="BK108" s="188">
        <f>SUM(BK109:BK110)</f>
        <v>0</v>
      </c>
    </row>
    <row r="109" spans="2:65" s="1" customFormat="1" ht="16.5" customHeight="1">
      <c r="B109" s="30"/>
      <c r="C109" s="191" t="s">
        <v>176</v>
      </c>
      <c r="D109" s="191" t="s">
        <v>178</v>
      </c>
      <c r="E109" s="192" t="s">
        <v>1497</v>
      </c>
      <c r="F109" s="193" t="s">
        <v>1498</v>
      </c>
      <c r="G109" s="194" t="s">
        <v>186</v>
      </c>
      <c r="H109" s="195">
        <v>3</v>
      </c>
      <c r="I109" s="196"/>
      <c r="J109" s="195">
        <f>ROUND(I109*H109,3)</f>
        <v>0</v>
      </c>
      <c r="K109" s="193" t="s">
        <v>1</v>
      </c>
      <c r="L109" s="34"/>
      <c r="M109" s="197" t="s">
        <v>1</v>
      </c>
      <c r="N109" s="198" t="s">
        <v>41</v>
      </c>
      <c r="O109" s="56"/>
      <c r="P109" s="199">
        <f>O109*H109</f>
        <v>0</v>
      </c>
      <c r="Q109" s="199">
        <v>0.12662000000000001</v>
      </c>
      <c r="R109" s="199">
        <f>Q109*H109</f>
        <v>0.37986000000000003</v>
      </c>
      <c r="S109" s="199">
        <v>0</v>
      </c>
      <c r="T109" s="200">
        <f>S109*H109</f>
        <v>0</v>
      </c>
      <c r="AR109" s="13" t="s">
        <v>182</v>
      </c>
      <c r="AT109" s="13" t="s">
        <v>178</v>
      </c>
      <c r="AU109" s="13" t="s">
        <v>82</v>
      </c>
      <c r="AY109" s="13" t="s">
        <v>175</v>
      </c>
      <c r="BE109" s="201">
        <f>IF(N109="základná",J109,0)</f>
        <v>0</v>
      </c>
      <c r="BF109" s="201">
        <f>IF(N109="znížená",J109,0)</f>
        <v>0</v>
      </c>
      <c r="BG109" s="201">
        <f>IF(N109="zákl. prenesená",J109,0)</f>
        <v>0</v>
      </c>
      <c r="BH109" s="201">
        <f>IF(N109="zníž. prenesená",J109,0)</f>
        <v>0</v>
      </c>
      <c r="BI109" s="201">
        <f>IF(N109="nulová",J109,0)</f>
        <v>0</v>
      </c>
      <c r="BJ109" s="13" t="s">
        <v>82</v>
      </c>
      <c r="BK109" s="202">
        <f>ROUND(I109*H109,3)</f>
        <v>0</v>
      </c>
      <c r="BL109" s="13" t="s">
        <v>182</v>
      </c>
      <c r="BM109" s="13" t="s">
        <v>1499</v>
      </c>
    </row>
    <row r="110" spans="2:65" s="1" customFormat="1" ht="16.5" customHeight="1">
      <c r="B110" s="30"/>
      <c r="C110" s="203" t="s">
        <v>182</v>
      </c>
      <c r="D110" s="203" t="s">
        <v>246</v>
      </c>
      <c r="E110" s="204" t="s">
        <v>1500</v>
      </c>
      <c r="F110" s="205" t="s">
        <v>1501</v>
      </c>
      <c r="G110" s="206" t="s">
        <v>181</v>
      </c>
      <c r="H110" s="207">
        <v>3.03</v>
      </c>
      <c r="I110" s="208"/>
      <c r="J110" s="207">
        <f>ROUND(I110*H110,3)</f>
        <v>0</v>
      </c>
      <c r="K110" s="205" t="s">
        <v>1</v>
      </c>
      <c r="L110" s="209"/>
      <c r="M110" s="210" t="s">
        <v>1</v>
      </c>
      <c r="N110" s="211" t="s">
        <v>41</v>
      </c>
      <c r="O110" s="56"/>
      <c r="P110" s="199">
        <f>O110*H110</f>
        <v>0</v>
      </c>
      <c r="Q110" s="199">
        <v>8.1000000000000003E-2</v>
      </c>
      <c r="R110" s="199">
        <f>Q110*H110</f>
        <v>0.24542999999999998</v>
      </c>
      <c r="S110" s="199">
        <v>0</v>
      </c>
      <c r="T110" s="200">
        <f>S110*H110</f>
        <v>0</v>
      </c>
      <c r="AR110" s="13" t="s">
        <v>208</v>
      </c>
      <c r="AT110" s="13" t="s">
        <v>246</v>
      </c>
      <c r="AU110" s="13" t="s">
        <v>82</v>
      </c>
      <c r="AY110" s="13" t="s">
        <v>175</v>
      </c>
      <c r="BE110" s="201">
        <f>IF(N110="základná",J110,0)</f>
        <v>0</v>
      </c>
      <c r="BF110" s="201">
        <f>IF(N110="znížená",J110,0)</f>
        <v>0</v>
      </c>
      <c r="BG110" s="201">
        <f>IF(N110="zákl. prenesená",J110,0)</f>
        <v>0</v>
      </c>
      <c r="BH110" s="201">
        <f>IF(N110="zníž. prenesená",J110,0)</f>
        <v>0</v>
      </c>
      <c r="BI110" s="201">
        <f>IF(N110="nulová",J110,0)</f>
        <v>0</v>
      </c>
      <c r="BJ110" s="13" t="s">
        <v>82</v>
      </c>
      <c r="BK110" s="202">
        <f>ROUND(I110*H110,3)</f>
        <v>0</v>
      </c>
      <c r="BL110" s="13" t="s">
        <v>182</v>
      </c>
      <c r="BM110" s="13" t="s">
        <v>1502</v>
      </c>
    </row>
    <row r="111" spans="2:65" s="11" customFormat="1" ht="22.9" customHeight="1">
      <c r="B111" s="175"/>
      <c r="C111" s="176"/>
      <c r="D111" s="177" t="s">
        <v>68</v>
      </c>
      <c r="E111" s="189" t="s">
        <v>373</v>
      </c>
      <c r="F111" s="189" t="s">
        <v>374</v>
      </c>
      <c r="G111" s="176"/>
      <c r="H111" s="176"/>
      <c r="I111" s="179"/>
      <c r="J111" s="190">
        <f>BK111</f>
        <v>0</v>
      </c>
      <c r="K111" s="176"/>
      <c r="L111" s="181"/>
      <c r="M111" s="182"/>
      <c r="N111" s="183"/>
      <c r="O111" s="183"/>
      <c r="P111" s="184">
        <f>P112</f>
        <v>0</v>
      </c>
      <c r="Q111" s="183"/>
      <c r="R111" s="184">
        <f>R112</f>
        <v>0</v>
      </c>
      <c r="S111" s="183"/>
      <c r="T111" s="185">
        <f>T112</f>
        <v>0</v>
      </c>
      <c r="AR111" s="186" t="s">
        <v>76</v>
      </c>
      <c r="AT111" s="187" t="s">
        <v>68</v>
      </c>
      <c r="AU111" s="187" t="s">
        <v>76</v>
      </c>
      <c r="AY111" s="186" t="s">
        <v>175</v>
      </c>
      <c r="BK111" s="188">
        <f>BK112</f>
        <v>0</v>
      </c>
    </row>
    <row r="112" spans="2:65" s="1" customFormat="1" ht="16.5" customHeight="1">
      <c r="B112" s="30"/>
      <c r="C112" s="191" t="s">
        <v>197</v>
      </c>
      <c r="D112" s="191" t="s">
        <v>178</v>
      </c>
      <c r="E112" s="192" t="s">
        <v>376</v>
      </c>
      <c r="F112" s="193" t="s">
        <v>377</v>
      </c>
      <c r="G112" s="194" t="s">
        <v>351</v>
      </c>
      <c r="H112" s="195">
        <v>3.6440000000000001</v>
      </c>
      <c r="I112" s="196"/>
      <c r="J112" s="195">
        <f>ROUND(I112*H112,3)</f>
        <v>0</v>
      </c>
      <c r="K112" s="193" t="s">
        <v>1</v>
      </c>
      <c r="L112" s="34"/>
      <c r="M112" s="212" t="s">
        <v>1</v>
      </c>
      <c r="N112" s="213" t="s">
        <v>41</v>
      </c>
      <c r="O112" s="214"/>
      <c r="P112" s="215">
        <f>O112*H112</f>
        <v>0</v>
      </c>
      <c r="Q112" s="215">
        <v>0</v>
      </c>
      <c r="R112" s="215">
        <f>Q112*H112</f>
        <v>0</v>
      </c>
      <c r="S112" s="215">
        <v>0</v>
      </c>
      <c r="T112" s="216">
        <f>S112*H112</f>
        <v>0</v>
      </c>
      <c r="AR112" s="13" t="s">
        <v>182</v>
      </c>
      <c r="AT112" s="13" t="s">
        <v>178</v>
      </c>
      <c r="AU112" s="13" t="s">
        <v>82</v>
      </c>
      <c r="AY112" s="13" t="s">
        <v>175</v>
      </c>
      <c r="BE112" s="201">
        <f>IF(N112="základná",J112,0)</f>
        <v>0</v>
      </c>
      <c r="BF112" s="201">
        <f>IF(N112="znížená",J112,0)</f>
        <v>0</v>
      </c>
      <c r="BG112" s="201">
        <f>IF(N112="zákl. prenesená",J112,0)</f>
        <v>0</v>
      </c>
      <c r="BH112" s="201">
        <f>IF(N112="zníž. prenesená",J112,0)</f>
        <v>0</v>
      </c>
      <c r="BI112" s="201">
        <f>IF(N112="nulová",J112,0)</f>
        <v>0</v>
      </c>
      <c r="BJ112" s="13" t="s">
        <v>82</v>
      </c>
      <c r="BK112" s="202">
        <f>ROUND(I112*H112,3)</f>
        <v>0</v>
      </c>
      <c r="BL112" s="13" t="s">
        <v>182</v>
      </c>
      <c r="BM112" s="13" t="s">
        <v>1503</v>
      </c>
    </row>
    <row r="113" spans="2:12" s="1" customFormat="1" ht="6.95" customHeight="1">
      <c r="B113" s="42"/>
      <c r="C113" s="43"/>
      <c r="D113" s="43"/>
      <c r="E113" s="43"/>
      <c r="F113" s="43"/>
      <c r="G113" s="43"/>
      <c r="H113" s="43"/>
      <c r="I113" s="132"/>
      <c r="J113" s="43"/>
      <c r="K113" s="43"/>
      <c r="L113" s="34"/>
    </row>
  </sheetData>
  <sheetProtection algorithmName="SHA-512" hashValue="7PsA0aIeRR2t0CG1jLLYkAJqO9JwTFKxGIN9qT0q4KfrLEc8ecruc8tn99kNGHzdDLg3coKGQhl/QfUaX2XlMA==" saltValue="IZTYT0Jg76VygXlIrODlO80cdiLEGwPMxCaROYURogIZAxCvJwTE0kV9Ejez1vjS30PBgdMzApognpqRqOxUqw==" spinCount="100000" sheet="1" objects="1" scenarios="1" formatColumns="0" formatRows="0" autoFilter="0"/>
  <autoFilter ref="C101:K112"/>
  <mergeCells count="17">
    <mergeCell ref="E29:H29"/>
    <mergeCell ref="L2:V2"/>
    <mergeCell ref="E7:H7"/>
    <mergeCell ref="E9:H9"/>
    <mergeCell ref="E11:H11"/>
    <mergeCell ref="E20:H20"/>
    <mergeCell ref="E94:H94"/>
    <mergeCell ref="E52:H52"/>
    <mergeCell ref="E54:H54"/>
    <mergeCell ref="E56:H56"/>
    <mergeCell ref="D74:F74"/>
    <mergeCell ref="D75:F75"/>
    <mergeCell ref="D76:F76"/>
    <mergeCell ref="D77:F77"/>
    <mergeCell ref="D78:F78"/>
    <mergeCell ref="E90:H90"/>
    <mergeCell ref="E92:H92"/>
  </mergeCells>
  <pageMargins left="0.39374999999999999" right="0.39374999999999999" top="0.39374999999999999" bottom="0.39374999999999999" header="0" footer="0"/>
  <pageSetup paperSize="9" scale="65" fitToHeight="100" orientation="portrait" blackAndWhite="1" r:id="rId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03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8.6640625" customWidth="1"/>
    <col min="8" max="8" width="11.1640625" customWidth="1"/>
    <col min="9" max="9" width="14.1640625" style="102" customWidth="1"/>
    <col min="10" max="10" width="23.5" customWidth="1"/>
    <col min="11" max="11" width="15.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AT2" s="13" t="s">
        <v>104</v>
      </c>
    </row>
    <row r="3" spans="2:46" ht="6.95" customHeight="1">
      <c r="B3" s="103"/>
      <c r="C3" s="104"/>
      <c r="D3" s="104"/>
      <c r="E3" s="104"/>
      <c r="F3" s="104"/>
      <c r="G3" s="104"/>
      <c r="H3" s="104"/>
      <c r="I3" s="105"/>
      <c r="J3" s="104"/>
      <c r="K3" s="104"/>
      <c r="L3" s="16"/>
      <c r="AT3" s="13" t="s">
        <v>69</v>
      </c>
    </row>
    <row r="4" spans="2:46" ht="24.95" customHeight="1">
      <c r="B4" s="16"/>
      <c r="D4" s="106" t="s">
        <v>120</v>
      </c>
      <c r="L4" s="16"/>
      <c r="M4" s="20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107" t="s">
        <v>14</v>
      </c>
      <c r="L6" s="16"/>
    </row>
    <row r="7" spans="2:46" ht="16.5" customHeight="1">
      <c r="B7" s="16"/>
      <c r="E7" s="267" t="str">
        <f>'Rekapitulácia stavby'!K6</f>
        <v>Materská škola Na Hôrke 30, Nitra</v>
      </c>
      <c r="F7" s="268"/>
      <c r="G7" s="268"/>
      <c r="H7" s="268"/>
      <c r="L7" s="16"/>
    </row>
    <row r="8" spans="2:46" ht="12" customHeight="1">
      <c r="B8" s="16"/>
      <c r="D8" s="107" t="s">
        <v>121</v>
      </c>
      <c r="L8" s="16"/>
    </row>
    <row r="9" spans="2:46" s="1" customFormat="1" ht="16.5" customHeight="1">
      <c r="B9" s="34"/>
      <c r="E9" s="267" t="s">
        <v>1504</v>
      </c>
      <c r="F9" s="269"/>
      <c r="G9" s="269"/>
      <c r="H9" s="269"/>
      <c r="I9" s="108"/>
      <c r="L9" s="34"/>
    </row>
    <row r="10" spans="2:46" s="1" customFormat="1" ht="12" customHeight="1">
      <c r="B10" s="34"/>
      <c r="D10" s="107" t="s">
        <v>123</v>
      </c>
      <c r="I10" s="108"/>
      <c r="L10" s="34"/>
    </row>
    <row r="11" spans="2:46" s="1" customFormat="1" ht="36.950000000000003" customHeight="1">
      <c r="B11" s="34"/>
      <c r="E11" s="270" t="s">
        <v>1505</v>
      </c>
      <c r="F11" s="269"/>
      <c r="G11" s="269"/>
      <c r="H11" s="269"/>
      <c r="I11" s="108"/>
      <c r="L11" s="34"/>
    </row>
    <row r="12" spans="2:46" s="1" customFormat="1" ht="11.25">
      <c r="B12" s="34"/>
      <c r="I12" s="108"/>
      <c r="L12" s="34"/>
    </row>
    <row r="13" spans="2:46" s="1" customFormat="1" ht="12" customHeight="1">
      <c r="B13" s="34"/>
      <c r="D13" s="107" t="s">
        <v>16</v>
      </c>
      <c r="F13" s="13" t="s">
        <v>1</v>
      </c>
      <c r="I13" s="109" t="s">
        <v>17</v>
      </c>
      <c r="J13" s="13" t="s">
        <v>1</v>
      </c>
      <c r="L13" s="34"/>
    </row>
    <row r="14" spans="2:46" s="1" customFormat="1" ht="12" customHeight="1">
      <c r="B14" s="34"/>
      <c r="D14" s="107" t="s">
        <v>18</v>
      </c>
      <c r="F14" s="13" t="s">
        <v>19</v>
      </c>
      <c r="I14" s="109" t="s">
        <v>20</v>
      </c>
      <c r="J14" s="110" t="str">
        <f>'Rekapitulácia stavby'!AN8</f>
        <v>24. 2. 2017</v>
      </c>
      <c r="L14" s="34"/>
    </row>
    <row r="15" spans="2:46" s="1" customFormat="1" ht="10.9" customHeight="1">
      <c r="B15" s="34"/>
      <c r="I15" s="108"/>
      <c r="L15" s="34"/>
    </row>
    <row r="16" spans="2:46" s="1" customFormat="1" ht="12" customHeight="1">
      <c r="B16" s="34"/>
      <c r="D16" s="107" t="s">
        <v>22</v>
      </c>
      <c r="I16" s="109" t="s">
        <v>23</v>
      </c>
      <c r="J16" s="13" t="s">
        <v>1</v>
      </c>
      <c r="L16" s="34"/>
    </row>
    <row r="17" spans="2:12" s="1" customFormat="1" ht="18" customHeight="1">
      <c r="B17" s="34"/>
      <c r="E17" s="13" t="s">
        <v>24</v>
      </c>
      <c r="I17" s="109" t="s">
        <v>25</v>
      </c>
      <c r="J17" s="13" t="s">
        <v>1</v>
      </c>
      <c r="L17" s="34"/>
    </row>
    <row r="18" spans="2:12" s="1" customFormat="1" ht="6.95" customHeight="1">
      <c r="B18" s="34"/>
      <c r="I18" s="108"/>
      <c r="L18" s="34"/>
    </row>
    <row r="19" spans="2:12" s="1" customFormat="1" ht="12" customHeight="1">
      <c r="B19" s="34"/>
      <c r="D19" s="107" t="s">
        <v>26</v>
      </c>
      <c r="I19" s="109" t="s">
        <v>23</v>
      </c>
      <c r="J19" s="26" t="str">
        <f>'Rekapitulácia stavby'!AN13</f>
        <v>Vyplň údaj</v>
      </c>
      <c r="L19" s="34"/>
    </row>
    <row r="20" spans="2:12" s="1" customFormat="1" ht="18" customHeight="1">
      <c r="B20" s="34"/>
      <c r="E20" s="271" t="str">
        <f>'Rekapitulácia stavby'!E14</f>
        <v>Vyplň údaj</v>
      </c>
      <c r="F20" s="272"/>
      <c r="G20" s="272"/>
      <c r="H20" s="272"/>
      <c r="I20" s="109" t="s">
        <v>25</v>
      </c>
      <c r="J20" s="26" t="str">
        <f>'Rekapitulácia stavby'!AN14</f>
        <v>Vyplň údaj</v>
      </c>
      <c r="L20" s="34"/>
    </row>
    <row r="21" spans="2:12" s="1" customFormat="1" ht="6.95" customHeight="1">
      <c r="B21" s="34"/>
      <c r="I21" s="108"/>
      <c r="L21" s="34"/>
    </row>
    <row r="22" spans="2:12" s="1" customFormat="1" ht="12" customHeight="1">
      <c r="B22" s="34"/>
      <c r="D22" s="107" t="s">
        <v>28</v>
      </c>
      <c r="I22" s="109" t="s">
        <v>23</v>
      </c>
      <c r="J22" s="13" t="s">
        <v>1</v>
      </c>
      <c r="L22" s="34"/>
    </row>
    <row r="23" spans="2:12" s="1" customFormat="1" ht="18" customHeight="1">
      <c r="B23" s="34"/>
      <c r="E23" s="13" t="s">
        <v>29</v>
      </c>
      <c r="I23" s="109" t="s">
        <v>25</v>
      </c>
      <c r="J23" s="13" t="s">
        <v>1</v>
      </c>
      <c r="L23" s="34"/>
    </row>
    <row r="24" spans="2:12" s="1" customFormat="1" ht="6.95" customHeight="1">
      <c r="B24" s="34"/>
      <c r="I24" s="108"/>
      <c r="L24" s="34"/>
    </row>
    <row r="25" spans="2:12" s="1" customFormat="1" ht="12" customHeight="1">
      <c r="B25" s="34"/>
      <c r="D25" s="107" t="s">
        <v>32</v>
      </c>
      <c r="I25" s="109" t="s">
        <v>23</v>
      </c>
      <c r="J25" s="13" t="s">
        <v>1</v>
      </c>
      <c r="L25" s="34"/>
    </row>
    <row r="26" spans="2:12" s="1" customFormat="1" ht="18" customHeight="1">
      <c r="B26" s="34"/>
      <c r="E26" s="13" t="s">
        <v>33</v>
      </c>
      <c r="I26" s="109" t="s">
        <v>25</v>
      </c>
      <c r="J26" s="13" t="s">
        <v>1</v>
      </c>
      <c r="L26" s="34"/>
    </row>
    <row r="27" spans="2:12" s="1" customFormat="1" ht="6.95" customHeight="1">
      <c r="B27" s="34"/>
      <c r="I27" s="108"/>
      <c r="L27" s="34"/>
    </row>
    <row r="28" spans="2:12" s="1" customFormat="1" ht="12" customHeight="1">
      <c r="B28" s="34"/>
      <c r="D28" s="107" t="s">
        <v>34</v>
      </c>
      <c r="I28" s="108"/>
      <c r="L28" s="34"/>
    </row>
    <row r="29" spans="2:12" s="7" customFormat="1" ht="16.5" customHeight="1">
      <c r="B29" s="111"/>
      <c r="E29" s="273" t="s">
        <v>1</v>
      </c>
      <c r="F29" s="273"/>
      <c r="G29" s="273"/>
      <c r="H29" s="273"/>
      <c r="I29" s="112"/>
      <c r="L29" s="111"/>
    </row>
    <row r="30" spans="2:12" s="1" customFormat="1" ht="6.95" customHeight="1">
      <c r="B30" s="34"/>
      <c r="I30" s="108"/>
      <c r="L30" s="34"/>
    </row>
    <row r="31" spans="2:12" s="1" customFormat="1" ht="6.95" customHeight="1">
      <c r="B31" s="34"/>
      <c r="D31" s="52"/>
      <c r="E31" s="52"/>
      <c r="F31" s="52"/>
      <c r="G31" s="52"/>
      <c r="H31" s="52"/>
      <c r="I31" s="113"/>
      <c r="J31" s="52"/>
      <c r="K31" s="52"/>
      <c r="L31" s="34"/>
    </row>
    <row r="32" spans="2:12" s="1" customFormat="1" ht="14.45" customHeight="1">
      <c r="B32" s="34"/>
      <c r="D32" s="97" t="s">
        <v>125</v>
      </c>
      <c r="I32" s="108"/>
      <c r="J32" s="114">
        <f>J65</f>
        <v>0</v>
      </c>
      <c r="L32" s="34"/>
    </row>
    <row r="33" spans="2:12" s="1" customFormat="1" ht="14.45" customHeight="1">
      <c r="B33" s="34"/>
      <c r="D33" s="115" t="s">
        <v>126</v>
      </c>
      <c r="I33" s="108"/>
      <c r="J33" s="114">
        <f>J70</f>
        <v>0</v>
      </c>
      <c r="L33" s="34"/>
    </row>
    <row r="34" spans="2:12" s="1" customFormat="1" ht="25.35" customHeight="1">
      <c r="B34" s="34"/>
      <c r="D34" s="116" t="s">
        <v>35</v>
      </c>
      <c r="I34" s="108"/>
      <c r="J34" s="117">
        <f>ROUND(J32 + J33, 2)</f>
        <v>0</v>
      </c>
      <c r="L34" s="34"/>
    </row>
    <row r="35" spans="2:12" s="1" customFormat="1" ht="6.95" customHeight="1">
      <c r="B35" s="34"/>
      <c r="D35" s="52"/>
      <c r="E35" s="52"/>
      <c r="F35" s="52"/>
      <c r="G35" s="52"/>
      <c r="H35" s="52"/>
      <c r="I35" s="113"/>
      <c r="J35" s="52"/>
      <c r="K35" s="52"/>
      <c r="L35" s="34"/>
    </row>
    <row r="36" spans="2:12" s="1" customFormat="1" ht="14.45" customHeight="1">
      <c r="B36" s="34"/>
      <c r="F36" s="118" t="s">
        <v>37</v>
      </c>
      <c r="I36" s="119" t="s">
        <v>36</v>
      </c>
      <c r="J36" s="118" t="s">
        <v>38</v>
      </c>
      <c r="L36" s="34"/>
    </row>
    <row r="37" spans="2:12" s="1" customFormat="1" ht="14.45" customHeight="1">
      <c r="B37" s="34"/>
      <c r="D37" s="107" t="s">
        <v>39</v>
      </c>
      <c r="E37" s="107" t="s">
        <v>40</v>
      </c>
      <c r="F37" s="120">
        <f>ROUND((SUM(BE70:BE77) + SUM(BE99:BE102)),  2)</f>
        <v>0</v>
      </c>
      <c r="I37" s="121">
        <v>0.2</v>
      </c>
      <c r="J37" s="120">
        <f>ROUND(((SUM(BE70:BE77) + SUM(BE99:BE102))*I37),  2)</f>
        <v>0</v>
      </c>
      <c r="L37" s="34"/>
    </row>
    <row r="38" spans="2:12" s="1" customFormat="1" ht="14.45" customHeight="1">
      <c r="B38" s="34"/>
      <c r="E38" s="107" t="s">
        <v>41</v>
      </c>
      <c r="F38" s="120">
        <f>ROUND((SUM(BF70:BF77) + SUM(BF99:BF102)),  2)</f>
        <v>0</v>
      </c>
      <c r="I38" s="121">
        <v>0.2</v>
      </c>
      <c r="J38" s="120">
        <f>ROUND(((SUM(BF70:BF77) + SUM(BF99:BF102))*I38),  2)</f>
        <v>0</v>
      </c>
      <c r="L38" s="34"/>
    </row>
    <row r="39" spans="2:12" s="1" customFormat="1" ht="14.45" hidden="1" customHeight="1">
      <c r="B39" s="34"/>
      <c r="E39" s="107" t="s">
        <v>42</v>
      </c>
      <c r="F39" s="120">
        <f>ROUND((SUM(BG70:BG77) + SUM(BG99:BG102)),  2)</f>
        <v>0</v>
      </c>
      <c r="I39" s="121">
        <v>0.2</v>
      </c>
      <c r="J39" s="120">
        <f>0</f>
        <v>0</v>
      </c>
      <c r="L39" s="34"/>
    </row>
    <row r="40" spans="2:12" s="1" customFormat="1" ht="14.45" hidden="1" customHeight="1">
      <c r="B40" s="34"/>
      <c r="E40" s="107" t="s">
        <v>43</v>
      </c>
      <c r="F40" s="120">
        <f>ROUND((SUM(BH70:BH77) + SUM(BH99:BH102)),  2)</f>
        <v>0</v>
      </c>
      <c r="I40" s="121">
        <v>0.2</v>
      </c>
      <c r="J40" s="120">
        <f>0</f>
        <v>0</v>
      </c>
      <c r="L40" s="34"/>
    </row>
    <row r="41" spans="2:12" s="1" customFormat="1" ht="14.45" hidden="1" customHeight="1">
      <c r="B41" s="34"/>
      <c r="E41" s="107" t="s">
        <v>44</v>
      </c>
      <c r="F41" s="120">
        <f>ROUND((SUM(BI70:BI77) + SUM(BI99:BI102)),  2)</f>
        <v>0</v>
      </c>
      <c r="I41" s="121">
        <v>0</v>
      </c>
      <c r="J41" s="120">
        <f>0</f>
        <v>0</v>
      </c>
      <c r="L41" s="34"/>
    </row>
    <row r="42" spans="2:12" s="1" customFormat="1" ht="6.95" customHeight="1">
      <c r="B42" s="34"/>
      <c r="I42" s="108"/>
      <c r="L42" s="34"/>
    </row>
    <row r="43" spans="2:12" s="1" customFormat="1" ht="25.35" customHeight="1">
      <c r="B43" s="34"/>
      <c r="C43" s="122"/>
      <c r="D43" s="123" t="s">
        <v>45</v>
      </c>
      <c r="E43" s="124"/>
      <c r="F43" s="124"/>
      <c r="G43" s="125" t="s">
        <v>46</v>
      </c>
      <c r="H43" s="126" t="s">
        <v>47</v>
      </c>
      <c r="I43" s="127"/>
      <c r="J43" s="128">
        <f>SUM(J34:J41)</f>
        <v>0</v>
      </c>
      <c r="K43" s="129"/>
      <c r="L43" s="34"/>
    </row>
    <row r="44" spans="2:12" s="1" customFormat="1" ht="14.45" customHeight="1">
      <c r="B44" s="130"/>
      <c r="C44" s="131"/>
      <c r="D44" s="131"/>
      <c r="E44" s="131"/>
      <c r="F44" s="131"/>
      <c r="G44" s="131"/>
      <c r="H44" s="131"/>
      <c r="I44" s="132"/>
      <c r="J44" s="131"/>
      <c r="K44" s="131"/>
      <c r="L44" s="34"/>
    </row>
    <row r="48" spans="2:12" s="1" customFormat="1" ht="6.95" customHeight="1">
      <c r="B48" s="133"/>
      <c r="C48" s="134"/>
      <c r="D48" s="134"/>
      <c r="E48" s="134"/>
      <c r="F48" s="134"/>
      <c r="G48" s="134"/>
      <c r="H48" s="134"/>
      <c r="I48" s="135"/>
      <c r="J48" s="134"/>
      <c r="K48" s="134"/>
      <c r="L48" s="34"/>
    </row>
    <row r="49" spans="2:12" s="1" customFormat="1" ht="24.95" customHeight="1">
      <c r="B49" s="30"/>
      <c r="C49" s="19" t="s">
        <v>127</v>
      </c>
      <c r="D49" s="31"/>
      <c r="E49" s="31"/>
      <c r="F49" s="31"/>
      <c r="G49" s="31"/>
      <c r="H49" s="31"/>
      <c r="I49" s="108"/>
      <c r="J49" s="31"/>
      <c r="K49" s="31"/>
      <c r="L49" s="34"/>
    </row>
    <row r="50" spans="2:12" s="1" customFormat="1" ht="6.95" customHeight="1">
      <c r="B50" s="30"/>
      <c r="C50" s="31"/>
      <c r="D50" s="31"/>
      <c r="E50" s="31"/>
      <c r="F50" s="31"/>
      <c r="G50" s="31"/>
      <c r="H50" s="31"/>
      <c r="I50" s="108"/>
      <c r="J50" s="31"/>
      <c r="K50" s="31"/>
      <c r="L50" s="34"/>
    </row>
    <row r="51" spans="2:12" s="1" customFormat="1" ht="12" customHeight="1">
      <c r="B51" s="30"/>
      <c r="C51" s="25" t="s">
        <v>14</v>
      </c>
      <c r="D51" s="31"/>
      <c r="E51" s="31"/>
      <c r="F51" s="31"/>
      <c r="G51" s="31"/>
      <c r="H51" s="31"/>
      <c r="I51" s="108"/>
      <c r="J51" s="31"/>
      <c r="K51" s="31"/>
      <c r="L51" s="34"/>
    </row>
    <row r="52" spans="2:12" s="1" customFormat="1" ht="16.5" customHeight="1">
      <c r="B52" s="30"/>
      <c r="C52" s="31"/>
      <c r="D52" s="31"/>
      <c r="E52" s="263" t="str">
        <f>E7</f>
        <v>Materská škola Na Hôrke 30, Nitra</v>
      </c>
      <c r="F52" s="264"/>
      <c r="G52" s="264"/>
      <c r="H52" s="264"/>
      <c r="I52" s="108"/>
      <c r="J52" s="31"/>
      <c r="K52" s="31"/>
      <c r="L52" s="34"/>
    </row>
    <row r="53" spans="2:12" ht="12" customHeight="1">
      <c r="B53" s="17"/>
      <c r="C53" s="25" t="s">
        <v>121</v>
      </c>
      <c r="D53" s="18"/>
      <c r="E53" s="18"/>
      <c r="F53" s="18"/>
      <c r="G53" s="18"/>
      <c r="H53" s="18"/>
      <c r="J53" s="18"/>
      <c r="K53" s="18"/>
      <c r="L53" s="16"/>
    </row>
    <row r="54" spans="2:12" s="1" customFormat="1" ht="16.5" customHeight="1">
      <c r="B54" s="30"/>
      <c r="C54" s="31"/>
      <c r="D54" s="31"/>
      <c r="E54" s="263" t="s">
        <v>1504</v>
      </c>
      <c r="F54" s="237"/>
      <c r="G54" s="237"/>
      <c r="H54" s="237"/>
      <c r="I54" s="108"/>
      <c r="J54" s="31"/>
      <c r="K54" s="31"/>
      <c r="L54" s="34"/>
    </row>
    <row r="55" spans="2:12" s="1" customFormat="1" ht="12" customHeight="1">
      <c r="B55" s="30"/>
      <c r="C55" s="25" t="s">
        <v>123</v>
      </c>
      <c r="D55" s="31"/>
      <c r="E55" s="31"/>
      <c r="F55" s="31"/>
      <c r="G55" s="31"/>
      <c r="H55" s="31"/>
      <c r="I55" s="108"/>
      <c r="J55" s="31"/>
      <c r="K55" s="31"/>
      <c r="L55" s="34"/>
    </row>
    <row r="56" spans="2:12" s="1" customFormat="1" ht="16.5" customHeight="1">
      <c r="B56" s="30"/>
      <c r="C56" s="31"/>
      <c r="D56" s="31"/>
      <c r="E56" s="238" t="str">
        <f>E11</f>
        <v xml:space="preserve">201 - SP 201 Výmena výťahu </v>
      </c>
      <c r="F56" s="237"/>
      <c r="G56" s="237"/>
      <c r="H56" s="237"/>
      <c r="I56" s="108"/>
      <c r="J56" s="31"/>
      <c r="K56" s="31"/>
      <c r="L56" s="34"/>
    </row>
    <row r="57" spans="2:12" s="1" customFormat="1" ht="6.95" customHeight="1">
      <c r="B57" s="30"/>
      <c r="C57" s="31"/>
      <c r="D57" s="31"/>
      <c r="E57" s="31"/>
      <c r="F57" s="31"/>
      <c r="G57" s="31"/>
      <c r="H57" s="31"/>
      <c r="I57" s="108"/>
      <c r="J57" s="31"/>
      <c r="K57" s="31"/>
      <c r="L57" s="34"/>
    </row>
    <row r="58" spans="2:12" s="1" customFormat="1" ht="12" customHeight="1">
      <c r="B58" s="30"/>
      <c r="C58" s="25" t="s">
        <v>18</v>
      </c>
      <c r="D58" s="31"/>
      <c r="E58" s="31"/>
      <c r="F58" s="23" t="str">
        <f>F14</f>
        <v xml:space="preserve"> Na Hôrke 30, Nitra</v>
      </c>
      <c r="G58" s="31"/>
      <c r="H58" s="31"/>
      <c r="I58" s="109" t="s">
        <v>20</v>
      </c>
      <c r="J58" s="51" t="str">
        <f>IF(J14="","",J14)</f>
        <v>24. 2. 2017</v>
      </c>
      <c r="K58" s="31"/>
      <c r="L58" s="34"/>
    </row>
    <row r="59" spans="2:12" s="1" customFormat="1" ht="6.95" customHeight="1">
      <c r="B59" s="30"/>
      <c r="C59" s="31"/>
      <c r="D59" s="31"/>
      <c r="E59" s="31"/>
      <c r="F59" s="31"/>
      <c r="G59" s="31"/>
      <c r="H59" s="31"/>
      <c r="I59" s="108"/>
      <c r="J59" s="31"/>
      <c r="K59" s="31"/>
      <c r="L59" s="34"/>
    </row>
    <row r="60" spans="2:12" s="1" customFormat="1" ht="13.7" customHeight="1">
      <c r="B60" s="30"/>
      <c r="C60" s="25" t="s">
        <v>22</v>
      </c>
      <c r="D60" s="31"/>
      <c r="E60" s="31"/>
      <c r="F60" s="23" t="str">
        <f>E17</f>
        <v>Mesto NITRA,  Štefánikova 60,  950 06 Nitra</v>
      </c>
      <c r="G60" s="31"/>
      <c r="H60" s="31"/>
      <c r="I60" s="109" t="s">
        <v>28</v>
      </c>
      <c r="J60" s="28" t="str">
        <f>E23</f>
        <v>Ing.arch.Igor Feník</v>
      </c>
      <c r="K60" s="31"/>
      <c r="L60" s="34"/>
    </row>
    <row r="61" spans="2:12" s="1" customFormat="1" ht="13.7" customHeight="1">
      <c r="B61" s="30"/>
      <c r="C61" s="25" t="s">
        <v>26</v>
      </c>
      <c r="D61" s="31"/>
      <c r="E61" s="31"/>
      <c r="F61" s="23" t="str">
        <f>IF(E20="","",E20)</f>
        <v>Vyplň údaj</v>
      </c>
      <c r="G61" s="31"/>
      <c r="H61" s="31"/>
      <c r="I61" s="109" t="s">
        <v>32</v>
      </c>
      <c r="J61" s="28" t="str">
        <f>E26</f>
        <v>Ing.Janečka</v>
      </c>
      <c r="K61" s="31"/>
      <c r="L61" s="34"/>
    </row>
    <row r="62" spans="2:12" s="1" customFormat="1" ht="10.35" customHeight="1">
      <c r="B62" s="30"/>
      <c r="C62" s="31"/>
      <c r="D62" s="31"/>
      <c r="E62" s="31"/>
      <c r="F62" s="31"/>
      <c r="G62" s="31"/>
      <c r="H62" s="31"/>
      <c r="I62" s="108"/>
      <c r="J62" s="31"/>
      <c r="K62" s="31"/>
      <c r="L62" s="34"/>
    </row>
    <row r="63" spans="2:12" s="1" customFormat="1" ht="29.25" customHeight="1">
      <c r="B63" s="30"/>
      <c r="C63" s="136" t="s">
        <v>128</v>
      </c>
      <c r="D63" s="137"/>
      <c r="E63" s="137"/>
      <c r="F63" s="137"/>
      <c r="G63" s="137"/>
      <c r="H63" s="137"/>
      <c r="I63" s="138"/>
      <c r="J63" s="139" t="s">
        <v>129</v>
      </c>
      <c r="K63" s="137"/>
      <c r="L63" s="34"/>
    </row>
    <row r="64" spans="2:12" s="1" customFormat="1" ht="10.35" customHeight="1">
      <c r="B64" s="30"/>
      <c r="C64" s="31"/>
      <c r="D64" s="31"/>
      <c r="E64" s="31"/>
      <c r="F64" s="31"/>
      <c r="G64" s="31"/>
      <c r="H64" s="31"/>
      <c r="I64" s="108"/>
      <c r="J64" s="31"/>
      <c r="K64" s="31"/>
      <c r="L64" s="34"/>
    </row>
    <row r="65" spans="2:65" s="1" customFormat="1" ht="22.9" customHeight="1">
      <c r="B65" s="30"/>
      <c r="C65" s="140" t="s">
        <v>130</v>
      </c>
      <c r="D65" s="31"/>
      <c r="E65" s="31"/>
      <c r="F65" s="31"/>
      <c r="G65" s="31"/>
      <c r="H65" s="31"/>
      <c r="I65" s="108"/>
      <c r="J65" s="69">
        <f>J99</f>
        <v>0</v>
      </c>
      <c r="K65" s="31"/>
      <c r="L65" s="34"/>
      <c r="AU65" s="13" t="s">
        <v>131</v>
      </c>
    </row>
    <row r="66" spans="2:65" s="8" customFormat="1" ht="24.95" customHeight="1">
      <c r="B66" s="141"/>
      <c r="C66" s="142"/>
      <c r="D66" s="143" t="s">
        <v>808</v>
      </c>
      <c r="E66" s="144"/>
      <c r="F66" s="144"/>
      <c r="G66" s="144"/>
      <c r="H66" s="144"/>
      <c r="I66" s="145"/>
      <c r="J66" s="146">
        <f>J100</f>
        <v>0</v>
      </c>
      <c r="K66" s="142"/>
      <c r="L66" s="147"/>
    </row>
    <row r="67" spans="2:65" s="9" customFormat="1" ht="19.899999999999999" customHeight="1">
      <c r="B67" s="148"/>
      <c r="C67" s="90"/>
      <c r="D67" s="149" t="s">
        <v>1506</v>
      </c>
      <c r="E67" s="150"/>
      <c r="F67" s="150"/>
      <c r="G67" s="150"/>
      <c r="H67" s="150"/>
      <c r="I67" s="151"/>
      <c r="J67" s="152">
        <f>J101</f>
        <v>0</v>
      </c>
      <c r="K67" s="90"/>
      <c r="L67" s="153"/>
    </row>
    <row r="68" spans="2:65" s="1" customFormat="1" ht="21.75" customHeight="1">
      <c r="B68" s="30"/>
      <c r="C68" s="31"/>
      <c r="D68" s="31"/>
      <c r="E68" s="31"/>
      <c r="F68" s="31"/>
      <c r="G68" s="31"/>
      <c r="H68" s="31"/>
      <c r="I68" s="108"/>
      <c r="J68" s="31"/>
      <c r="K68" s="31"/>
      <c r="L68" s="34"/>
    </row>
    <row r="69" spans="2:65" s="1" customFormat="1" ht="6.95" customHeight="1">
      <c r="B69" s="30"/>
      <c r="C69" s="31"/>
      <c r="D69" s="31"/>
      <c r="E69" s="31"/>
      <c r="F69" s="31"/>
      <c r="G69" s="31"/>
      <c r="H69" s="31"/>
      <c r="I69" s="108"/>
      <c r="J69" s="31"/>
      <c r="K69" s="31"/>
      <c r="L69" s="34"/>
    </row>
    <row r="70" spans="2:65" s="1" customFormat="1" ht="29.25" customHeight="1">
      <c r="B70" s="30"/>
      <c r="C70" s="140" t="s">
        <v>151</v>
      </c>
      <c r="D70" s="31"/>
      <c r="E70" s="31"/>
      <c r="F70" s="31"/>
      <c r="G70" s="31"/>
      <c r="H70" s="31"/>
      <c r="I70" s="108"/>
      <c r="J70" s="154">
        <f>ROUND(J71 + J72 + J73 + J74 + J75 + J76,2)</f>
        <v>0</v>
      </c>
      <c r="K70" s="31"/>
      <c r="L70" s="34"/>
      <c r="N70" s="155" t="s">
        <v>39</v>
      </c>
    </row>
    <row r="71" spans="2:65" s="1" customFormat="1" ht="18" customHeight="1">
      <c r="B71" s="30"/>
      <c r="C71" s="31"/>
      <c r="D71" s="265" t="s">
        <v>152</v>
      </c>
      <c r="E71" s="266"/>
      <c r="F71" s="266"/>
      <c r="G71" s="31"/>
      <c r="H71" s="31"/>
      <c r="I71" s="108"/>
      <c r="J71" s="157">
        <v>0</v>
      </c>
      <c r="K71" s="31"/>
      <c r="L71" s="158"/>
      <c r="M71" s="108"/>
      <c r="N71" s="159" t="s">
        <v>41</v>
      </c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08"/>
      <c r="AV71" s="108"/>
      <c r="AW71" s="108"/>
      <c r="AX71" s="108"/>
      <c r="AY71" s="160" t="s">
        <v>153</v>
      </c>
      <c r="AZ71" s="108"/>
      <c r="BA71" s="108"/>
      <c r="BB71" s="108"/>
      <c r="BC71" s="108"/>
      <c r="BD71" s="108"/>
      <c r="BE71" s="161">
        <f t="shared" ref="BE71:BE76" si="0">IF(N71="základná",J71,0)</f>
        <v>0</v>
      </c>
      <c r="BF71" s="161">
        <f t="shared" ref="BF71:BF76" si="1">IF(N71="znížená",J71,0)</f>
        <v>0</v>
      </c>
      <c r="BG71" s="161">
        <f t="shared" ref="BG71:BG76" si="2">IF(N71="zákl. prenesená",J71,0)</f>
        <v>0</v>
      </c>
      <c r="BH71" s="161">
        <f t="shared" ref="BH71:BH76" si="3">IF(N71="zníž. prenesená",J71,0)</f>
        <v>0</v>
      </c>
      <c r="BI71" s="161">
        <f t="shared" ref="BI71:BI76" si="4">IF(N71="nulová",J71,0)</f>
        <v>0</v>
      </c>
      <c r="BJ71" s="160" t="s">
        <v>82</v>
      </c>
      <c r="BK71" s="108"/>
      <c r="BL71" s="108"/>
      <c r="BM71" s="108"/>
    </row>
    <row r="72" spans="2:65" s="1" customFormat="1" ht="18" customHeight="1">
      <c r="B72" s="30"/>
      <c r="C72" s="31"/>
      <c r="D72" s="265" t="s">
        <v>154</v>
      </c>
      <c r="E72" s="266"/>
      <c r="F72" s="266"/>
      <c r="G72" s="31"/>
      <c r="H72" s="31"/>
      <c r="I72" s="108"/>
      <c r="J72" s="157">
        <v>0</v>
      </c>
      <c r="K72" s="31"/>
      <c r="L72" s="158"/>
      <c r="M72" s="108"/>
      <c r="N72" s="159" t="s">
        <v>41</v>
      </c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60" t="s">
        <v>153</v>
      </c>
      <c r="AZ72" s="108"/>
      <c r="BA72" s="108"/>
      <c r="BB72" s="108"/>
      <c r="BC72" s="108"/>
      <c r="BD72" s="108"/>
      <c r="BE72" s="161">
        <f t="shared" si="0"/>
        <v>0</v>
      </c>
      <c r="BF72" s="161">
        <f t="shared" si="1"/>
        <v>0</v>
      </c>
      <c r="BG72" s="161">
        <f t="shared" si="2"/>
        <v>0</v>
      </c>
      <c r="BH72" s="161">
        <f t="shared" si="3"/>
        <v>0</v>
      </c>
      <c r="BI72" s="161">
        <f t="shared" si="4"/>
        <v>0</v>
      </c>
      <c r="BJ72" s="160" t="s">
        <v>82</v>
      </c>
      <c r="BK72" s="108"/>
      <c r="BL72" s="108"/>
      <c r="BM72" s="108"/>
    </row>
    <row r="73" spans="2:65" s="1" customFormat="1" ht="18" customHeight="1">
      <c r="B73" s="30"/>
      <c r="C73" s="31"/>
      <c r="D73" s="265" t="s">
        <v>155</v>
      </c>
      <c r="E73" s="266"/>
      <c r="F73" s="266"/>
      <c r="G73" s="31"/>
      <c r="H73" s="31"/>
      <c r="I73" s="108"/>
      <c r="J73" s="157">
        <v>0</v>
      </c>
      <c r="K73" s="31"/>
      <c r="L73" s="158"/>
      <c r="M73" s="108"/>
      <c r="N73" s="159" t="s">
        <v>41</v>
      </c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8"/>
      <c r="AM73" s="108"/>
      <c r="AN73" s="108"/>
      <c r="AO73" s="108"/>
      <c r="AP73" s="108"/>
      <c r="AQ73" s="108"/>
      <c r="AR73" s="108"/>
      <c r="AS73" s="108"/>
      <c r="AT73" s="108"/>
      <c r="AU73" s="108"/>
      <c r="AV73" s="108"/>
      <c r="AW73" s="108"/>
      <c r="AX73" s="108"/>
      <c r="AY73" s="160" t="s">
        <v>153</v>
      </c>
      <c r="AZ73" s="108"/>
      <c r="BA73" s="108"/>
      <c r="BB73" s="108"/>
      <c r="BC73" s="108"/>
      <c r="BD73" s="108"/>
      <c r="BE73" s="161">
        <f t="shared" si="0"/>
        <v>0</v>
      </c>
      <c r="BF73" s="161">
        <f t="shared" si="1"/>
        <v>0</v>
      </c>
      <c r="BG73" s="161">
        <f t="shared" si="2"/>
        <v>0</v>
      </c>
      <c r="BH73" s="161">
        <f t="shared" si="3"/>
        <v>0</v>
      </c>
      <c r="BI73" s="161">
        <f t="shared" si="4"/>
        <v>0</v>
      </c>
      <c r="BJ73" s="160" t="s">
        <v>82</v>
      </c>
      <c r="BK73" s="108"/>
      <c r="BL73" s="108"/>
      <c r="BM73" s="108"/>
    </row>
    <row r="74" spans="2:65" s="1" customFormat="1" ht="18" customHeight="1">
      <c r="B74" s="30"/>
      <c r="C74" s="31"/>
      <c r="D74" s="265" t="s">
        <v>156</v>
      </c>
      <c r="E74" s="266"/>
      <c r="F74" s="266"/>
      <c r="G74" s="31"/>
      <c r="H74" s="31"/>
      <c r="I74" s="108"/>
      <c r="J74" s="157">
        <v>0</v>
      </c>
      <c r="K74" s="31"/>
      <c r="L74" s="158"/>
      <c r="M74" s="108"/>
      <c r="N74" s="159" t="s">
        <v>41</v>
      </c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/>
      <c r="AY74" s="160" t="s">
        <v>153</v>
      </c>
      <c r="AZ74" s="108"/>
      <c r="BA74" s="108"/>
      <c r="BB74" s="108"/>
      <c r="BC74" s="108"/>
      <c r="BD74" s="108"/>
      <c r="BE74" s="161">
        <f t="shared" si="0"/>
        <v>0</v>
      </c>
      <c r="BF74" s="161">
        <f t="shared" si="1"/>
        <v>0</v>
      </c>
      <c r="BG74" s="161">
        <f t="shared" si="2"/>
        <v>0</v>
      </c>
      <c r="BH74" s="161">
        <f t="shared" si="3"/>
        <v>0</v>
      </c>
      <c r="BI74" s="161">
        <f t="shared" si="4"/>
        <v>0</v>
      </c>
      <c r="BJ74" s="160" t="s">
        <v>82</v>
      </c>
      <c r="BK74" s="108"/>
      <c r="BL74" s="108"/>
      <c r="BM74" s="108"/>
    </row>
    <row r="75" spans="2:65" s="1" customFormat="1" ht="18" customHeight="1">
      <c r="B75" s="30"/>
      <c r="C75" s="31"/>
      <c r="D75" s="265" t="s">
        <v>157</v>
      </c>
      <c r="E75" s="266"/>
      <c r="F75" s="266"/>
      <c r="G75" s="31"/>
      <c r="H75" s="31"/>
      <c r="I75" s="108"/>
      <c r="J75" s="157">
        <v>0</v>
      </c>
      <c r="K75" s="31"/>
      <c r="L75" s="158"/>
      <c r="M75" s="108"/>
      <c r="N75" s="159" t="s">
        <v>41</v>
      </c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60" t="s">
        <v>153</v>
      </c>
      <c r="AZ75" s="108"/>
      <c r="BA75" s="108"/>
      <c r="BB75" s="108"/>
      <c r="BC75" s="108"/>
      <c r="BD75" s="108"/>
      <c r="BE75" s="161">
        <f t="shared" si="0"/>
        <v>0</v>
      </c>
      <c r="BF75" s="161">
        <f t="shared" si="1"/>
        <v>0</v>
      </c>
      <c r="BG75" s="161">
        <f t="shared" si="2"/>
        <v>0</v>
      </c>
      <c r="BH75" s="161">
        <f t="shared" si="3"/>
        <v>0</v>
      </c>
      <c r="BI75" s="161">
        <f t="shared" si="4"/>
        <v>0</v>
      </c>
      <c r="BJ75" s="160" t="s">
        <v>82</v>
      </c>
      <c r="BK75" s="108"/>
      <c r="BL75" s="108"/>
      <c r="BM75" s="108"/>
    </row>
    <row r="76" spans="2:65" s="1" customFormat="1" ht="18" customHeight="1">
      <c r="B76" s="30"/>
      <c r="C76" s="31"/>
      <c r="D76" s="156" t="s">
        <v>158</v>
      </c>
      <c r="E76" s="31"/>
      <c r="F76" s="31"/>
      <c r="G76" s="31"/>
      <c r="H76" s="31"/>
      <c r="I76" s="108"/>
      <c r="J76" s="157">
        <f>ROUND(J32*T76,2)</f>
        <v>0</v>
      </c>
      <c r="K76" s="31"/>
      <c r="L76" s="158"/>
      <c r="M76" s="108"/>
      <c r="N76" s="159" t="s">
        <v>41</v>
      </c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60" t="s">
        <v>159</v>
      </c>
      <c r="AZ76" s="108"/>
      <c r="BA76" s="108"/>
      <c r="BB76" s="108"/>
      <c r="BC76" s="108"/>
      <c r="BD76" s="108"/>
      <c r="BE76" s="161">
        <f t="shared" si="0"/>
        <v>0</v>
      </c>
      <c r="BF76" s="161">
        <f t="shared" si="1"/>
        <v>0</v>
      </c>
      <c r="BG76" s="161">
        <f t="shared" si="2"/>
        <v>0</v>
      </c>
      <c r="BH76" s="161">
        <f t="shared" si="3"/>
        <v>0</v>
      </c>
      <c r="BI76" s="161">
        <f t="shared" si="4"/>
        <v>0</v>
      </c>
      <c r="BJ76" s="160" t="s">
        <v>82</v>
      </c>
      <c r="BK76" s="108"/>
      <c r="BL76" s="108"/>
      <c r="BM76" s="108"/>
    </row>
    <row r="77" spans="2:65" s="1" customFormat="1" ht="11.25">
      <c r="B77" s="30"/>
      <c r="C77" s="31"/>
      <c r="D77" s="31"/>
      <c r="E77" s="31"/>
      <c r="F77" s="31"/>
      <c r="G77" s="31"/>
      <c r="H77" s="31"/>
      <c r="I77" s="108"/>
      <c r="J77" s="31"/>
      <c r="K77" s="31"/>
      <c r="L77" s="34"/>
    </row>
    <row r="78" spans="2:65" s="1" customFormat="1" ht="29.25" customHeight="1">
      <c r="B78" s="30"/>
      <c r="C78" s="162" t="s">
        <v>160</v>
      </c>
      <c r="D78" s="137"/>
      <c r="E78" s="137"/>
      <c r="F78" s="137"/>
      <c r="G78" s="137"/>
      <c r="H78" s="137"/>
      <c r="I78" s="138"/>
      <c r="J78" s="163">
        <f>ROUND(J65+J70,2)</f>
        <v>0</v>
      </c>
      <c r="K78" s="137"/>
      <c r="L78" s="34"/>
    </row>
    <row r="79" spans="2:65" s="1" customFormat="1" ht="6.95" customHeight="1">
      <c r="B79" s="42"/>
      <c r="C79" s="43"/>
      <c r="D79" s="43"/>
      <c r="E79" s="43"/>
      <c r="F79" s="43"/>
      <c r="G79" s="43"/>
      <c r="H79" s="43"/>
      <c r="I79" s="132"/>
      <c r="J79" s="43"/>
      <c r="K79" s="43"/>
      <c r="L79" s="34"/>
    </row>
    <row r="83" spans="2:12" s="1" customFormat="1" ht="6.95" customHeight="1">
      <c r="B83" s="44"/>
      <c r="C83" s="45"/>
      <c r="D83" s="45"/>
      <c r="E83" s="45"/>
      <c r="F83" s="45"/>
      <c r="G83" s="45"/>
      <c r="H83" s="45"/>
      <c r="I83" s="135"/>
      <c r="J83" s="45"/>
      <c r="K83" s="45"/>
      <c r="L83" s="34"/>
    </row>
    <row r="84" spans="2:12" s="1" customFormat="1" ht="24.95" customHeight="1">
      <c r="B84" s="30"/>
      <c r="C84" s="19" t="s">
        <v>161</v>
      </c>
      <c r="D84" s="31"/>
      <c r="E84" s="31"/>
      <c r="F84" s="31"/>
      <c r="G84" s="31"/>
      <c r="H84" s="31"/>
      <c r="I84" s="108"/>
      <c r="J84" s="31"/>
      <c r="K84" s="31"/>
      <c r="L84" s="34"/>
    </row>
    <row r="85" spans="2:12" s="1" customFormat="1" ht="6.95" customHeight="1">
      <c r="B85" s="30"/>
      <c r="C85" s="31"/>
      <c r="D85" s="31"/>
      <c r="E85" s="31"/>
      <c r="F85" s="31"/>
      <c r="G85" s="31"/>
      <c r="H85" s="31"/>
      <c r="I85" s="108"/>
      <c r="J85" s="31"/>
      <c r="K85" s="31"/>
      <c r="L85" s="34"/>
    </row>
    <row r="86" spans="2:12" s="1" customFormat="1" ht="12" customHeight="1">
      <c r="B86" s="30"/>
      <c r="C86" s="25" t="s">
        <v>14</v>
      </c>
      <c r="D86" s="31"/>
      <c r="E86" s="31"/>
      <c r="F86" s="31"/>
      <c r="G86" s="31"/>
      <c r="H86" s="31"/>
      <c r="I86" s="108"/>
      <c r="J86" s="31"/>
      <c r="K86" s="31"/>
      <c r="L86" s="34"/>
    </row>
    <row r="87" spans="2:12" s="1" customFormat="1" ht="16.5" customHeight="1">
      <c r="B87" s="30"/>
      <c r="C87" s="31"/>
      <c r="D87" s="31"/>
      <c r="E87" s="263" t="str">
        <f>E7</f>
        <v>Materská škola Na Hôrke 30, Nitra</v>
      </c>
      <c r="F87" s="264"/>
      <c r="G87" s="264"/>
      <c r="H87" s="264"/>
      <c r="I87" s="108"/>
      <c r="J87" s="31"/>
      <c r="K87" s="31"/>
      <c r="L87" s="34"/>
    </row>
    <row r="88" spans="2:12" ht="12" customHeight="1">
      <c r="B88" s="17"/>
      <c r="C88" s="25" t="s">
        <v>121</v>
      </c>
      <c r="D88" s="18"/>
      <c r="E88" s="18"/>
      <c r="F88" s="18"/>
      <c r="G88" s="18"/>
      <c r="H88" s="18"/>
      <c r="J88" s="18"/>
      <c r="K88" s="18"/>
      <c r="L88" s="16"/>
    </row>
    <row r="89" spans="2:12" s="1" customFormat="1" ht="16.5" customHeight="1">
      <c r="B89" s="30"/>
      <c r="C89" s="31"/>
      <c r="D89" s="31"/>
      <c r="E89" s="263" t="s">
        <v>1504</v>
      </c>
      <c r="F89" s="237"/>
      <c r="G89" s="237"/>
      <c r="H89" s="237"/>
      <c r="I89" s="108"/>
      <c r="J89" s="31"/>
      <c r="K89" s="31"/>
      <c r="L89" s="34"/>
    </row>
    <row r="90" spans="2:12" s="1" customFormat="1" ht="12" customHeight="1">
      <c r="B90" s="30"/>
      <c r="C90" s="25" t="s">
        <v>123</v>
      </c>
      <c r="D90" s="31"/>
      <c r="E90" s="31"/>
      <c r="F90" s="31"/>
      <c r="G90" s="31"/>
      <c r="H90" s="31"/>
      <c r="I90" s="108"/>
      <c r="J90" s="31"/>
      <c r="K90" s="31"/>
      <c r="L90" s="34"/>
    </row>
    <row r="91" spans="2:12" s="1" customFormat="1" ht="16.5" customHeight="1">
      <c r="B91" s="30"/>
      <c r="C91" s="31"/>
      <c r="D91" s="31"/>
      <c r="E91" s="238" t="str">
        <f>E11</f>
        <v xml:space="preserve">201 - SP 201 Výmena výťahu </v>
      </c>
      <c r="F91" s="237"/>
      <c r="G91" s="237"/>
      <c r="H91" s="237"/>
      <c r="I91" s="108"/>
      <c r="J91" s="31"/>
      <c r="K91" s="31"/>
      <c r="L91" s="34"/>
    </row>
    <row r="92" spans="2:12" s="1" customFormat="1" ht="6.95" customHeight="1">
      <c r="B92" s="30"/>
      <c r="C92" s="31"/>
      <c r="D92" s="31"/>
      <c r="E92" s="31"/>
      <c r="F92" s="31"/>
      <c r="G92" s="31"/>
      <c r="H92" s="31"/>
      <c r="I92" s="108"/>
      <c r="J92" s="31"/>
      <c r="K92" s="31"/>
      <c r="L92" s="34"/>
    </row>
    <row r="93" spans="2:12" s="1" customFormat="1" ht="12" customHeight="1">
      <c r="B93" s="30"/>
      <c r="C93" s="25" t="s">
        <v>18</v>
      </c>
      <c r="D93" s="31"/>
      <c r="E93" s="31"/>
      <c r="F93" s="23" t="str">
        <f>F14</f>
        <v xml:space="preserve"> Na Hôrke 30, Nitra</v>
      </c>
      <c r="G93" s="31"/>
      <c r="H93" s="31"/>
      <c r="I93" s="109" t="s">
        <v>20</v>
      </c>
      <c r="J93" s="51" t="str">
        <f>IF(J14="","",J14)</f>
        <v>24. 2. 2017</v>
      </c>
      <c r="K93" s="31"/>
      <c r="L93" s="34"/>
    </row>
    <row r="94" spans="2:12" s="1" customFormat="1" ht="6.95" customHeight="1">
      <c r="B94" s="30"/>
      <c r="C94" s="31"/>
      <c r="D94" s="31"/>
      <c r="E94" s="31"/>
      <c r="F94" s="31"/>
      <c r="G94" s="31"/>
      <c r="H94" s="31"/>
      <c r="I94" s="108"/>
      <c r="J94" s="31"/>
      <c r="K94" s="31"/>
      <c r="L94" s="34"/>
    </row>
    <row r="95" spans="2:12" s="1" customFormat="1" ht="13.7" customHeight="1">
      <c r="B95" s="30"/>
      <c r="C95" s="25" t="s">
        <v>22</v>
      </c>
      <c r="D95" s="31"/>
      <c r="E95" s="31"/>
      <c r="F95" s="23" t="str">
        <f>E17</f>
        <v>Mesto NITRA,  Štefánikova 60,  950 06 Nitra</v>
      </c>
      <c r="G95" s="31"/>
      <c r="H95" s="31"/>
      <c r="I95" s="109" t="s">
        <v>28</v>
      </c>
      <c r="J95" s="28" t="str">
        <f>E23</f>
        <v>Ing.arch.Igor Feník</v>
      </c>
      <c r="K95" s="31"/>
      <c r="L95" s="34"/>
    </row>
    <row r="96" spans="2:12" s="1" customFormat="1" ht="13.7" customHeight="1">
      <c r="B96" s="30"/>
      <c r="C96" s="25" t="s">
        <v>26</v>
      </c>
      <c r="D96" s="31"/>
      <c r="E96" s="31"/>
      <c r="F96" s="23" t="str">
        <f>IF(E20="","",E20)</f>
        <v>Vyplň údaj</v>
      </c>
      <c r="G96" s="31"/>
      <c r="H96" s="31"/>
      <c r="I96" s="109" t="s">
        <v>32</v>
      </c>
      <c r="J96" s="28" t="str">
        <f>E26</f>
        <v>Ing.Janečka</v>
      </c>
      <c r="K96" s="31"/>
      <c r="L96" s="34"/>
    </row>
    <row r="97" spans="2:65" s="1" customFormat="1" ht="10.35" customHeight="1">
      <c r="B97" s="30"/>
      <c r="C97" s="31"/>
      <c r="D97" s="31"/>
      <c r="E97" s="31"/>
      <c r="F97" s="31"/>
      <c r="G97" s="31"/>
      <c r="H97" s="31"/>
      <c r="I97" s="108"/>
      <c r="J97" s="31"/>
      <c r="K97" s="31"/>
      <c r="L97" s="34"/>
    </row>
    <row r="98" spans="2:65" s="10" customFormat="1" ht="29.25" customHeight="1">
      <c r="B98" s="164"/>
      <c r="C98" s="165" t="s">
        <v>162</v>
      </c>
      <c r="D98" s="166" t="s">
        <v>54</v>
      </c>
      <c r="E98" s="166" t="s">
        <v>50</v>
      </c>
      <c r="F98" s="166" t="s">
        <v>51</v>
      </c>
      <c r="G98" s="166" t="s">
        <v>163</v>
      </c>
      <c r="H98" s="166" t="s">
        <v>164</v>
      </c>
      <c r="I98" s="167" t="s">
        <v>165</v>
      </c>
      <c r="J98" s="168" t="s">
        <v>129</v>
      </c>
      <c r="K98" s="169" t="s">
        <v>166</v>
      </c>
      <c r="L98" s="170"/>
      <c r="M98" s="60" t="s">
        <v>1</v>
      </c>
      <c r="N98" s="61" t="s">
        <v>39</v>
      </c>
      <c r="O98" s="61" t="s">
        <v>167</v>
      </c>
      <c r="P98" s="61" t="s">
        <v>168</v>
      </c>
      <c r="Q98" s="61" t="s">
        <v>169</v>
      </c>
      <c r="R98" s="61" t="s">
        <v>170</v>
      </c>
      <c r="S98" s="61" t="s">
        <v>171</v>
      </c>
      <c r="T98" s="62" t="s">
        <v>172</v>
      </c>
    </row>
    <row r="99" spans="2:65" s="1" customFormat="1" ht="22.9" customHeight="1">
      <c r="B99" s="30"/>
      <c r="C99" s="67" t="s">
        <v>125</v>
      </c>
      <c r="D99" s="31"/>
      <c r="E99" s="31"/>
      <c r="F99" s="31"/>
      <c r="G99" s="31"/>
      <c r="H99" s="31"/>
      <c r="I99" s="108"/>
      <c r="J99" s="171">
        <f>BK99</f>
        <v>0</v>
      </c>
      <c r="K99" s="31"/>
      <c r="L99" s="34"/>
      <c r="M99" s="63"/>
      <c r="N99" s="64"/>
      <c r="O99" s="64"/>
      <c r="P99" s="172">
        <f>P100</f>
        <v>0</v>
      </c>
      <c r="Q99" s="64"/>
      <c r="R99" s="172">
        <f>R100</f>
        <v>0</v>
      </c>
      <c r="S99" s="64"/>
      <c r="T99" s="173">
        <f>T100</f>
        <v>0</v>
      </c>
      <c r="AT99" s="13" t="s">
        <v>68</v>
      </c>
      <c r="AU99" s="13" t="s">
        <v>131</v>
      </c>
      <c r="BK99" s="174">
        <f>BK100</f>
        <v>0</v>
      </c>
    </row>
    <row r="100" spans="2:65" s="11" customFormat="1" ht="25.9" customHeight="1">
      <c r="B100" s="175"/>
      <c r="C100" s="176"/>
      <c r="D100" s="177" t="s">
        <v>68</v>
      </c>
      <c r="E100" s="178" t="s">
        <v>246</v>
      </c>
      <c r="F100" s="178" t="s">
        <v>869</v>
      </c>
      <c r="G100" s="176"/>
      <c r="H100" s="176"/>
      <c r="I100" s="179"/>
      <c r="J100" s="180">
        <f>BK100</f>
        <v>0</v>
      </c>
      <c r="K100" s="176"/>
      <c r="L100" s="181"/>
      <c r="M100" s="182"/>
      <c r="N100" s="183"/>
      <c r="O100" s="183"/>
      <c r="P100" s="184">
        <f>P101</f>
        <v>0</v>
      </c>
      <c r="Q100" s="183"/>
      <c r="R100" s="184">
        <f>R101</f>
        <v>0</v>
      </c>
      <c r="S100" s="183"/>
      <c r="T100" s="185">
        <f>T101</f>
        <v>0</v>
      </c>
      <c r="AR100" s="186" t="s">
        <v>176</v>
      </c>
      <c r="AT100" s="187" t="s">
        <v>68</v>
      </c>
      <c r="AU100" s="187" t="s">
        <v>69</v>
      </c>
      <c r="AY100" s="186" t="s">
        <v>175</v>
      </c>
      <c r="BK100" s="188">
        <f>BK101</f>
        <v>0</v>
      </c>
    </row>
    <row r="101" spans="2:65" s="11" customFormat="1" ht="22.9" customHeight="1">
      <c r="B101" s="175"/>
      <c r="C101" s="176"/>
      <c r="D101" s="177" t="s">
        <v>68</v>
      </c>
      <c r="E101" s="189" t="s">
        <v>1507</v>
      </c>
      <c r="F101" s="189" t="s">
        <v>1508</v>
      </c>
      <c r="G101" s="176"/>
      <c r="H101" s="176"/>
      <c r="I101" s="179"/>
      <c r="J101" s="190">
        <f>BK101</f>
        <v>0</v>
      </c>
      <c r="K101" s="176"/>
      <c r="L101" s="181"/>
      <c r="M101" s="182"/>
      <c r="N101" s="183"/>
      <c r="O101" s="183"/>
      <c r="P101" s="184">
        <f>P102</f>
        <v>0</v>
      </c>
      <c r="Q101" s="183"/>
      <c r="R101" s="184">
        <f>R102</f>
        <v>0</v>
      </c>
      <c r="S101" s="183"/>
      <c r="T101" s="185">
        <f>T102</f>
        <v>0</v>
      </c>
      <c r="AR101" s="186" t="s">
        <v>176</v>
      </c>
      <c r="AT101" s="187" t="s">
        <v>68</v>
      </c>
      <c r="AU101" s="187" t="s">
        <v>76</v>
      </c>
      <c r="AY101" s="186" t="s">
        <v>175</v>
      </c>
      <c r="BK101" s="188">
        <f>BK102</f>
        <v>0</v>
      </c>
    </row>
    <row r="102" spans="2:65" s="1" customFormat="1" ht="16.5" customHeight="1">
      <c r="B102" s="30"/>
      <c r="C102" s="191" t="s">
        <v>76</v>
      </c>
      <c r="D102" s="191" t="s">
        <v>178</v>
      </c>
      <c r="E102" s="192" t="s">
        <v>1509</v>
      </c>
      <c r="F102" s="193" t="s">
        <v>1510</v>
      </c>
      <c r="G102" s="194" t="s">
        <v>1511</v>
      </c>
      <c r="H102" s="195">
        <v>1</v>
      </c>
      <c r="I102" s="196"/>
      <c r="J102" s="195">
        <f>ROUND(I102*H102,3)</f>
        <v>0</v>
      </c>
      <c r="K102" s="193" t="s">
        <v>1</v>
      </c>
      <c r="L102" s="34"/>
      <c r="M102" s="212" t="s">
        <v>1</v>
      </c>
      <c r="N102" s="213" t="s">
        <v>41</v>
      </c>
      <c r="O102" s="214"/>
      <c r="P102" s="215">
        <f>O102*H102</f>
        <v>0</v>
      </c>
      <c r="Q102" s="215">
        <v>0</v>
      </c>
      <c r="R102" s="215">
        <f>Q102*H102</f>
        <v>0</v>
      </c>
      <c r="S102" s="215">
        <v>0</v>
      </c>
      <c r="T102" s="216">
        <f>S102*H102</f>
        <v>0</v>
      </c>
      <c r="AR102" s="13" t="s">
        <v>442</v>
      </c>
      <c r="AT102" s="13" t="s">
        <v>178</v>
      </c>
      <c r="AU102" s="13" t="s">
        <v>82</v>
      </c>
      <c r="AY102" s="13" t="s">
        <v>175</v>
      </c>
      <c r="BE102" s="201">
        <f>IF(N102="základná",J102,0)</f>
        <v>0</v>
      </c>
      <c r="BF102" s="201">
        <f>IF(N102="znížená",J102,0)</f>
        <v>0</v>
      </c>
      <c r="BG102" s="201">
        <f>IF(N102="zákl. prenesená",J102,0)</f>
        <v>0</v>
      </c>
      <c r="BH102" s="201">
        <f>IF(N102="zníž. prenesená",J102,0)</f>
        <v>0</v>
      </c>
      <c r="BI102" s="201">
        <f>IF(N102="nulová",J102,0)</f>
        <v>0</v>
      </c>
      <c r="BJ102" s="13" t="s">
        <v>82</v>
      </c>
      <c r="BK102" s="202">
        <f>ROUND(I102*H102,3)</f>
        <v>0</v>
      </c>
      <c r="BL102" s="13" t="s">
        <v>442</v>
      </c>
      <c r="BM102" s="13" t="s">
        <v>1512</v>
      </c>
    </row>
    <row r="103" spans="2:65" s="1" customFormat="1" ht="6.95" customHeight="1">
      <c r="B103" s="42"/>
      <c r="C103" s="43"/>
      <c r="D103" s="43"/>
      <c r="E103" s="43"/>
      <c r="F103" s="43"/>
      <c r="G103" s="43"/>
      <c r="H103" s="43"/>
      <c r="I103" s="132"/>
      <c r="J103" s="43"/>
      <c r="K103" s="43"/>
      <c r="L103" s="34"/>
    </row>
  </sheetData>
  <sheetProtection algorithmName="SHA-512" hashValue="7HXZwGEQRewU5GvPmQPgn0hDEH/GrPsvancFqsA459u3DCPOzTVfIHF6kzUVaPuF4tWX9bcEWmyqCuGMXy+hNQ==" saltValue="aMcvZR0U3XzvSv0dpWEon/tJa2cP7pyiLxr3ROEhuW8GqXgIksDbMbejJYl7DxYDxs2E3od8NnPqVvPTcC2A+w==" spinCount="100000" sheet="1" objects="1" scenarios="1" formatColumns="0" formatRows="0" autoFilter="0"/>
  <autoFilter ref="C98:K102"/>
  <mergeCells count="17">
    <mergeCell ref="E29:H29"/>
    <mergeCell ref="L2:V2"/>
    <mergeCell ref="E7:H7"/>
    <mergeCell ref="E9:H9"/>
    <mergeCell ref="E11:H11"/>
    <mergeCell ref="E20:H20"/>
    <mergeCell ref="E91:H91"/>
    <mergeCell ref="E52:H52"/>
    <mergeCell ref="E54:H54"/>
    <mergeCell ref="E56:H56"/>
    <mergeCell ref="D71:F71"/>
    <mergeCell ref="D72:F72"/>
    <mergeCell ref="D73:F73"/>
    <mergeCell ref="D74:F74"/>
    <mergeCell ref="D75:F75"/>
    <mergeCell ref="E87:H87"/>
    <mergeCell ref="E89:H89"/>
  </mergeCells>
  <pageMargins left="0.39374999999999999" right="0.39374999999999999" top="0.39374999999999999" bottom="0.39374999999999999" header="0" footer="0"/>
  <pageSetup paperSize="9" scale="65" fitToHeight="100" orientation="portrait" blackAndWhite="1" r:id="rId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43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8.6640625" customWidth="1"/>
    <col min="8" max="8" width="11.1640625" customWidth="1"/>
    <col min="9" max="9" width="14.1640625" style="102" customWidth="1"/>
    <col min="10" max="10" width="23.5" customWidth="1"/>
    <col min="11" max="11" width="15.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AT2" s="13" t="s">
        <v>107</v>
      </c>
    </row>
    <row r="3" spans="2:46" ht="6.95" customHeight="1">
      <c r="B3" s="103"/>
      <c r="C3" s="104"/>
      <c r="D3" s="104"/>
      <c r="E3" s="104"/>
      <c r="F3" s="104"/>
      <c r="G3" s="104"/>
      <c r="H3" s="104"/>
      <c r="I3" s="105"/>
      <c r="J3" s="104"/>
      <c r="K3" s="104"/>
      <c r="L3" s="16"/>
      <c r="AT3" s="13" t="s">
        <v>69</v>
      </c>
    </row>
    <row r="4" spans="2:46" ht="24.95" customHeight="1">
      <c r="B4" s="16"/>
      <c r="D4" s="106" t="s">
        <v>120</v>
      </c>
      <c r="L4" s="16"/>
      <c r="M4" s="20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107" t="s">
        <v>14</v>
      </c>
      <c r="L6" s="16"/>
    </row>
    <row r="7" spans="2:46" ht="16.5" customHeight="1">
      <c r="B7" s="16"/>
      <c r="E7" s="267" t="str">
        <f>'Rekapitulácia stavby'!K6</f>
        <v>Materská škola Na Hôrke 30, Nitra</v>
      </c>
      <c r="F7" s="268"/>
      <c r="G7" s="268"/>
      <c r="H7" s="268"/>
      <c r="L7" s="16"/>
    </row>
    <row r="8" spans="2:46" ht="12" customHeight="1">
      <c r="B8" s="16"/>
      <c r="D8" s="107" t="s">
        <v>121</v>
      </c>
      <c r="L8" s="16"/>
    </row>
    <row r="9" spans="2:46" s="1" customFormat="1" ht="16.5" customHeight="1">
      <c r="B9" s="34"/>
      <c r="E9" s="267" t="s">
        <v>1504</v>
      </c>
      <c r="F9" s="269"/>
      <c r="G9" s="269"/>
      <c r="H9" s="269"/>
      <c r="I9" s="108"/>
      <c r="L9" s="34"/>
    </row>
    <row r="10" spans="2:46" s="1" customFormat="1" ht="12" customHeight="1">
      <c r="B10" s="34"/>
      <c r="D10" s="107" t="s">
        <v>123</v>
      </c>
      <c r="I10" s="108"/>
      <c r="L10" s="34"/>
    </row>
    <row r="11" spans="2:46" s="1" customFormat="1" ht="36.950000000000003" customHeight="1">
      <c r="B11" s="34"/>
      <c r="E11" s="270" t="s">
        <v>1513</v>
      </c>
      <c r="F11" s="269"/>
      <c r="G11" s="269"/>
      <c r="H11" s="269"/>
      <c r="I11" s="108"/>
      <c r="L11" s="34"/>
    </row>
    <row r="12" spans="2:46" s="1" customFormat="1" ht="11.25">
      <c r="B12" s="34"/>
      <c r="I12" s="108"/>
      <c r="L12" s="34"/>
    </row>
    <row r="13" spans="2:46" s="1" customFormat="1" ht="12" customHeight="1">
      <c r="B13" s="34"/>
      <c r="D13" s="107" t="s">
        <v>16</v>
      </c>
      <c r="F13" s="13" t="s">
        <v>1</v>
      </c>
      <c r="I13" s="109" t="s">
        <v>17</v>
      </c>
      <c r="J13" s="13" t="s">
        <v>1</v>
      </c>
      <c r="L13" s="34"/>
    </row>
    <row r="14" spans="2:46" s="1" customFormat="1" ht="12" customHeight="1">
      <c r="B14" s="34"/>
      <c r="D14" s="107" t="s">
        <v>18</v>
      </c>
      <c r="F14" s="13" t="s">
        <v>19</v>
      </c>
      <c r="I14" s="109" t="s">
        <v>20</v>
      </c>
      <c r="J14" s="110" t="str">
        <f>'Rekapitulácia stavby'!AN8</f>
        <v>24. 2. 2017</v>
      </c>
      <c r="L14" s="34"/>
    </row>
    <row r="15" spans="2:46" s="1" customFormat="1" ht="10.9" customHeight="1">
      <c r="B15" s="34"/>
      <c r="I15" s="108"/>
      <c r="L15" s="34"/>
    </row>
    <row r="16" spans="2:46" s="1" customFormat="1" ht="12" customHeight="1">
      <c r="B16" s="34"/>
      <c r="D16" s="107" t="s">
        <v>22</v>
      </c>
      <c r="I16" s="109" t="s">
        <v>23</v>
      </c>
      <c r="J16" s="13" t="s">
        <v>1</v>
      </c>
      <c r="L16" s="34"/>
    </row>
    <row r="17" spans="2:12" s="1" customFormat="1" ht="18" customHeight="1">
      <c r="B17" s="34"/>
      <c r="E17" s="13" t="s">
        <v>24</v>
      </c>
      <c r="I17" s="109" t="s">
        <v>25</v>
      </c>
      <c r="J17" s="13" t="s">
        <v>1</v>
      </c>
      <c r="L17" s="34"/>
    </row>
    <row r="18" spans="2:12" s="1" customFormat="1" ht="6.95" customHeight="1">
      <c r="B18" s="34"/>
      <c r="I18" s="108"/>
      <c r="L18" s="34"/>
    </row>
    <row r="19" spans="2:12" s="1" customFormat="1" ht="12" customHeight="1">
      <c r="B19" s="34"/>
      <c r="D19" s="107" t="s">
        <v>26</v>
      </c>
      <c r="I19" s="109" t="s">
        <v>23</v>
      </c>
      <c r="J19" s="26" t="str">
        <f>'Rekapitulácia stavby'!AN13</f>
        <v>Vyplň údaj</v>
      </c>
      <c r="L19" s="34"/>
    </row>
    <row r="20" spans="2:12" s="1" customFormat="1" ht="18" customHeight="1">
      <c r="B20" s="34"/>
      <c r="E20" s="271" t="str">
        <f>'Rekapitulácia stavby'!E14</f>
        <v>Vyplň údaj</v>
      </c>
      <c r="F20" s="272"/>
      <c r="G20" s="272"/>
      <c r="H20" s="272"/>
      <c r="I20" s="109" t="s">
        <v>25</v>
      </c>
      <c r="J20" s="26" t="str">
        <f>'Rekapitulácia stavby'!AN14</f>
        <v>Vyplň údaj</v>
      </c>
      <c r="L20" s="34"/>
    </row>
    <row r="21" spans="2:12" s="1" customFormat="1" ht="6.95" customHeight="1">
      <c r="B21" s="34"/>
      <c r="I21" s="108"/>
      <c r="L21" s="34"/>
    </row>
    <row r="22" spans="2:12" s="1" customFormat="1" ht="12" customHeight="1">
      <c r="B22" s="34"/>
      <c r="D22" s="107" t="s">
        <v>28</v>
      </c>
      <c r="I22" s="109" t="s">
        <v>23</v>
      </c>
      <c r="J22" s="13" t="s">
        <v>1</v>
      </c>
      <c r="L22" s="34"/>
    </row>
    <row r="23" spans="2:12" s="1" customFormat="1" ht="18" customHeight="1">
      <c r="B23" s="34"/>
      <c r="E23" s="13" t="s">
        <v>29</v>
      </c>
      <c r="I23" s="109" t="s">
        <v>25</v>
      </c>
      <c r="J23" s="13" t="s">
        <v>1</v>
      </c>
      <c r="L23" s="34"/>
    </row>
    <row r="24" spans="2:12" s="1" customFormat="1" ht="6.95" customHeight="1">
      <c r="B24" s="34"/>
      <c r="I24" s="108"/>
      <c r="L24" s="34"/>
    </row>
    <row r="25" spans="2:12" s="1" customFormat="1" ht="12" customHeight="1">
      <c r="B25" s="34"/>
      <c r="D25" s="107" t="s">
        <v>32</v>
      </c>
      <c r="I25" s="109" t="s">
        <v>23</v>
      </c>
      <c r="J25" s="13" t="s">
        <v>1</v>
      </c>
      <c r="L25" s="34"/>
    </row>
    <row r="26" spans="2:12" s="1" customFormat="1" ht="18" customHeight="1">
      <c r="B26" s="34"/>
      <c r="E26" s="13" t="s">
        <v>33</v>
      </c>
      <c r="I26" s="109" t="s">
        <v>25</v>
      </c>
      <c r="J26" s="13" t="s">
        <v>1</v>
      </c>
      <c r="L26" s="34"/>
    </row>
    <row r="27" spans="2:12" s="1" customFormat="1" ht="6.95" customHeight="1">
      <c r="B27" s="34"/>
      <c r="I27" s="108"/>
      <c r="L27" s="34"/>
    </row>
    <row r="28" spans="2:12" s="1" customFormat="1" ht="12" customHeight="1">
      <c r="B28" s="34"/>
      <c r="D28" s="107" t="s">
        <v>34</v>
      </c>
      <c r="I28" s="108"/>
      <c r="L28" s="34"/>
    </row>
    <row r="29" spans="2:12" s="7" customFormat="1" ht="16.5" customHeight="1">
      <c r="B29" s="111"/>
      <c r="E29" s="273" t="s">
        <v>1</v>
      </c>
      <c r="F29" s="273"/>
      <c r="G29" s="273"/>
      <c r="H29" s="273"/>
      <c r="I29" s="112"/>
      <c r="L29" s="111"/>
    </row>
    <row r="30" spans="2:12" s="1" customFormat="1" ht="6.95" customHeight="1">
      <c r="B30" s="34"/>
      <c r="I30" s="108"/>
      <c r="L30" s="34"/>
    </row>
    <row r="31" spans="2:12" s="1" customFormat="1" ht="6.95" customHeight="1">
      <c r="B31" s="34"/>
      <c r="D31" s="52"/>
      <c r="E31" s="52"/>
      <c r="F31" s="52"/>
      <c r="G31" s="52"/>
      <c r="H31" s="52"/>
      <c r="I31" s="113"/>
      <c r="J31" s="52"/>
      <c r="K31" s="52"/>
      <c r="L31" s="34"/>
    </row>
    <row r="32" spans="2:12" s="1" customFormat="1" ht="14.45" customHeight="1">
      <c r="B32" s="34"/>
      <c r="D32" s="97" t="s">
        <v>125</v>
      </c>
      <c r="I32" s="108"/>
      <c r="J32" s="114">
        <f>J65</f>
        <v>0</v>
      </c>
      <c r="L32" s="34"/>
    </row>
    <row r="33" spans="2:12" s="1" customFormat="1" ht="14.45" customHeight="1">
      <c r="B33" s="34"/>
      <c r="D33" s="115" t="s">
        <v>126</v>
      </c>
      <c r="I33" s="108"/>
      <c r="J33" s="114">
        <f>J77</f>
        <v>0</v>
      </c>
      <c r="L33" s="34"/>
    </row>
    <row r="34" spans="2:12" s="1" customFormat="1" ht="25.35" customHeight="1">
      <c r="B34" s="34"/>
      <c r="D34" s="116" t="s">
        <v>35</v>
      </c>
      <c r="I34" s="108"/>
      <c r="J34" s="117">
        <f>ROUND(J32 + J33, 2)</f>
        <v>0</v>
      </c>
      <c r="L34" s="34"/>
    </row>
    <row r="35" spans="2:12" s="1" customFormat="1" ht="6.95" customHeight="1">
      <c r="B35" s="34"/>
      <c r="D35" s="52"/>
      <c r="E35" s="52"/>
      <c r="F35" s="52"/>
      <c r="G35" s="52"/>
      <c r="H35" s="52"/>
      <c r="I35" s="113"/>
      <c r="J35" s="52"/>
      <c r="K35" s="52"/>
      <c r="L35" s="34"/>
    </row>
    <row r="36" spans="2:12" s="1" customFormat="1" ht="14.45" customHeight="1">
      <c r="B36" s="34"/>
      <c r="F36" s="118" t="s">
        <v>37</v>
      </c>
      <c r="I36" s="119" t="s">
        <v>36</v>
      </c>
      <c r="J36" s="118" t="s">
        <v>38</v>
      </c>
      <c r="L36" s="34"/>
    </row>
    <row r="37" spans="2:12" s="1" customFormat="1" ht="14.45" customHeight="1">
      <c r="B37" s="34"/>
      <c r="D37" s="107" t="s">
        <v>39</v>
      </c>
      <c r="E37" s="107" t="s">
        <v>40</v>
      </c>
      <c r="F37" s="120">
        <f>ROUND((SUM(BE77:BE84) + SUM(BE106:BE142)),  2)</f>
        <v>0</v>
      </c>
      <c r="I37" s="121">
        <v>0.2</v>
      </c>
      <c r="J37" s="120">
        <f>ROUND(((SUM(BE77:BE84) + SUM(BE106:BE142))*I37),  2)</f>
        <v>0</v>
      </c>
      <c r="L37" s="34"/>
    </row>
    <row r="38" spans="2:12" s="1" customFormat="1" ht="14.45" customHeight="1">
      <c r="B38" s="34"/>
      <c r="E38" s="107" t="s">
        <v>41</v>
      </c>
      <c r="F38" s="120">
        <f>ROUND((SUM(BF77:BF84) + SUM(BF106:BF142)),  2)</f>
        <v>0</v>
      </c>
      <c r="I38" s="121">
        <v>0.2</v>
      </c>
      <c r="J38" s="120">
        <f>ROUND(((SUM(BF77:BF84) + SUM(BF106:BF142))*I38),  2)</f>
        <v>0</v>
      </c>
      <c r="L38" s="34"/>
    </row>
    <row r="39" spans="2:12" s="1" customFormat="1" ht="14.45" hidden="1" customHeight="1">
      <c r="B39" s="34"/>
      <c r="E39" s="107" t="s">
        <v>42</v>
      </c>
      <c r="F39" s="120">
        <f>ROUND((SUM(BG77:BG84) + SUM(BG106:BG142)),  2)</f>
        <v>0</v>
      </c>
      <c r="I39" s="121">
        <v>0.2</v>
      </c>
      <c r="J39" s="120">
        <f>0</f>
        <v>0</v>
      </c>
      <c r="L39" s="34"/>
    </row>
    <row r="40" spans="2:12" s="1" customFormat="1" ht="14.45" hidden="1" customHeight="1">
      <c r="B40" s="34"/>
      <c r="E40" s="107" t="s">
        <v>43</v>
      </c>
      <c r="F40" s="120">
        <f>ROUND((SUM(BH77:BH84) + SUM(BH106:BH142)),  2)</f>
        <v>0</v>
      </c>
      <c r="I40" s="121">
        <v>0.2</v>
      </c>
      <c r="J40" s="120">
        <f>0</f>
        <v>0</v>
      </c>
      <c r="L40" s="34"/>
    </row>
    <row r="41" spans="2:12" s="1" customFormat="1" ht="14.45" hidden="1" customHeight="1">
      <c r="B41" s="34"/>
      <c r="E41" s="107" t="s">
        <v>44</v>
      </c>
      <c r="F41" s="120">
        <f>ROUND((SUM(BI77:BI84) + SUM(BI106:BI142)),  2)</f>
        <v>0</v>
      </c>
      <c r="I41" s="121">
        <v>0</v>
      </c>
      <c r="J41" s="120">
        <f>0</f>
        <v>0</v>
      </c>
      <c r="L41" s="34"/>
    </row>
    <row r="42" spans="2:12" s="1" customFormat="1" ht="6.95" customHeight="1">
      <c r="B42" s="34"/>
      <c r="I42" s="108"/>
      <c r="L42" s="34"/>
    </row>
    <row r="43" spans="2:12" s="1" customFormat="1" ht="25.35" customHeight="1">
      <c r="B43" s="34"/>
      <c r="C43" s="122"/>
      <c r="D43" s="123" t="s">
        <v>45</v>
      </c>
      <c r="E43" s="124"/>
      <c r="F43" s="124"/>
      <c r="G43" s="125" t="s">
        <v>46</v>
      </c>
      <c r="H43" s="126" t="s">
        <v>47</v>
      </c>
      <c r="I43" s="127"/>
      <c r="J43" s="128">
        <f>SUM(J34:J41)</f>
        <v>0</v>
      </c>
      <c r="K43" s="129"/>
      <c r="L43" s="34"/>
    </row>
    <row r="44" spans="2:12" s="1" customFormat="1" ht="14.45" customHeight="1">
      <c r="B44" s="130"/>
      <c r="C44" s="131"/>
      <c r="D44" s="131"/>
      <c r="E44" s="131"/>
      <c r="F44" s="131"/>
      <c r="G44" s="131"/>
      <c r="H44" s="131"/>
      <c r="I44" s="132"/>
      <c r="J44" s="131"/>
      <c r="K44" s="131"/>
      <c r="L44" s="34"/>
    </row>
    <row r="48" spans="2:12" s="1" customFormat="1" ht="6.95" customHeight="1">
      <c r="B48" s="133"/>
      <c r="C48" s="134"/>
      <c r="D48" s="134"/>
      <c r="E48" s="134"/>
      <c r="F48" s="134"/>
      <c r="G48" s="134"/>
      <c r="H48" s="134"/>
      <c r="I48" s="135"/>
      <c r="J48" s="134"/>
      <c r="K48" s="134"/>
      <c r="L48" s="34"/>
    </row>
    <row r="49" spans="2:12" s="1" customFormat="1" ht="24.95" customHeight="1">
      <c r="B49" s="30"/>
      <c r="C49" s="19" t="s">
        <v>127</v>
      </c>
      <c r="D49" s="31"/>
      <c r="E49" s="31"/>
      <c r="F49" s="31"/>
      <c r="G49" s="31"/>
      <c r="H49" s="31"/>
      <c r="I49" s="108"/>
      <c r="J49" s="31"/>
      <c r="K49" s="31"/>
      <c r="L49" s="34"/>
    </row>
    <row r="50" spans="2:12" s="1" customFormat="1" ht="6.95" customHeight="1">
      <c r="B50" s="30"/>
      <c r="C50" s="31"/>
      <c r="D50" s="31"/>
      <c r="E50" s="31"/>
      <c r="F50" s="31"/>
      <c r="G50" s="31"/>
      <c r="H50" s="31"/>
      <c r="I50" s="108"/>
      <c r="J50" s="31"/>
      <c r="K50" s="31"/>
      <c r="L50" s="34"/>
    </row>
    <row r="51" spans="2:12" s="1" customFormat="1" ht="12" customHeight="1">
      <c r="B51" s="30"/>
      <c r="C51" s="25" t="s">
        <v>14</v>
      </c>
      <c r="D51" s="31"/>
      <c r="E51" s="31"/>
      <c r="F51" s="31"/>
      <c r="G51" s="31"/>
      <c r="H51" s="31"/>
      <c r="I51" s="108"/>
      <c r="J51" s="31"/>
      <c r="K51" s="31"/>
      <c r="L51" s="34"/>
    </row>
    <row r="52" spans="2:12" s="1" customFormat="1" ht="16.5" customHeight="1">
      <c r="B52" s="30"/>
      <c r="C52" s="31"/>
      <c r="D52" s="31"/>
      <c r="E52" s="263" t="str">
        <f>E7</f>
        <v>Materská škola Na Hôrke 30, Nitra</v>
      </c>
      <c r="F52" s="264"/>
      <c r="G52" s="264"/>
      <c r="H52" s="264"/>
      <c r="I52" s="108"/>
      <c r="J52" s="31"/>
      <c r="K52" s="31"/>
      <c r="L52" s="34"/>
    </row>
    <row r="53" spans="2:12" ht="12" customHeight="1">
      <c r="B53" s="17"/>
      <c r="C53" s="25" t="s">
        <v>121</v>
      </c>
      <c r="D53" s="18"/>
      <c r="E53" s="18"/>
      <c r="F53" s="18"/>
      <c r="G53" s="18"/>
      <c r="H53" s="18"/>
      <c r="J53" s="18"/>
      <c r="K53" s="18"/>
      <c r="L53" s="16"/>
    </row>
    <row r="54" spans="2:12" s="1" customFormat="1" ht="16.5" customHeight="1">
      <c r="B54" s="30"/>
      <c r="C54" s="31"/>
      <c r="D54" s="31"/>
      <c r="E54" s="263" t="s">
        <v>1504</v>
      </c>
      <c r="F54" s="237"/>
      <c r="G54" s="237"/>
      <c r="H54" s="237"/>
      <c r="I54" s="108"/>
      <c r="J54" s="31"/>
      <c r="K54" s="31"/>
      <c r="L54" s="34"/>
    </row>
    <row r="55" spans="2:12" s="1" customFormat="1" ht="12" customHeight="1">
      <c r="B55" s="30"/>
      <c r="C55" s="25" t="s">
        <v>123</v>
      </c>
      <c r="D55" s="31"/>
      <c r="E55" s="31"/>
      <c r="F55" s="31"/>
      <c r="G55" s="31"/>
      <c r="H55" s="31"/>
      <c r="I55" s="108"/>
      <c r="J55" s="31"/>
      <c r="K55" s="31"/>
      <c r="L55" s="34"/>
    </row>
    <row r="56" spans="2:12" s="1" customFormat="1" ht="16.5" customHeight="1">
      <c r="B56" s="30"/>
      <c r="C56" s="31"/>
      <c r="D56" s="31"/>
      <c r="E56" s="238" t="str">
        <f>E11</f>
        <v xml:space="preserve">202 - SP 202  Stavebné úpravy v bezbariérovom koridore </v>
      </c>
      <c r="F56" s="237"/>
      <c r="G56" s="237"/>
      <c r="H56" s="237"/>
      <c r="I56" s="108"/>
      <c r="J56" s="31"/>
      <c r="K56" s="31"/>
      <c r="L56" s="34"/>
    </row>
    <row r="57" spans="2:12" s="1" customFormat="1" ht="6.95" customHeight="1">
      <c r="B57" s="30"/>
      <c r="C57" s="31"/>
      <c r="D57" s="31"/>
      <c r="E57" s="31"/>
      <c r="F57" s="31"/>
      <c r="G57" s="31"/>
      <c r="H57" s="31"/>
      <c r="I57" s="108"/>
      <c r="J57" s="31"/>
      <c r="K57" s="31"/>
      <c r="L57" s="34"/>
    </row>
    <row r="58" spans="2:12" s="1" customFormat="1" ht="12" customHeight="1">
      <c r="B58" s="30"/>
      <c r="C58" s="25" t="s">
        <v>18</v>
      </c>
      <c r="D58" s="31"/>
      <c r="E58" s="31"/>
      <c r="F58" s="23" t="str">
        <f>F14</f>
        <v xml:space="preserve"> Na Hôrke 30, Nitra</v>
      </c>
      <c r="G58" s="31"/>
      <c r="H58" s="31"/>
      <c r="I58" s="109" t="s">
        <v>20</v>
      </c>
      <c r="J58" s="51" t="str">
        <f>IF(J14="","",J14)</f>
        <v>24. 2. 2017</v>
      </c>
      <c r="K58" s="31"/>
      <c r="L58" s="34"/>
    </row>
    <row r="59" spans="2:12" s="1" customFormat="1" ht="6.95" customHeight="1">
      <c r="B59" s="30"/>
      <c r="C59" s="31"/>
      <c r="D59" s="31"/>
      <c r="E59" s="31"/>
      <c r="F59" s="31"/>
      <c r="G59" s="31"/>
      <c r="H59" s="31"/>
      <c r="I59" s="108"/>
      <c r="J59" s="31"/>
      <c r="K59" s="31"/>
      <c r="L59" s="34"/>
    </row>
    <row r="60" spans="2:12" s="1" customFormat="1" ht="13.7" customHeight="1">
      <c r="B60" s="30"/>
      <c r="C60" s="25" t="s">
        <v>22</v>
      </c>
      <c r="D60" s="31"/>
      <c r="E60" s="31"/>
      <c r="F60" s="23" t="str">
        <f>E17</f>
        <v>Mesto NITRA,  Štefánikova 60,  950 06 Nitra</v>
      </c>
      <c r="G60" s="31"/>
      <c r="H60" s="31"/>
      <c r="I60" s="109" t="s">
        <v>28</v>
      </c>
      <c r="J60" s="28" t="str">
        <f>E23</f>
        <v>Ing.arch.Igor Feník</v>
      </c>
      <c r="K60" s="31"/>
      <c r="L60" s="34"/>
    </row>
    <row r="61" spans="2:12" s="1" customFormat="1" ht="13.7" customHeight="1">
      <c r="B61" s="30"/>
      <c r="C61" s="25" t="s">
        <v>26</v>
      </c>
      <c r="D61" s="31"/>
      <c r="E61" s="31"/>
      <c r="F61" s="23" t="str">
        <f>IF(E20="","",E20)</f>
        <v>Vyplň údaj</v>
      </c>
      <c r="G61" s="31"/>
      <c r="H61" s="31"/>
      <c r="I61" s="109" t="s">
        <v>32</v>
      </c>
      <c r="J61" s="28" t="str">
        <f>E26</f>
        <v>Ing.Janečka</v>
      </c>
      <c r="K61" s="31"/>
      <c r="L61" s="34"/>
    </row>
    <row r="62" spans="2:12" s="1" customFormat="1" ht="10.35" customHeight="1">
      <c r="B62" s="30"/>
      <c r="C62" s="31"/>
      <c r="D62" s="31"/>
      <c r="E62" s="31"/>
      <c r="F62" s="31"/>
      <c r="G62" s="31"/>
      <c r="H62" s="31"/>
      <c r="I62" s="108"/>
      <c r="J62" s="31"/>
      <c r="K62" s="31"/>
      <c r="L62" s="34"/>
    </row>
    <row r="63" spans="2:12" s="1" customFormat="1" ht="29.25" customHeight="1">
      <c r="B63" s="30"/>
      <c r="C63" s="136" t="s">
        <v>128</v>
      </c>
      <c r="D63" s="137"/>
      <c r="E63" s="137"/>
      <c r="F63" s="137"/>
      <c r="G63" s="137"/>
      <c r="H63" s="137"/>
      <c r="I63" s="138"/>
      <c r="J63" s="139" t="s">
        <v>129</v>
      </c>
      <c r="K63" s="137"/>
      <c r="L63" s="34"/>
    </row>
    <row r="64" spans="2:12" s="1" customFormat="1" ht="10.35" customHeight="1">
      <c r="B64" s="30"/>
      <c r="C64" s="31"/>
      <c r="D64" s="31"/>
      <c r="E64" s="31"/>
      <c r="F64" s="31"/>
      <c r="G64" s="31"/>
      <c r="H64" s="31"/>
      <c r="I64" s="108"/>
      <c r="J64" s="31"/>
      <c r="K64" s="31"/>
      <c r="L64" s="34"/>
    </row>
    <row r="65" spans="2:65" s="1" customFormat="1" ht="22.9" customHeight="1">
      <c r="B65" s="30"/>
      <c r="C65" s="140" t="s">
        <v>130</v>
      </c>
      <c r="D65" s="31"/>
      <c r="E65" s="31"/>
      <c r="F65" s="31"/>
      <c r="G65" s="31"/>
      <c r="H65" s="31"/>
      <c r="I65" s="108"/>
      <c r="J65" s="69">
        <f>J106</f>
        <v>0</v>
      </c>
      <c r="K65" s="31"/>
      <c r="L65" s="34"/>
      <c r="AU65" s="13" t="s">
        <v>131</v>
      </c>
    </row>
    <row r="66" spans="2:65" s="8" customFormat="1" ht="24.95" customHeight="1">
      <c r="B66" s="141"/>
      <c r="C66" s="142"/>
      <c r="D66" s="143" t="s">
        <v>132</v>
      </c>
      <c r="E66" s="144"/>
      <c r="F66" s="144"/>
      <c r="G66" s="144"/>
      <c r="H66" s="144"/>
      <c r="I66" s="145"/>
      <c r="J66" s="146">
        <f>J107</f>
        <v>0</v>
      </c>
      <c r="K66" s="142"/>
      <c r="L66" s="147"/>
    </row>
    <row r="67" spans="2:65" s="9" customFormat="1" ht="19.899999999999999" customHeight="1">
      <c r="B67" s="148"/>
      <c r="C67" s="90"/>
      <c r="D67" s="149" t="s">
        <v>134</v>
      </c>
      <c r="E67" s="150"/>
      <c r="F67" s="150"/>
      <c r="G67" s="150"/>
      <c r="H67" s="150"/>
      <c r="I67" s="151"/>
      <c r="J67" s="152">
        <f>J108</f>
        <v>0</v>
      </c>
      <c r="K67" s="90"/>
      <c r="L67" s="153"/>
    </row>
    <row r="68" spans="2:65" s="9" customFormat="1" ht="19.899999999999999" customHeight="1">
      <c r="B68" s="148"/>
      <c r="C68" s="90"/>
      <c r="D68" s="149" t="s">
        <v>135</v>
      </c>
      <c r="E68" s="150"/>
      <c r="F68" s="150"/>
      <c r="G68" s="150"/>
      <c r="H68" s="150"/>
      <c r="I68" s="151"/>
      <c r="J68" s="152">
        <f>J114</f>
        <v>0</v>
      </c>
      <c r="K68" s="90"/>
      <c r="L68" s="153"/>
    </row>
    <row r="69" spans="2:65" s="9" customFormat="1" ht="19.899999999999999" customHeight="1">
      <c r="B69" s="148"/>
      <c r="C69" s="90"/>
      <c r="D69" s="149" t="s">
        <v>136</v>
      </c>
      <c r="E69" s="150"/>
      <c r="F69" s="150"/>
      <c r="G69" s="150"/>
      <c r="H69" s="150"/>
      <c r="I69" s="151"/>
      <c r="J69" s="152">
        <f>J124</f>
        <v>0</v>
      </c>
      <c r="K69" s="90"/>
      <c r="L69" s="153"/>
    </row>
    <row r="70" spans="2:65" s="8" customFormat="1" ht="24.95" customHeight="1">
      <c r="B70" s="141"/>
      <c r="C70" s="142"/>
      <c r="D70" s="143" t="s">
        <v>137</v>
      </c>
      <c r="E70" s="144"/>
      <c r="F70" s="144"/>
      <c r="G70" s="144"/>
      <c r="H70" s="144"/>
      <c r="I70" s="145"/>
      <c r="J70" s="146">
        <f>J126</f>
        <v>0</v>
      </c>
      <c r="K70" s="142"/>
      <c r="L70" s="147"/>
    </row>
    <row r="71" spans="2:65" s="9" customFormat="1" ht="19.899999999999999" customHeight="1">
      <c r="B71" s="148"/>
      <c r="C71" s="90"/>
      <c r="D71" s="149" t="s">
        <v>145</v>
      </c>
      <c r="E71" s="150"/>
      <c r="F71" s="150"/>
      <c r="G71" s="150"/>
      <c r="H71" s="150"/>
      <c r="I71" s="151"/>
      <c r="J71" s="152">
        <f>J127</f>
        <v>0</v>
      </c>
      <c r="K71" s="90"/>
      <c r="L71" s="153"/>
    </row>
    <row r="72" spans="2:65" s="9" customFormat="1" ht="19.899999999999999" customHeight="1">
      <c r="B72" s="148"/>
      <c r="C72" s="90"/>
      <c r="D72" s="149" t="s">
        <v>147</v>
      </c>
      <c r="E72" s="150"/>
      <c r="F72" s="150"/>
      <c r="G72" s="150"/>
      <c r="H72" s="150"/>
      <c r="I72" s="151"/>
      <c r="J72" s="152">
        <f>J133</f>
        <v>0</v>
      </c>
      <c r="K72" s="90"/>
      <c r="L72" s="153"/>
    </row>
    <row r="73" spans="2:65" s="9" customFormat="1" ht="19.899999999999999" customHeight="1">
      <c r="B73" s="148"/>
      <c r="C73" s="90"/>
      <c r="D73" s="149" t="s">
        <v>149</v>
      </c>
      <c r="E73" s="150"/>
      <c r="F73" s="150"/>
      <c r="G73" s="150"/>
      <c r="H73" s="150"/>
      <c r="I73" s="151"/>
      <c r="J73" s="152">
        <f>J137</f>
        <v>0</v>
      </c>
      <c r="K73" s="90"/>
      <c r="L73" s="153"/>
    </row>
    <row r="74" spans="2:65" s="9" customFormat="1" ht="19.899999999999999" customHeight="1">
      <c r="B74" s="148"/>
      <c r="C74" s="90"/>
      <c r="D74" s="149" t="s">
        <v>150</v>
      </c>
      <c r="E74" s="150"/>
      <c r="F74" s="150"/>
      <c r="G74" s="150"/>
      <c r="H74" s="150"/>
      <c r="I74" s="151"/>
      <c r="J74" s="152">
        <f>J140</f>
        <v>0</v>
      </c>
      <c r="K74" s="90"/>
      <c r="L74" s="153"/>
    </row>
    <row r="75" spans="2:65" s="1" customFormat="1" ht="21.75" customHeight="1">
      <c r="B75" s="30"/>
      <c r="C75" s="31"/>
      <c r="D75" s="31"/>
      <c r="E75" s="31"/>
      <c r="F75" s="31"/>
      <c r="G75" s="31"/>
      <c r="H75" s="31"/>
      <c r="I75" s="108"/>
      <c r="J75" s="31"/>
      <c r="K75" s="31"/>
      <c r="L75" s="34"/>
    </row>
    <row r="76" spans="2:65" s="1" customFormat="1" ht="6.95" customHeight="1">
      <c r="B76" s="30"/>
      <c r="C76" s="31"/>
      <c r="D76" s="31"/>
      <c r="E76" s="31"/>
      <c r="F76" s="31"/>
      <c r="G76" s="31"/>
      <c r="H76" s="31"/>
      <c r="I76" s="108"/>
      <c r="J76" s="31"/>
      <c r="K76" s="31"/>
      <c r="L76" s="34"/>
    </row>
    <row r="77" spans="2:65" s="1" customFormat="1" ht="29.25" customHeight="1">
      <c r="B77" s="30"/>
      <c r="C77" s="140" t="s">
        <v>151</v>
      </c>
      <c r="D77" s="31"/>
      <c r="E77" s="31"/>
      <c r="F77" s="31"/>
      <c r="G77" s="31"/>
      <c r="H77" s="31"/>
      <c r="I77" s="108"/>
      <c r="J77" s="154">
        <f>ROUND(J78 + J79 + J80 + J81 + J82 + J83,2)</f>
        <v>0</v>
      </c>
      <c r="K77" s="31"/>
      <c r="L77" s="34"/>
      <c r="N77" s="155" t="s">
        <v>39</v>
      </c>
    </row>
    <row r="78" spans="2:65" s="1" customFormat="1" ht="18" customHeight="1">
      <c r="B78" s="30"/>
      <c r="C78" s="31"/>
      <c r="D78" s="265" t="s">
        <v>152</v>
      </c>
      <c r="E78" s="266"/>
      <c r="F78" s="266"/>
      <c r="G78" s="31"/>
      <c r="H78" s="31"/>
      <c r="I78" s="108"/>
      <c r="J78" s="157">
        <v>0</v>
      </c>
      <c r="K78" s="31"/>
      <c r="L78" s="158"/>
      <c r="M78" s="108"/>
      <c r="N78" s="159" t="s">
        <v>41</v>
      </c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108"/>
      <c r="AY78" s="160" t="s">
        <v>153</v>
      </c>
      <c r="AZ78" s="108"/>
      <c r="BA78" s="108"/>
      <c r="BB78" s="108"/>
      <c r="BC78" s="108"/>
      <c r="BD78" s="108"/>
      <c r="BE78" s="161">
        <f t="shared" ref="BE78:BE83" si="0">IF(N78="základná",J78,0)</f>
        <v>0</v>
      </c>
      <c r="BF78" s="161">
        <f t="shared" ref="BF78:BF83" si="1">IF(N78="znížená",J78,0)</f>
        <v>0</v>
      </c>
      <c r="BG78" s="161">
        <f t="shared" ref="BG78:BG83" si="2">IF(N78="zákl. prenesená",J78,0)</f>
        <v>0</v>
      </c>
      <c r="BH78" s="161">
        <f t="shared" ref="BH78:BH83" si="3">IF(N78="zníž. prenesená",J78,0)</f>
        <v>0</v>
      </c>
      <c r="BI78" s="161">
        <f t="shared" ref="BI78:BI83" si="4">IF(N78="nulová",J78,0)</f>
        <v>0</v>
      </c>
      <c r="BJ78" s="160" t="s">
        <v>82</v>
      </c>
      <c r="BK78" s="108"/>
      <c r="BL78" s="108"/>
      <c r="BM78" s="108"/>
    </row>
    <row r="79" spans="2:65" s="1" customFormat="1" ht="18" customHeight="1">
      <c r="B79" s="30"/>
      <c r="C79" s="31"/>
      <c r="D79" s="265" t="s">
        <v>154</v>
      </c>
      <c r="E79" s="266"/>
      <c r="F79" s="266"/>
      <c r="G79" s="31"/>
      <c r="H79" s="31"/>
      <c r="I79" s="108"/>
      <c r="J79" s="157">
        <v>0</v>
      </c>
      <c r="K79" s="31"/>
      <c r="L79" s="158"/>
      <c r="M79" s="108"/>
      <c r="N79" s="159" t="s">
        <v>41</v>
      </c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108"/>
      <c r="AY79" s="160" t="s">
        <v>153</v>
      </c>
      <c r="AZ79" s="108"/>
      <c r="BA79" s="108"/>
      <c r="BB79" s="108"/>
      <c r="BC79" s="108"/>
      <c r="BD79" s="108"/>
      <c r="BE79" s="161">
        <f t="shared" si="0"/>
        <v>0</v>
      </c>
      <c r="BF79" s="161">
        <f t="shared" si="1"/>
        <v>0</v>
      </c>
      <c r="BG79" s="161">
        <f t="shared" si="2"/>
        <v>0</v>
      </c>
      <c r="BH79" s="161">
        <f t="shared" si="3"/>
        <v>0</v>
      </c>
      <c r="BI79" s="161">
        <f t="shared" si="4"/>
        <v>0</v>
      </c>
      <c r="BJ79" s="160" t="s">
        <v>82</v>
      </c>
      <c r="BK79" s="108"/>
      <c r="BL79" s="108"/>
      <c r="BM79" s="108"/>
    </row>
    <row r="80" spans="2:65" s="1" customFormat="1" ht="18" customHeight="1">
      <c r="B80" s="30"/>
      <c r="C80" s="31"/>
      <c r="D80" s="265" t="s">
        <v>155</v>
      </c>
      <c r="E80" s="266"/>
      <c r="F80" s="266"/>
      <c r="G80" s="31"/>
      <c r="H80" s="31"/>
      <c r="I80" s="108"/>
      <c r="J80" s="157">
        <v>0</v>
      </c>
      <c r="K80" s="31"/>
      <c r="L80" s="158"/>
      <c r="M80" s="108"/>
      <c r="N80" s="159" t="s">
        <v>41</v>
      </c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08"/>
      <c r="AU80" s="108"/>
      <c r="AV80" s="108"/>
      <c r="AW80" s="108"/>
      <c r="AX80" s="108"/>
      <c r="AY80" s="160" t="s">
        <v>153</v>
      </c>
      <c r="AZ80" s="108"/>
      <c r="BA80" s="108"/>
      <c r="BB80" s="108"/>
      <c r="BC80" s="108"/>
      <c r="BD80" s="108"/>
      <c r="BE80" s="161">
        <f t="shared" si="0"/>
        <v>0</v>
      </c>
      <c r="BF80" s="161">
        <f t="shared" si="1"/>
        <v>0</v>
      </c>
      <c r="BG80" s="161">
        <f t="shared" si="2"/>
        <v>0</v>
      </c>
      <c r="BH80" s="161">
        <f t="shared" si="3"/>
        <v>0</v>
      </c>
      <c r="BI80" s="161">
        <f t="shared" si="4"/>
        <v>0</v>
      </c>
      <c r="BJ80" s="160" t="s">
        <v>82</v>
      </c>
      <c r="BK80" s="108"/>
      <c r="BL80" s="108"/>
      <c r="BM80" s="108"/>
    </row>
    <row r="81" spans="2:65" s="1" customFormat="1" ht="18" customHeight="1">
      <c r="B81" s="30"/>
      <c r="C81" s="31"/>
      <c r="D81" s="265" t="s">
        <v>156</v>
      </c>
      <c r="E81" s="266"/>
      <c r="F81" s="266"/>
      <c r="G81" s="31"/>
      <c r="H81" s="31"/>
      <c r="I81" s="108"/>
      <c r="J81" s="157">
        <v>0</v>
      </c>
      <c r="K81" s="31"/>
      <c r="L81" s="158"/>
      <c r="M81" s="108"/>
      <c r="N81" s="159" t="s">
        <v>41</v>
      </c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8"/>
      <c r="AT81" s="108"/>
      <c r="AU81" s="108"/>
      <c r="AV81" s="108"/>
      <c r="AW81" s="108"/>
      <c r="AX81" s="108"/>
      <c r="AY81" s="160" t="s">
        <v>153</v>
      </c>
      <c r="AZ81" s="108"/>
      <c r="BA81" s="108"/>
      <c r="BB81" s="108"/>
      <c r="BC81" s="108"/>
      <c r="BD81" s="108"/>
      <c r="BE81" s="161">
        <f t="shared" si="0"/>
        <v>0</v>
      </c>
      <c r="BF81" s="161">
        <f t="shared" si="1"/>
        <v>0</v>
      </c>
      <c r="BG81" s="161">
        <f t="shared" si="2"/>
        <v>0</v>
      </c>
      <c r="BH81" s="161">
        <f t="shared" si="3"/>
        <v>0</v>
      </c>
      <c r="BI81" s="161">
        <f t="shared" si="4"/>
        <v>0</v>
      </c>
      <c r="BJ81" s="160" t="s">
        <v>82</v>
      </c>
      <c r="BK81" s="108"/>
      <c r="BL81" s="108"/>
      <c r="BM81" s="108"/>
    </row>
    <row r="82" spans="2:65" s="1" customFormat="1" ht="18" customHeight="1">
      <c r="B82" s="30"/>
      <c r="C82" s="31"/>
      <c r="D82" s="265" t="s">
        <v>157</v>
      </c>
      <c r="E82" s="266"/>
      <c r="F82" s="266"/>
      <c r="G82" s="31"/>
      <c r="H82" s="31"/>
      <c r="I82" s="108"/>
      <c r="J82" s="157">
        <v>0</v>
      </c>
      <c r="K82" s="31"/>
      <c r="L82" s="158"/>
      <c r="M82" s="108"/>
      <c r="N82" s="159" t="s">
        <v>41</v>
      </c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8"/>
      <c r="AT82" s="108"/>
      <c r="AU82" s="108"/>
      <c r="AV82" s="108"/>
      <c r="AW82" s="108"/>
      <c r="AX82" s="108"/>
      <c r="AY82" s="160" t="s">
        <v>153</v>
      </c>
      <c r="AZ82" s="108"/>
      <c r="BA82" s="108"/>
      <c r="BB82" s="108"/>
      <c r="BC82" s="108"/>
      <c r="BD82" s="108"/>
      <c r="BE82" s="161">
        <f t="shared" si="0"/>
        <v>0</v>
      </c>
      <c r="BF82" s="161">
        <f t="shared" si="1"/>
        <v>0</v>
      </c>
      <c r="BG82" s="161">
        <f t="shared" si="2"/>
        <v>0</v>
      </c>
      <c r="BH82" s="161">
        <f t="shared" si="3"/>
        <v>0</v>
      </c>
      <c r="BI82" s="161">
        <f t="shared" si="4"/>
        <v>0</v>
      </c>
      <c r="BJ82" s="160" t="s">
        <v>82</v>
      </c>
      <c r="BK82" s="108"/>
      <c r="BL82" s="108"/>
      <c r="BM82" s="108"/>
    </row>
    <row r="83" spans="2:65" s="1" customFormat="1" ht="18" customHeight="1">
      <c r="B83" s="30"/>
      <c r="C83" s="31"/>
      <c r="D83" s="156" t="s">
        <v>158</v>
      </c>
      <c r="E83" s="31"/>
      <c r="F83" s="31"/>
      <c r="G83" s="31"/>
      <c r="H83" s="31"/>
      <c r="I83" s="108"/>
      <c r="J83" s="157">
        <f>ROUND(J32*T83,2)</f>
        <v>0</v>
      </c>
      <c r="K83" s="31"/>
      <c r="L83" s="158"/>
      <c r="M83" s="108"/>
      <c r="N83" s="159" t="s">
        <v>41</v>
      </c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  <c r="AT83" s="108"/>
      <c r="AU83" s="108"/>
      <c r="AV83" s="108"/>
      <c r="AW83" s="108"/>
      <c r="AX83" s="108"/>
      <c r="AY83" s="160" t="s">
        <v>159</v>
      </c>
      <c r="AZ83" s="108"/>
      <c r="BA83" s="108"/>
      <c r="BB83" s="108"/>
      <c r="BC83" s="108"/>
      <c r="BD83" s="108"/>
      <c r="BE83" s="161">
        <f t="shared" si="0"/>
        <v>0</v>
      </c>
      <c r="BF83" s="161">
        <f t="shared" si="1"/>
        <v>0</v>
      </c>
      <c r="BG83" s="161">
        <f t="shared" si="2"/>
        <v>0</v>
      </c>
      <c r="BH83" s="161">
        <f t="shared" si="3"/>
        <v>0</v>
      </c>
      <c r="BI83" s="161">
        <f t="shared" si="4"/>
        <v>0</v>
      </c>
      <c r="BJ83" s="160" t="s">
        <v>82</v>
      </c>
      <c r="BK83" s="108"/>
      <c r="BL83" s="108"/>
      <c r="BM83" s="108"/>
    </row>
    <row r="84" spans="2:65" s="1" customFormat="1" ht="11.25">
      <c r="B84" s="30"/>
      <c r="C84" s="31"/>
      <c r="D84" s="31"/>
      <c r="E84" s="31"/>
      <c r="F84" s="31"/>
      <c r="G84" s="31"/>
      <c r="H84" s="31"/>
      <c r="I84" s="108"/>
      <c r="J84" s="31"/>
      <c r="K84" s="31"/>
      <c r="L84" s="34"/>
    </row>
    <row r="85" spans="2:65" s="1" customFormat="1" ht="29.25" customHeight="1">
      <c r="B85" s="30"/>
      <c r="C85" s="162" t="s">
        <v>160</v>
      </c>
      <c r="D85" s="137"/>
      <c r="E85" s="137"/>
      <c r="F85" s="137"/>
      <c r="G85" s="137"/>
      <c r="H85" s="137"/>
      <c r="I85" s="138"/>
      <c r="J85" s="163">
        <f>ROUND(J65+J77,2)</f>
        <v>0</v>
      </c>
      <c r="K85" s="137"/>
      <c r="L85" s="34"/>
    </row>
    <row r="86" spans="2:65" s="1" customFormat="1" ht="6.95" customHeight="1">
      <c r="B86" s="42"/>
      <c r="C86" s="43"/>
      <c r="D86" s="43"/>
      <c r="E86" s="43"/>
      <c r="F86" s="43"/>
      <c r="G86" s="43"/>
      <c r="H86" s="43"/>
      <c r="I86" s="132"/>
      <c r="J86" s="43"/>
      <c r="K86" s="43"/>
      <c r="L86" s="34"/>
    </row>
    <row r="90" spans="2:65" s="1" customFormat="1" ht="6.95" customHeight="1">
      <c r="B90" s="44"/>
      <c r="C90" s="45"/>
      <c r="D90" s="45"/>
      <c r="E90" s="45"/>
      <c r="F90" s="45"/>
      <c r="G90" s="45"/>
      <c r="H90" s="45"/>
      <c r="I90" s="135"/>
      <c r="J90" s="45"/>
      <c r="K90" s="45"/>
      <c r="L90" s="34"/>
    </row>
    <row r="91" spans="2:65" s="1" customFormat="1" ht="24.95" customHeight="1">
      <c r="B91" s="30"/>
      <c r="C91" s="19" t="s">
        <v>161</v>
      </c>
      <c r="D91" s="31"/>
      <c r="E91" s="31"/>
      <c r="F91" s="31"/>
      <c r="G91" s="31"/>
      <c r="H91" s="31"/>
      <c r="I91" s="108"/>
      <c r="J91" s="31"/>
      <c r="K91" s="31"/>
      <c r="L91" s="34"/>
    </row>
    <row r="92" spans="2:65" s="1" customFormat="1" ht="6.95" customHeight="1">
      <c r="B92" s="30"/>
      <c r="C92" s="31"/>
      <c r="D92" s="31"/>
      <c r="E92" s="31"/>
      <c r="F92" s="31"/>
      <c r="G92" s="31"/>
      <c r="H92" s="31"/>
      <c r="I92" s="108"/>
      <c r="J92" s="31"/>
      <c r="K92" s="31"/>
      <c r="L92" s="34"/>
    </row>
    <row r="93" spans="2:65" s="1" customFormat="1" ht="12" customHeight="1">
      <c r="B93" s="30"/>
      <c r="C93" s="25" t="s">
        <v>14</v>
      </c>
      <c r="D93" s="31"/>
      <c r="E93" s="31"/>
      <c r="F93" s="31"/>
      <c r="G93" s="31"/>
      <c r="H93" s="31"/>
      <c r="I93" s="108"/>
      <c r="J93" s="31"/>
      <c r="K93" s="31"/>
      <c r="L93" s="34"/>
    </row>
    <row r="94" spans="2:65" s="1" customFormat="1" ht="16.5" customHeight="1">
      <c r="B94" s="30"/>
      <c r="C94" s="31"/>
      <c r="D94" s="31"/>
      <c r="E94" s="263" t="str">
        <f>E7</f>
        <v>Materská škola Na Hôrke 30, Nitra</v>
      </c>
      <c r="F94" s="264"/>
      <c r="G94" s="264"/>
      <c r="H94" s="264"/>
      <c r="I94" s="108"/>
      <c r="J94" s="31"/>
      <c r="K94" s="31"/>
      <c r="L94" s="34"/>
    </row>
    <row r="95" spans="2:65" ht="12" customHeight="1">
      <c r="B95" s="17"/>
      <c r="C95" s="25" t="s">
        <v>121</v>
      </c>
      <c r="D95" s="18"/>
      <c r="E95" s="18"/>
      <c r="F95" s="18"/>
      <c r="G95" s="18"/>
      <c r="H95" s="18"/>
      <c r="J95" s="18"/>
      <c r="K95" s="18"/>
      <c r="L95" s="16"/>
    </row>
    <row r="96" spans="2:65" s="1" customFormat="1" ht="16.5" customHeight="1">
      <c r="B96" s="30"/>
      <c r="C96" s="31"/>
      <c r="D96" s="31"/>
      <c r="E96" s="263" t="s">
        <v>1504</v>
      </c>
      <c r="F96" s="237"/>
      <c r="G96" s="237"/>
      <c r="H96" s="237"/>
      <c r="I96" s="108"/>
      <c r="J96" s="31"/>
      <c r="K96" s="31"/>
      <c r="L96" s="34"/>
    </row>
    <row r="97" spans="2:65" s="1" customFormat="1" ht="12" customHeight="1">
      <c r="B97" s="30"/>
      <c r="C97" s="25" t="s">
        <v>123</v>
      </c>
      <c r="D97" s="31"/>
      <c r="E97" s="31"/>
      <c r="F97" s="31"/>
      <c r="G97" s="31"/>
      <c r="H97" s="31"/>
      <c r="I97" s="108"/>
      <c r="J97" s="31"/>
      <c r="K97" s="31"/>
      <c r="L97" s="34"/>
    </row>
    <row r="98" spans="2:65" s="1" customFormat="1" ht="16.5" customHeight="1">
      <c r="B98" s="30"/>
      <c r="C98" s="31"/>
      <c r="D98" s="31"/>
      <c r="E98" s="238" t="str">
        <f>E11</f>
        <v xml:space="preserve">202 - SP 202  Stavebné úpravy v bezbariérovom koridore </v>
      </c>
      <c r="F98" s="237"/>
      <c r="G98" s="237"/>
      <c r="H98" s="237"/>
      <c r="I98" s="108"/>
      <c r="J98" s="31"/>
      <c r="K98" s="31"/>
      <c r="L98" s="34"/>
    </row>
    <row r="99" spans="2:65" s="1" customFormat="1" ht="6.95" customHeight="1">
      <c r="B99" s="30"/>
      <c r="C99" s="31"/>
      <c r="D99" s="31"/>
      <c r="E99" s="31"/>
      <c r="F99" s="31"/>
      <c r="G99" s="31"/>
      <c r="H99" s="31"/>
      <c r="I99" s="108"/>
      <c r="J99" s="31"/>
      <c r="K99" s="31"/>
      <c r="L99" s="34"/>
    </row>
    <row r="100" spans="2:65" s="1" customFormat="1" ht="12" customHeight="1">
      <c r="B100" s="30"/>
      <c r="C100" s="25" t="s">
        <v>18</v>
      </c>
      <c r="D100" s="31"/>
      <c r="E100" s="31"/>
      <c r="F100" s="23" t="str">
        <f>F14</f>
        <v xml:space="preserve"> Na Hôrke 30, Nitra</v>
      </c>
      <c r="G100" s="31"/>
      <c r="H100" s="31"/>
      <c r="I100" s="109" t="s">
        <v>20</v>
      </c>
      <c r="J100" s="51" t="str">
        <f>IF(J14="","",J14)</f>
        <v>24. 2. 2017</v>
      </c>
      <c r="K100" s="31"/>
      <c r="L100" s="34"/>
    </row>
    <row r="101" spans="2:65" s="1" customFormat="1" ht="6.95" customHeight="1">
      <c r="B101" s="30"/>
      <c r="C101" s="31"/>
      <c r="D101" s="31"/>
      <c r="E101" s="31"/>
      <c r="F101" s="31"/>
      <c r="G101" s="31"/>
      <c r="H101" s="31"/>
      <c r="I101" s="108"/>
      <c r="J101" s="31"/>
      <c r="K101" s="31"/>
      <c r="L101" s="34"/>
    </row>
    <row r="102" spans="2:65" s="1" customFormat="1" ht="13.7" customHeight="1">
      <c r="B102" s="30"/>
      <c r="C102" s="25" t="s">
        <v>22</v>
      </c>
      <c r="D102" s="31"/>
      <c r="E102" s="31"/>
      <c r="F102" s="23" t="str">
        <f>E17</f>
        <v>Mesto NITRA,  Štefánikova 60,  950 06 Nitra</v>
      </c>
      <c r="G102" s="31"/>
      <c r="H102" s="31"/>
      <c r="I102" s="109" t="s">
        <v>28</v>
      </c>
      <c r="J102" s="28" t="str">
        <f>E23</f>
        <v>Ing.arch.Igor Feník</v>
      </c>
      <c r="K102" s="31"/>
      <c r="L102" s="34"/>
    </row>
    <row r="103" spans="2:65" s="1" customFormat="1" ht="13.7" customHeight="1">
      <c r="B103" s="30"/>
      <c r="C103" s="25" t="s">
        <v>26</v>
      </c>
      <c r="D103" s="31"/>
      <c r="E103" s="31"/>
      <c r="F103" s="23" t="str">
        <f>IF(E20="","",E20)</f>
        <v>Vyplň údaj</v>
      </c>
      <c r="G103" s="31"/>
      <c r="H103" s="31"/>
      <c r="I103" s="109" t="s">
        <v>32</v>
      </c>
      <c r="J103" s="28" t="str">
        <f>E26</f>
        <v>Ing.Janečka</v>
      </c>
      <c r="K103" s="31"/>
      <c r="L103" s="34"/>
    </row>
    <row r="104" spans="2:65" s="1" customFormat="1" ht="10.35" customHeight="1">
      <c r="B104" s="30"/>
      <c r="C104" s="31"/>
      <c r="D104" s="31"/>
      <c r="E104" s="31"/>
      <c r="F104" s="31"/>
      <c r="G104" s="31"/>
      <c r="H104" s="31"/>
      <c r="I104" s="108"/>
      <c r="J104" s="31"/>
      <c r="K104" s="31"/>
      <c r="L104" s="34"/>
    </row>
    <row r="105" spans="2:65" s="10" customFormat="1" ht="29.25" customHeight="1">
      <c r="B105" s="164"/>
      <c r="C105" s="165" t="s">
        <v>162</v>
      </c>
      <c r="D105" s="166" t="s">
        <v>54</v>
      </c>
      <c r="E105" s="166" t="s">
        <v>50</v>
      </c>
      <c r="F105" s="166" t="s">
        <v>51</v>
      </c>
      <c r="G105" s="166" t="s">
        <v>163</v>
      </c>
      <c r="H105" s="166" t="s">
        <v>164</v>
      </c>
      <c r="I105" s="167" t="s">
        <v>165</v>
      </c>
      <c r="J105" s="168" t="s">
        <v>129</v>
      </c>
      <c r="K105" s="169" t="s">
        <v>166</v>
      </c>
      <c r="L105" s="170"/>
      <c r="M105" s="60" t="s">
        <v>1</v>
      </c>
      <c r="N105" s="61" t="s">
        <v>39</v>
      </c>
      <c r="O105" s="61" t="s">
        <v>167</v>
      </c>
      <c r="P105" s="61" t="s">
        <v>168</v>
      </c>
      <c r="Q105" s="61" t="s">
        <v>169</v>
      </c>
      <c r="R105" s="61" t="s">
        <v>170</v>
      </c>
      <c r="S105" s="61" t="s">
        <v>171</v>
      </c>
      <c r="T105" s="62" t="s">
        <v>172</v>
      </c>
    </row>
    <row r="106" spans="2:65" s="1" customFormat="1" ht="22.9" customHeight="1">
      <c r="B106" s="30"/>
      <c r="C106" s="67" t="s">
        <v>125</v>
      </c>
      <c r="D106" s="31"/>
      <c r="E106" s="31"/>
      <c r="F106" s="31"/>
      <c r="G106" s="31"/>
      <c r="H106" s="31"/>
      <c r="I106" s="108"/>
      <c r="J106" s="171">
        <f>BK106</f>
        <v>0</v>
      </c>
      <c r="K106" s="31"/>
      <c r="L106" s="34"/>
      <c r="M106" s="63"/>
      <c r="N106" s="64"/>
      <c r="O106" s="64"/>
      <c r="P106" s="172">
        <f>P107+P126</f>
        <v>0</v>
      </c>
      <c r="Q106" s="64"/>
      <c r="R106" s="172">
        <f>R107+R126</f>
        <v>7.5975874999999995</v>
      </c>
      <c r="S106" s="64"/>
      <c r="T106" s="173">
        <f>T107+T126</f>
        <v>7.4769600000000018</v>
      </c>
      <c r="AT106" s="13" t="s">
        <v>68</v>
      </c>
      <c r="AU106" s="13" t="s">
        <v>131</v>
      </c>
      <c r="BK106" s="174">
        <f>BK107+BK126</f>
        <v>0</v>
      </c>
    </row>
    <row r="107" spans="2:65" s="11" customFormat="1" ht="25.9" customHeight="1">
      <c r="B107" s="175"/>
      <c r="C107" s="176"/>
      <c r="D107" s="177" t="s">
        <v>68</v>
      </c>
      <c r="E107" s="178" t="s">
        <v>173</v>
      </c>
      <c r="F107" s="178" t="s">
        <v>174</v>
      </c>
      <c r="G107" s="176"/>
      <c r="H107" s="176"/>
      <c r="I107" s="179"/>
      <c r="J107" s="180">
        <f>BK107</f>
        <v>0</v>
      </c>
      <c r="K107" s="176"/>
      <c r="L107" s="181"/>
      <c r="M107" s="182"/>
      <c r="N107" s="183"/>
      <c r="O107" s="183"/>
      <c r="P107" s="184">
        <f>P108+P114+P124</f>
        <v>0</v>
      </c>
      <c r="Q107" s="183"/>
      <c r="R107" s="184">
        <f>R108+R114+R124</f>
        <v>6.0985704799999993</v>
      </c>
      <c r="S107" s="183"/>
      <c r="T107" s="185">
        <f>T108+T114+T124</f>
        <v>7.3954200000000014</v>
      </c>
      <c r="AR107" s="186" t="s">
        <v>76</v>
      </c>
      <c r="AT107" s="187" t="s">
        <v>68</v>
      </c>
      <c r="AU107" s="187" t="s">
        <v>69</v>
      </c>
      <c r="AY107" s="186" t="s">
        <v>175</v>
      </c>
      <c r="BK107" s="188">
        <f>BK108+BK114+BK124</f>
        <v>0</v>
      </c>
    </row>
    <row r="108" spans="2:65" s="11" customFormat="1" ht="22.9" customHeight="1">
      <c r="B108" s="175"/>
      <c r="C108" s="176"/>
      <c r="D108" s="177" t="s">
        <v>68</v>
      </c>
      <c r="E108" s="189" t="s">
        <v>195</v>
      </c>
      <c r="F108" s="189" t="s">
        <v>196</v>
      </c>
      <c r="G108" s="176"/>
      <c r="H108" s="176"/>
      <c r="I108" s="179"/>
      <c r="J108" s="190">
        <f>BK108</f>
        <v>0</v>
      </c>
      <c r="K108" s="176"/>
      <c r="L108" s="181"/>
      <c r="M108" s="182"/>
      <c r="N108" s="183"/>
      <c r="O108" s="183"/>
      <c r="P108" s="184">
        <f>SUM(P109:P113)</f>
        <v>0</v>
      </c>
      <c r="Q108" s="183"/>
      <c r="R108" s="184">
        <f>SUM(R109:R113)</f>
        <v>5.9498856799999995</v>
      </c>
      <c r="S108" s="183"/>
      <c r="T108" s="185">
        <f>SUM(T109:T113)</f>
        <v>0</v>
      </c>
      <c r="AR108" s="186" t="s">
        <v>76</v>
      </c>
      <c r="AT108" s="187" t="s">
        <v>68</v>
      </c>
      <c r="AU108" s="187" t="s">
        <v>76</v>
      </c>
      <c r="AY108" s="186" t="s">
        <v>175</v>
      </c>
      <c r="BK108" s="188">
        <f>SUM(BK109:BK113)</f>
        <v>0</v>
      </c>
    </row>
    <row r="109" spans="2:65" s="1" customFormat="1" ht="16.5" customHeight="1">
      <c r="B109" s="30"/>
      <c r="C109" s="191" t="s">
        <v>76</v>
      </c>
      <c r="D109" s="191" t="s">
        <v>178</v>
      </c>
      <c r="E109" s="192" t="s">
        <v>1514</v>
      </c>
      <c r="F109" s="193" t="s">
        <v>1515</v>
      </c>
      <c r="G109" s="194" t="s">
        <v>193</v>
      </c>
      <c r="H109" s="195">
        <v>204.60400000000001</v>
      </c>
      <c r="I109" s="196"/>
      <c r="J109" s="195">
        <f>ROUND(I109*H109,3)</f>
        <v>0</v>
      </c>
      <c r="K109" s="193" t="s">
        <v>1</v>
      </c>
      <c r="L109" s="34"/>
      <c r="M109" s="197" t="s">
        <v>1</v>
      </c>
      <c r="N109" s="198" t="s">
        <v>41</v>
      </c>
      <c r="O109" s="56"/>
      <c r="P109" s="199">
        <f>O109*H109</f>
        <v>0</v>
      </c>
      <c r="Q109" s="199">
        <v>2.47E-3</v>
      </c>
      <c r="R109" s="199">
        <f>Q109*H109</f>
        <v>0.50537188</v>
      </c>
      <c r="S109" s="199">
        <v>0</v>
      </c>
      <c r="T109" s="200">
        <f>S109*H109</f>
        <v>0</v>
      </c>
      <c r="AR109" s="13" t="s">
        <v>182</v>
      </c>
      <c r="AT109" s="13" t="s">
        <v>178</v>
      </c>
      <c r="AU109" s="13" t="s">
        <v>82</v>
      </c>
      <c r="AY109" s="13" t="s">
        <v>175</v>
      </c>
      <c r="BE109" s="201">
        <f>IF(N109="základná",J109,0)</f>
        <v>0</v>
      </c>
      <c r="BF109" s="201">
        <f>IF(N109="znížená",J109,0)</f>
        <v>0</v>
      </c>
      <c r="BG109" s="201">
        <f>IF(N109="zákl. prenesená",J109,0)</f>
        <v>0</v>
      </c>
      <c r="BH109" s="201">
        <f>IF(N109="zníž. prenesená",J109,0)</f>
        <v>0</v>
      </c>
      <c r="BI109" s="201">
        <f>IF(N109="nulová",J109,0)</f>
        <v>0</v>
      </c>
      <c r="BJ109" s="13" t="s">
        <v>82</v>
      </c>
      <c r="BK109" s="202">
        <f>ROUND(I109*H109,3)</f>
        <v>0</v>
      </c>
      <c r="BL109" s="13" t="s">
        <v>182</v>
      </c>
      <c r="BM109" s="13" t="s">
        <v>1516</v>
      </c>
    </row>
    <row r="110" spans="2:65" s="1" customFormat="1" ht="16.5" customHeight="1">
      <c r="B110" s="30"/>
      <c r="C110" s="191" t="s">
        <v>82</v>
      </c>
      <c r="D110" s="191" t="s">
        <v>178</v>
      </c>
      <c r="E110" s="192" t="s">
        <v>242</v>
      </c>
      <c r="F110" s="193" t="s">
        <v>243</v>
      </c>
      <c r="G110" s="194" t="s">
        <v>193</v>
      </c>
      <c r="H110" s="195">
        <v>37.700000000000003</v>
      </c>
      <c r="I110" s="196"/>
      <c r="J110" s="195">
        <f>ROUND(I110*H110,3)</f>
        <v>0</v>
      </c>
      <c r="K110" s="193" t="s">
        <v>1</v>
      </c>
      <c r="L110" s="34"/>
      <c r="M110" s="197" t="s">
        <v>1</v>
      </c>
      <c r="N110" s="198" t="s">
        <v>41</v>
      </c>
      <c r="O110" s="56"/>
      <c r="P110" s="199">
        <f>O110*H110</f>
        <v>0</v>
      </c>
      <c r="Q110" s="199">
        <v>0</v>
      </c>
      <c r="R110" s="199">
        <f>Q110*H110</f>
        <v>0</v>
      </c>
      <c r="S110" s="199">
        <v>0</v>
      </c>
      <c r="T110" s="200">
        <f>S110*H110</f>
        <v>0</v>
      </c>
      <c r="AR110" s="13" t="s">
        <v>182</v>
      </c>
      <c r="AT110" s="13" t="s">
        <v>178</v>
      </c>
      <c r="AU110" s="13" t="s">
        <v>82</v>
      </c>
      <c r="AY110" s="13" t="s">
        <v>175</v>
      </c>
      <c r="BE110" s="201">
        <f>IF(N110="základná",J110,0)</f>
        <v>0</v>
      </c>
      <c r="BF110" s="201">
        <f>IF(N110="znížená",J110,0)</f>
        <v>0</v>
      </c>
      <c r="BG110" s="201">
        <f>IF(N110="zákl. prenesená",J110,0)</f>
        <v>0</v>
      </c>
      <c r="BH110" s="201">
        <f>IF(N110="zníž. prenesená",J110,0)</f>
        <v>0</v>
      </c>
      <c r="BI110" s="201">
        <f>IF(N110="nulová",J110,0)</f>
        <v>0</v>
      </c>
      <c r="BJ110" s="13" t="s">
        <v>82</v>
      </c>
      <c r="BK110" s="202">
        <f>ROUND(I110*H110,3)</f>
        <v>0</v>
      </c>
      <c r="BL110" s="13" t="s">
        <v>182</v>
      </c>
      <c r="BM110" s="13" t="s">
        <v>1517</v>
      </c>
    </row>
    <row r="111" spans="2:65" s="1" customFormat="1" ht="16.5" customHeight="1">
      <c r="B111" s="30"/>
      <c r="C111" s="203" t="s">
        <v>176</v>
      </c>
      <c r="D111" s="203" t="s">
        <v>246</v>
      </c>
      <c r="E111" s="204" t="s">
        <v>247</v>
      </c>
      <c r="F111" s="205" t="s">
        <v>248</v>
      </c>
      <c r="G111" s="206" t="s">
        <v>249</v>
      </c>
      <c r="H111" s="207">
        <v>5.8250000000000002</v>
      </c>
      <c r="I111" s="208"/>
      <c r="J111" s="207">
        <f>ROUND(I111*H111,3)</f>
        <v>0</v>
      </c>
      <c r="K111" s="205" t="s">
        <v>1</v>
      </c>
      <c r="L111" s="209"/>
      <c r="M111" s="210" t="s">
        <v>1</v>
      </c>
      <c r="N111" s="211" t="s">
        <v>41</v>
      </c>
      <c r="O111" s="56"/>
      <c r="P111" s="199">
        <f>O111*H111</f>
        <v>0</v>
      </c>
      <c r="Q111" s="199">
        <v>1E-3</v>
      </c>
      <c r="R111" s="199">
        <f>Q111*H111</f>
        <v>5.8250000000000003E-3</v>
      </c>
      <c r="S111" s="199">
        <v>0</v>
      </c>
      <c r="T111" s="200">
        <f>S111*H111</f>
        <v>0</v>
      </c>
      <c r="AR111" s="13" t="s">
        <v>208</v>
      </c>
      <c r="AT111" s="13" t="s">
        <v>246</v>
      </c>
      <c r="AU111" s="13" t="s">
        <v>82</v>
      </c>
      <c r="AY111" s="13" t="s">
        <v>175</v>
      </c>
      <c r="BE111" s="201">
        <f>IF(N111="základná",J111,0)</f>
        <v>0</v>
      </c>
      <c r="BF111" s="201">
        <f>IF(N111="znížená",J111,0)</f>
        <v>0</v>
      </c>
      <c r="BG111" s="201">
        <f>IF(N111="zákl. prenesená",J111,0)</f>
        <v>0</v>
      </c>
      <c r="BH111" s="201">
        <f>IF(N111="zníž. prenesená",J111,0)</f>
        <v>0</v>
      </c>
      <c r="BI111" s="201">
        <f>IF(N111="nulová",J111,0)</f>
        <v>0</v>
      </c>
      <c r="BJ111" s="13" t="s">
        <v>82</v>
      </c>
      <c r="BK111" s="202">
        <f>ROUND(I111*H111,3)</f>
        <v>0</v>
      </c>
      <c r="BL111" s="13" t="s">
        <v>182</v>
      </c>
      <c r="BM111" s="13" t="s">
        <v>1518</v>
      </c>
    </row>
    <row r="112" spans="2:65" s="1" customFormat="1" ht="16.5" customHeight="1">
      <c r="B112" s="30"/>
      <c r="C112" s="191" t="s">
        <v>182</v>
      </c>
      <c r="D112" s="191" t="s">
        <v>178</v>
      </c>
      <c r="E112" s="192" t="s">
        <v>1519</v>
      </c>
      <c r="F112" s="193" t="s">
        <v>1520</v>
      </c>
      <c r="G112" s="194" t="s">
        <v>193</v>
      </c>
      <c r="H112" s="195">
        <v>29.5</v>
      </c>
      <c r="I112" s="196"/>
      <c r="J112" s="195">
        <f>ROUND(I112*H112,3)</f>
        <v>0</v>
      </c>
      <c r="K112" s="193" t="s">
        <v>1</v>
      </c>
      <c r="L112" s="34"/>
      <c r="M112" s="197" t="s">
        <v>1</v>
      </c>
      <c r="N112" s="198" t="s">
        <v>41</v>
      </c>
      <c r="O112" s="56"/>
      <c r="P112" s="199">
        <f>O112*H112</f>
        <v>0</v>
      </c>
      <c r="Q112" s="199">
        <v>4.376E-2</v>
      </c>
      <c r="R112" s="199">
        <f>Q112*H112</f>
        <v>1.2909200000000001</v>
      </c>
      <c r="S112" s="199">
        <v>0</v>
      </c>
      <c r="T112" s="200">
        <f>S112*H112</f>
        <v>0</v>
      </c>
      <c r="AR112" s="13" t="s">
        <v>182</v>
      </c>
      <c r="AT112" s="13" t="s">
        <v>178</v>
      </c>
      <c r="AU112" s="13" t="s">
        <v>82</v>
      </c>
      <c r="AY112" s="13" t="s">
        <v>175</v>
      </c>
      <c r="BE112" s="201">
        <f>IF(N112="základná",J112,0)</f>
        <v>0</v>
      </c>
      <c r="BF112" s="201">
        <f>IF(N112="znížená",J112,0)</f>
        <v>0</v>
      </c>
      <c r="BG112" s="201">
        <f>IF(N112="zákl. prenesená",J112,0)</f>
        <v>0</v>
      </c>
      <c r="BH112" s="201">
        <f>IF(N112="zníž. prenesená",J112,0)</f>
        <v>0</v>
      </c>
      <c r="BI112" s="201">
        <f>IF(N112="nulová",J112,0)</f>
        <v>0</v>
      </c>
      <c r="BJ112" s="13" t="s">
        <v>82</v>
      </c>
      <c r="BK112" s="202">
        <f>ROUND(I112*H112,3)</f>
        <v>0</v>
      </c>
      <c r="BL112" s="13" t="s">
        <v>182</v>
      </c>
      <c r="BM112" s="13" t="s">
        <v>1521</v>
      </c>
    </row>
    <row r="113" spans="2:65" s="1" customFormat="1" ht="16.5" customHeight="1">
      <c r="B113" s="30"/>
      <c r="C113" s="191" t="s">
        <v>197</v>
      </c>
      <c r="D113" s="191" t="s">
        <v>178</v>
      </c>
      <c r="E113" s="192" t="s">
        <v>1522</v>
      </c>
      <c r="F113" s="193" t="s">
        <v>1523</v>
      </c>
      <c r="G113" s="194" t="s">
        <v>193</v>
      </c>
      <c r="H113" s="195">
        <v>47.94</v>
      </c>
      <c r="I113" s="196"/>
      <c r="J113" s="195">
        <f>ROUND(I113*H113,3)</f>
        <v>0</v>
      </c>
      <c r="K113" s="193" t="s">
        <v>1</v>
      </c>
      <c r="L113" s="34"/>
      <c r="M113" s="197" t="s">
        <v>1</v>
      </c>
      <c r="N113" s="198" t="s">
        <v>41</v>
      </c>
      <c r="O113" s="56"/>
      <c r="P113" s="199">
        <f>O113*H113</f>
        <v>0</v>
      </c>
      <c r="Q113" s="199">
        <v>8.652E-2</v>
      </c>
      <c r="R113" s="199">
        <f>Q113*H113</f>
        <v>4.1477687999999997</v>
      </c>
      <c r="S113" s="199">
        <v>0</v>
      </c>
      <c r="T113" s="200">
        <f>S113*H113</f>
        <v>0</v>
      </c>
      <c r="AR113" s="13" t="s">
        <v>182</v>
      </c>
      <c r="AT113" s="13" t="s">
        <v>178</v>
      </c>
      <c r="AU113" s="13" t="s">
        <v>82</v>
      </c>
      <c r="AY113" s="13" t="s">
        <v>175</v>
      </c>
      <c r="BE113" s="201">
        <f>IF(N113="základná",J113,0)</f>
        <v>0</v>
      </c>
      <c r="BF113" s="201">
        <f>IF(N113="znížená",J113,0)</f>
        <v>0</v>
      </c>
      <c r="BG113" s="201">
        <f>IF(N113="zákl. prenesená",J113,0)</f>
        <v>0</v>
      </c>
      <c r="BH113" s="201">
        <f>IF(N113="zníž. prenesená",J113,0)</f>
        <v>0</v>
      </c>
      <c r="BI113" s="201">
        <f>IF(N113="nulová",J113,0)</f>
        <v>0</v>
      </c>
      <c r="BJ113" s="13" t="s">
        <v>82</v>
      </c>
      <c r="BK113" s="202">
        <f>ROUND(I113*H113,3)</f>
        <v>0</v>
      </c>
      <c r="BL113" s="13" t="s">
        <v>182</v>
      </c>
      <c r="BM113" s="13" t="s">
        <v>1524</v>
      </c>
    </row>
    <row r="114" spans="2:65" s="11" customFormat="1" ht="22.9" customHeight="1">
      <c r="B114" s="175"/>
      <c r="C114" s="176"/>
      <c r="D114" s="177" t="s">
        <v>68</v>
      </c>
      <c r="E114" s="189" t="s">
        <v>212</v>
      </c>
      <c r="F114" s="189" t="s">
        <v>255</v>
      </c>
      <c r="G114" s="176"/>
      <c r="H114" s="176"/>
      <c r="I114" s="179"/>
      <c r="J114" s="190">
        <f>BK114</f>
        <v>0</v>
      </c>
      <c r="K114" s="176"/>
      <c r="L114" s="181"/>
      <c r="M114" s="182"/>
      <c r="N114" s="183"/>
      <c r="O114" s="183"/>
      <c r="P114" s="184">
        <f>SUM(P115:P123)</f>
        <v>0</v>
      </c>
      <c r="Q114" s="183"/>
      <c r="R114" s="184">
        <f>SUM(R115:R123)</f>
        <v>0.14868480000000001</v>
      </c>
      <c r="S114" s="183"/>
      <c r="T114" s="185">
        <f>SUM(T115:T123)</f>
        <v>7.3954200000000014</v>
      </c>
      <c r="AR114" s="186" t="s">
        <v>76</v>
      </c>
      <c r="AT114" s="187" t="s">
        <v>68</v>
      </c>
      <c r="AU114" s="187" t="s">
        <v>76</v>
      </c>
      <c r="AY114" s="186" t="s">
        <v>175</v>
      </c>
      <c r="BK114" s="188">
        <f>SUM(BK115:BK123)</f>
        <v>0</v>
      </c>
    </row>
    <row r="115" spans="2:65" s="1" customFormat="1" ht="16.5" customHeight="1">
      <c r="B115" s="30"/>
      <c r="C115" s="191" t="s">
        <v>195</v>
      </c>
      <c r="D115" s="191" t="s">
        <v>178</v>
      </c>
      <c r="E115" s="192" t="s">
        <v>257</v>
      </c>
      <c r="F115" s="193" t="s">
        <v>258</v>
      </c>
      <c r="G115" s="194" t="s">
        <v>193</v>
      </c>
      <c r="H115" s="195">
        <v>77.44</v>
      </c>
      <c r="I115" s="196"/>
      <c r="J115" s="195">
        <f t="shared" ref="J115:J123" si="5">ROUND(I115*H115,3)</f>
        <v>0</v>
      </c>
      <c r="K115" s="193" t="s">
        <v>1</v>
      </c>
      <c r="L115" s="34"/>
      <c r="M115" s="197" t="s">
        <v>1</v>
      </c>
      <c r="N115" s="198" t="s">
        <v>41</v>
      </c>
      <c r="O115" s="56"/>
      <c r="P115" s="199">
        <f t="shared" ref="P115:P123" si="6">O115*H115</f>
        <v>0</v>
      </c>
      <c r="Q115" s="199">
        <v>1.92E-3</v>
      </c>
      <c r="R115" s="199">
        <f t="shared" ref="R115:R123" si="7">Q115*H115</f>
        <v>0.14868480000000001</v>
      </c>
      <c r="S115" s="199">
        <v>0</v>
      </c>
      <c r="T115" s="200">
        <f t="shared" ref="T115:T123" si="8">S115*H115</f>
        <v>0</v>
      </c>
      <c r="AR115" s="13" t="s">
        <v>182</v>
      </c>
      <c r="AT115" s="13" t="s">
        <v>178</v>
      </c>
      <c r="AU115" s="13" t="s">
        <v>82</v>
      </c>
      <c r="AY115" s="13" t="s">
        <v>175</v>
      </c>
      <c r="BE115" s="201">
        <f t="shared" ref="BE115:BE123" si="9">IF(N115="základná",J115,0)</f>
        <v>0</v>
      </c>
      <c r="BF115" s="201">
        <f t="shared" ref="BF115:BF123" si="10">IF(N115="znížená",J115,0)</f>
        <v>0</v>
      </c>
      <c r="BG115" s="201">
        <f t="shared" ref="BG115:BG123" si="11">IF(N115="zákl. prenesená",J115,0)</f>
        <v>0</v>
      </c>
      <c r="BH115" s="201">
        <f t="shared" ref="BH115:BH123" si="12">IF(N115="zníž. prenesená",J115,0)</f>
        <v>0</v>
      </c>
      <c r="BI115" s="201">
        <f t="shared" ref="BI115:BI123" si="13">IF(N115="nulová",J115,0)</f>
        <v>0</v>
      </c>
      <c r="BJ115" s="13" t="s">
        <v>82</v>
      </c>
      <c r="BK115" s="202">
        <f t="shared" ref="BK115:BK123" si="14">ROUND(I115*H115,3)</f>
        <v>0</v>
      </c>
      <c r="BL115" s="13" t="s">
        <v>182</v>
      </c>
      <c r="BM115" s="13" t="s">
        <v>1525</v>
      </c>
    </row>
    <row r="116" spans="2:65" s="1" customFormat="1" ht="16.5" customHeight="1">
      <c r="B116" s="30"/>
      <c r="C116" s="191" t="s">
        <v>204</v>
      </c>
      <c r="D116" s="191" t="s">
        <v>178</v>
      </c>
      <c r="E116" s="192" t="s">
        <v>268</v>
      </c>
      <c r="F116" s="193" t="s">
        <v>269</v>
      </c>
      <c r="G116" s="194" t="s">
        <v>235</v>
      </c>
      <c r="H116" s="195">
        <v>2.407</v>
      </c>
      <c r="I116" s="196"/>
      <c r="J116" s="195">
        <f t="shared" si="5"/>
        <v>0</v>
      </c>
      <c r="K116" s="193" t="s">
        <v>1</v>
      </c>
      <c r="L116" s="34"/>
      <c r="M116" s="197" t="s">
        <v>1</v>
      </c>
      <c r="N116" s="198" t="s">
        <v>41</v>
      </c>
      <c r="O116" s="56"/>
      <c r="P116" s="199">
        <f t="shared" si="6"/>
        <v>0</v>
      </c>
      <c r="Q116" s="199">
        <v>0</v>
      </c>
      <c r="R116" s="199">
        <f t="shared" si="7"/>
        <v>0</v>
      </c>
      <c r="S116" s="199">
        <v>2.2000000000000002</v>
      </c>
      <c r="T116" s="200">
        <f t="shared" si="8"/>
        <v>5.2954000000000008</v>
      </c>
      <c r="AR116" s="13" t="s">
        <v>182</v>
      </c>
      <c r="AT116" s="13" t="s">
        <v>178</v>
      </c>
      <c r="AU116" s="13" t="s">
        <v>82</v>
      </c>
      <c r="AY116" s="13" t="s">
        <v>175</v>
      </c>
      <c r="BE116" s="201">
        <f t="shared" si="9"/>
        <v>0</v>
      </c>
      <c r="BF116" s="201">
        <f t="shared" si="10"/>
        <v>0</v>
      </c>
      <c r="BG116" s="201">
        <f t="shared" si="11"/>
        <v>0</v>
      </c>
      <c r="BH116" s="201">
        <f t="shared" si="12"/>
        <v>0</v>
      </c>
      <c r="BI116" s="201">
        <f t="shared" si="13"/>
        <v>0</v>
      </c>
      <c r="BJ116" s="13" t="s">
        <v>82</v>
      </c>
      <c r="BK116" s="202">
        <f t="shared" si="14"/>
        <v>0</v>
      </c>
      <c r="BL116" s="13" t="s">
        <v>182</v>
      </c>
      <c r="BM116" s="13" t="s">
        <v>1526</v>
      </c>
    </row>
    <row r="117" spans="2:65" s="1" customFormat="1" ht="16.5" customHeight="1">
      <c r="B117" s="30"/>
      <c r="C117" s="191" t="s">
        <v>208</v>
      </c>
      <c r="D117" s="191" t="s">
        <v>178</v>
      </c>
      <c r="E117" s="192" t="s">
        <v>1527</v>
      </c>
      <c r="F117" s="193" t="s">
        <v>1528</v>
      </c>
      <c r="G117" s="194" t="s">
        <v>193</v>
      </c>
      <c r="H117" s="195">
        <v>32.308</v>
      </c>
      <c r="I117" s="196"/>
      <c r="J117" s="195">
        <f t="shared" si="5"/>
        <v>0</v>
      </c>
      <c r="K117" s="193" t="s">
        <v>1</v>
      </c>
      <c r="L117" s="34"/>
      <c r="M117" s="197" t="s">
        <v>1</v>
      </c>
      <c r="N117" s="198" t="s">
        <v>41</v>
      </c>
      <c r="O117" s="56"/>
      <c r="P117" s="199">
        <f t="shared" si="6"/>
        <v>0</v>
      </c>
      <c r="Q117" s="199">
        <v>0</v>
      </c>
      <c r="R117" s="199">
        <f t="shared" si="7"/>
        <v>0</v>
      </c>
      <c r="S117" s="199">
        <v>6.5000000000000002E-2</v>
      </c>
      <c r="T117" s="200">
        <f t="shared" si="8"/>
        <v>2.1000200000000002</v>
      </c>
      <c r="AR117" s="13" t="s">
        <v>182</v>
      </c>
      <c r="AT117" s="13" t="s">
        <v>178</v>
      </c>
      <c r="AU117" s="13" t="s">
        <v>82</v>
      </c>
      <c r="AY117" s="13" t="s">
        <v>175</v>
      </c>
      <c r="BE117" s="201">
        <f t="shared" si="9"/>
        <v>0</v>
      </c>
      <c r="BF117" s="201">
        <f t="shared" si="10"/>
        <v>0</v>
      </c>
      <c r="BG117" s="201">
        <f t="shared" si="11"/>
        <v>0</v>
      </c>
      <c r="BH117" s="201">
        <f t="shared" si="12"/>
        <v>0</v>
      </c>
      <c r="BI117" s="201">
        <f t="shared" si="13"/>
        <v>0</v>
      </c>
      <c r="BJ117" s="13" t="s">
        <v>82</v>
      </c>
      <c r="BK117" s="202">
        <f t="shared" si="14"/>
        <v>0</v>
      </c>
      <c r="BL117" s="13" t="s">
        <v>182</v>
      </c>
      <c r="BM117" s="13" t="s">
        <v>1529</v>
      </c>
    </row>
    <row r="118" spans="2:65" s="1" customFormat="1" ht="16.5" customHeight="1">
      <c r="B118" s="30"/>
      <c r="C118" s="191" t="s">
        <v>212</v>
      </c>
      <c r="D118" s="191" t="s">
        <v>178</v>
      </c>
      <c r="E118" s="192" t="s">
        <v>1530</v>
      </c>
      <c r="F118" s="193" t="s">
        <v>1531</v>
      </c>
      <c r="G118" s="194" t="s">
        <v>193</v>
      </c>
      <c r="H118" s="195">
        <v>7.7130000000000001</v>
      </c>
      <c r="I118" s="196"/>
      <c r="J118" s="195">
        <f t="shared" si="5"/>
        <v>0</v>
      </c>
      <c r="K118" s="193" t="s">
        <v>1</v>
      </c>
      <c r="L118" s="34"/>
      <c r="M118" s="197" t="s">
        <v>1</v>
      </c>
      <c r="N118" s="198" t="s">
        <v>41</v>
      </c>
      <c r="O118" s="56"/>
      <c r="P118" s="199">
        <f t="shared" si="6"/>
        <v>0</v>
      </c>
      <c r="Q118" s="199">
        <v>0</v>
      </c>
      <c r="R118" s="199">
        <f t="shared" si="7"/>
        <v>0</v>
      </c>
      <c r="S118" s="199">
        <v>0</v>
      </c>
      <c r="T118" s="200">
        <f t="shared" si="8"/>
        <v>0</v>
      </c>
      <c r="AR118" s="13" t="s">
        <v>182</v>
      </c>
      <c r="AT118" s="13" t="s">
        <v>178</v>
      </c>
      <c r="AU118" s="13" t="s">
        <v>82</v>
      </c>
      <c r="AY118" s="13" t="s">
        <v>175</v>
      </c>
      <c r="BE118" s="201">
        <f t="shared" si="9"/>
        <v>0</v>
      </c>
      <c r="BF118" s="201">
        <f t="shared" si="10"/>
        <v>0</v>
      </c>
      <c r="BG118" s="201">
        <f t="shared" si="11"/>
        <v>0</v>
      </c>
      <c r="BH118" s="201">
        <f t="shared" si="12"/>
        <v>0</v>
      </c>
      <c r="BI118" s="201">
        <f t="shared" si="13"/>
        <v>0</v>
      </c>
      <c r="BJ118" s="13" t="s">
        <v>82</v>
      </c>
      <c r="BK118" s="202">
        <f t="shared" si="14"/>
        <v>0</v>
      </c>
      <c r="BL118" s="13" t="s">
        <v>182</v>
      </c>
      <c r="BM118" s="13" t="s">
        <v>1532</v>
      </c>
    </row>
    <row r="119" spans="2:65" s="1" customFormat="1" ht="16.5" customHeight="1">
      <c r="B119" s="30"/>
      <c r="C119" s="191" t="s">
        <v>216</v>
      </c>
      <c r="D119" s="191" t="s">
        <v>178</v>
      </c>
      <c r="E119" s="192" t="s">
        <v>292</v>
      </c>
      <c r="F119" s="193" t="s">
        <v>293</v>
      </c>
      <c r="G119" s="194" t="s">
        <v>193</v>
      </c>
      <c r="H119" s="195">
        <v>5.4</v>
      </c>
      <c r="I119" s="196"/>
      <c r="J119" s="195">
        <f t="shared" si="5"/>
        <v>0</v>
      </c>
      <c r="K119" s="193" t="s">
        <v>1</v>
      </c>
      <c r="L119" s="34"/>
      <c r="M119" s="197" t="s">
        <v>1</v>
      </c>
      <c r="N119" s="198" t="s">
        <v>41</v>
      </c>
      <c r="O119" s="56"/>
      <c r="P119" s="199">
        <f t="shared" si="6"/>
        <v>0</v>
      </c>
      <c r="Q119" s="199">
        <v>0</v>
      </c>
      <c r="R119" s="199">
        <f t="shared" si="7"/>
        <v>0</v>
      </c>
      <c r="S119" s="199">
        <v>0</v>
      </c>
      <c r="T119" s="200">
        <f t="shared" si="8"/>
        <v>0</v>
      </c>
      <c r="AR119" s="13" t="s">
        <v>182</v>
      </c>
      <c r="AT119" s="13" t="s">
        <v>178</v>
      </c>
      <c r="AU119" s="13" t="s">
        <v>82</v>
      </c>
      <c r="AY119" s="13" t="s">
        <v>175</v>
      </c>
      <c r="BE119" s="201">
        <f t="shared" si="9"/>
        <v>0</v>
      </c>
      <c r="BF119" s="201">
        <f t="shared" si="10"/>
        <v>0</v>
      </c>
      <c r="BG119" s="201">
        <f t="shared" si="11"/>
        <v>0</v>
      </c>
      <c r="BH119" s="201">
        <f t="shared" si="12"/>
        <v>0</v>
      </c>
      <c r="BI119" s="201">
        <f t="shared" si="13"/>
        <v>0</v>
      </c>
      <c r="BJ119" s="13" t="s">
        <v>82</v>
      </c>
      <c r="BK119" s="202">
        <f t="shared" si="14"/>
        <v>0</v>
      </c>
      <c r="BL119" s="13" t="s">
        <v>182</v>
      </c>
      <c r="BM119" s="13" t="s">
        <v>1533</v>
      </c>
    </row>
    <row r="120" spans="2:65" s="1" customFormat="1" ht="16.5" customHeight="1">
      <c r="B120" s="30"/>
      <c r="C120" s="191" t="s">
        <v>220</v>
      </c>
      <c r="D120" s="191" t="s">
        <v>178</v>
      </c>
      <c r="E120" s="192" t="s">
        <v>358</v>
      </c>
      <c r="F120" s="193" t="s">
        <v>359</v>
      </c>
      <c r="G120" s="194" t="s">
        <v>351</v>
      </c>
      <c r="H120" s="195">
        <v>14.954000000000001</v>
      </c>
      <c r="I120" s="196"/>
      <c r="J120" s="195">
        <f t="shared" si="5"/>
        <v>0</v>
      </c>
      <c r="K120" s="193" t="s">
        <v>1</v>
      </c>
      <c r="L120" s="34"/>
      <c r="M120" s="197" t="s">
        <v>1</v>
      </c>
      <c r="N120" s="198" t="s">
        <v>41</v>
      </c>
      <c r="O120" s="56"/>
      <c r="P120" s="199">
        <f t="shared" si="6"/>
        <v>0</v>
      </c>
      <c r="Q120" s="199">
        <v>0</v>
      </c>
      <c r="R120" s="199">
        <f t="shared" si="7"/>
        <v>0</v>
      </c>
      <c r="S120" s="199">
        <v>0</v>
      </c>
      <c r="T120" s="200">
        <f t="shared" si="8"/>
        <v>0</v>
      </c>
      <c r="AR120" s="13" t="s">
        <v>182</v>
      </c>
      <c r="AT120" s="13" t="s">
        <v>178</v>
      </c>
      <c r="AU120" s="13" t="s">
        <v>82</v>
      </c>
      <c r="AY120" s="13" t="s">
        <v>175</v>
      </c>
      <c r="BE120" s="201">
        <f t="shared" si="9"/>
        <v>0</v>
      </c>
      <c r="BF120" s="201">
        <f t="shared" si="10"/>
        <v>0</v>
      </c>
      <c r="BG120" s="201">
        <f t="shared" si="11"/>
        <v>0</v>
      </c>
      <c r="BH120" s="201">
        <f t="shared" si="12"/>
        <v>0</v>
      </c>
      <c r="BI120" s="201">
        <f t="shared" si="13"/>
        <v>0</v>
      </c>
      <c r="BJ120" s="13" t="s">
        <v>82</v>
      </c>
      <c r="BK120" s="202">
        <f t="shared" si="14"/>
        <v>0</v>
      </c>
      <c r="BL120" s="13" t="s">
        <v>182</v>
      </c>
      <c r="BM120" s="13" t="s">
        <v>1534</v>
      </c>
    </row>
    <row r="121" spans="2:65" s="1" customFormat="1" ht="16.5" customHeight="1">
      <c r="B121" s="30"/>
      <c r="C121" s="191" t="s">
        <v>224</v>
      </c>
      <c r="D121" s="191" t="s">
        <v>178</v>
      </c>
      <c r="E121" s="192" t="s">
        <v>362</v>
      </c>
      <c r="F121" s="193" t="s">
        <v>363</v>
      </c>
      <c r="G121" s="194" t="s">
        <v>351</v>
      </c>
      <c r="H121" s="195">
        <v>7.4770000000000003</v>
      </c>
      <c r="I121" s="196"/>
      <c r="J121" s="195">
        <f t="shared" si="5"/>
        <v>0</v>
      </c>
      <c r="K121" s="193" t="s">
        <v>1</v>
      </c>
      <c r="L121" s="34"/>
      <c r="M121" s="197" t="s">
        <v>1</v>
      </c>
      <c r="N121" s="198" t="s">
        <v>41</v>
      </c>
      <c r="O121" s="56"/>
      <c r="P121" s="199">
        <f t="shared" si="6"/>
        <v>0</v>
      </c>
      <c r="Q121" s="199">
        <v>0</v>
      </c>
      <c r="R121" s="199">
        <f t="shared" si="7"/>
        <v>0</v>
      </c>
      <c r="S121" s="199">
        <v>0</v>
      </c>
      <c r="T121" s="200">
        <f t="shared" si="8"/>
        <v>0</v>
      </c>
      <c r="AR121" s="13" t="s">
        <v>182</v>
      </c>
      <c r="AT121" s="13" t="s">
        <v>178</v>
      </c>
      <c r="AU121" s="13" t="s">
        <v>82</v>
      </c>
      <c r="AY121" s="13" t="s">
        <v>175</v>
      </c>
      <c r="BE121" s="201">
        <f t="shared" si="9"/>
        <v>0</v>
      </c>
      <c r="BF121" s="201">
        <f t="shared" si="10"/>
        <v>0</v>
      </c>
      <c r="BG121" s="201">
        <f t="shared" si="11"/>
        <v>0</v>
      </c>
      <c r="BH121" s="201">
        <f t="shared" si="12"/>
        <v>0</v>
      </c>
      <c r="BI121" s="201">
        <f t="shared" si="13"/>
        <v>0</v>
      </c>
      <c r="BJ121" s="13" t="s">
        <v>82</v>
      </c>
      <c r="BK121" s="202">
        <f t="shared" si="14"/>
        <v>0</v>
      </c>
      <c r="BL121" s="13" t="s">
        <v>182</v>
      </c>
      <c r="BM121" s="13" t="s">
        <v>1535</v>
      </c>
    </row>
    <row r="122" spans="2:65" s="1" customFormat="1" ht="16.5" customHeight="1">
      <c r="B122" s="30"/>
      <c r="C122" s="191" t="s">
        <v>228</v>
      </c>
      <c r="D122" s="191" t="s">
        <v>178</v>
      </c>
      <c r="E122" s="192" t="s">
        <v>366</v>
      </c>
      <c r="F122" s="193" t="s">
        <v>367</v>
      </c>
      <c r="G122" s="194" t="s">
        <v>351</v>
      </c>
      <c r="H122" s="195">
        <v>59.816000000000003</v>
      </c>
      <c r="I122" s="196"/>
      <c r="J122" s="195">
        <f t="shared" si="5"/>
        <v>0</v>
      </c>
      <c r="K122" s="193" t="s">
        <v>1</v>
      </c>
      <c r="L122" s="34"/>
      <c r="M122" s="197" t="s">
        <v>1</v>
      </c>
      <c r="N122" s="198" t="s">
        <v>41</v>
      </c>
      <c r="O122" s="56"/>
      <c r="P122" s="199">
        <f t="shared" si="6"/>
        <v>0</v>
      </c>
      <c r="Q122" s="199">
        <v>0</v>
      </c>
      <c r="R122" s="199">
        <f t="shared" si="7"/>
        <v>0</v>
      </c>
      <c r="S122" s="199">
        <v>0</v>
      </c>
      <c r="T122" s="200">
        <f t="shared" si="8"/>
        <v>0</v>
      </c>
      <c r="AR122" s="13" t="s">
        <v>182</v>
      </c>
      <c r="AT122" s="13" t="s">
        <v>178</v>
      </c>
      <c r="AU122" s="13" t="s">
        <v>82</v>
      </c>
      <c r="AY122" s="13" t="s">
        <v>175</v>
      </c>
      <c r="BE122" s="201">
        <f t="shared" si="9"/>
        <v>0</v>
      </c>
      <c r="BF122" s="201">
        <f t="shared" si="10"/>
        <v>0</v>
      </c>
      <c r="BG122" s="201">
        <f t="shared" si="11"/>
        <v>0</v>
      </c>
      <c r="BH122" s="201">
        <f t="shared" si="12"/>
        <v>0</v>
      </c>
      <c r="BI122" s="201">
        <f t="shared" si="13"/>
        <v>0</v>
      </c>
      <c r="BJ122" s="13" t="s">
        <v>82</v>
      </c>
      <c r="BK122" s="202">
        <f t="shared" si="14"/>
        <v>0</v>
      </c>
      <c r="BL122" s="13" t="s">
        <v>182</v>
      </c>
      <c r="BM122" s="13" t="s">
        <v>1536</v>
      </c>
    </row>
    <row r="123" spans="2:65" s="1" customFormat="1" ht="16.5" customHeight="1">
      <c r="B123" s="30"/>
      <c r="C123" s="191" t="s">
        <v>232</v>
      </c>
      <c r="D123" s="191" t="s">
        <v>178</v>
      </c>
      <c r="E123" s="192" t="s">
        <v>370</v>
      </c>
      <c r="F123" s="193" t="s">
        <v>371</v>
      </c>
      <c r="G123" s="194" t="s">
        <v>351</v>
      </c>
      <c r="H123" s="195">
        <v>7.4770000000000003</v>
      </c>
      <c r="I123" s="196"/>
      <c r="J123" s="195">
        <f t="shared" si="5"/>
        <v>0</v>
      </c>
      <c r="K123" s="193" t="s">
        <v>1</v>
      </c>
      <c r="L123" s="34"/>
      <c r="M123" s="197" t="s">
        <v>1</v>
      </c>
      <c r="N123" s="198" t="s">
        <v>41</v>
      </c>
      <c r="O123" s="56"/>
      <c r="P123" s="199">
        <f t="shared" si="6"/>
        <v>0</v>
      </c>
      <c r="Q123" s="199">
        <v>0</v>
      </c>
      <c r="R123" s="199">
        <f t="shared" si="7"/>
        <v>0</v>
      </c>
      <c r="S123" s="199">
        <v>0</v>
      </c>
      <c r="T123" s="200">
        <f t="shared" si="8"/>
        <v>0</v>
      </c>
      <c r="AR123" s="13" t="s">
        <v>182</v>
      </c>
      <c r="AT123" s="13" t="s">
        <v>178</v>
      </c>
      <c r="AU123" s="13" t="s">
        <v>82</v>
      </c>
      <c r="AY123" s="13" t="s">
        <v>175</v>
      </c>
      <c r="BE123" s="201">
        <f t="shared" si="9"/>
        <v>0</v>
      </c>
      <c r="BF123" s="201">
        <f t="shared" si="10"/>
        <v>0</v>
      </c>
      <c r="BG123" s="201">
        <f t="shared" si="11"/>
        <v>0</v>
      </c>
      <c r="BH123" s="201">
        <f t="shared" si="12"/>
        <v>0</v>
      </c>
      <c r="BI123" s="201">
        <f t="shared" si="13"/>
        <v>0</v>
      </c>
      <c r="BJ123" s="13" t="s">
        <v>82</v>
      </c>
      <c r="BK123" s="202">
        <f t="shared" si="14"/>
        <v>0</v>
      </c>
      <c r="BL123" s="13" t="s">
        <v>182</v>
      </c>
      <c r="BM123" s="13" t="s">
        <v>1537</v>
      </c>
    </row>
    <row r="124" spans="2:65" s="11" customFormat="1" ht="22.9" customHeight="1">
      <c r="B124" s="175"/>
      <c r="C124" s="176"/>
      <c r="D124" s="177" t="s">
        <v>68</v>
      </c>
      <c r="E124" s="189" t="s">
        <v>373</v>
      </c>
      <c r="F124" s="189" t="s">
        <v>374</v>
      </c>
      <c r="G124" s="176"/>
      <c r="H124" s="176"/>
      <c r="I124" s="179"/>
      <c r="J124" s="190">
        <f>BK124</f>
        <v>0</v>
      </c>
      <c r="K124" s="176"/>
      <c r="L124" s="181"/>
      <c r="M124" s="182"/>
      <c r="N124" s="183"/>
      <c r="O124" s="183"/>
      <c r="P124" s="184">
        <f>P125</f>
        <v>0</v>
      </c>
      <c r="Q124" s="183"/>
      <c r="R124" s="184">
        <f>R125</f>
        <v>0</v>
      </c>
      <c r="S124" s="183"/>
      <c r="T124" s="185">
        <f>T125</f>
        <v>0</v>
      </c>
      <c r="AR124" s="186" t="s">
        <v>76</v>
      </c>
      <c r="AT124" s="187" t="s">
        <v>68</v>
      </c>
      <c r="AU124" s="187" t="s">
        <v>76</v>
      </c>
      <c r="AY124" s="186" t="s">
        <v>175</v>
      </c>
      <c r="BK124" s="188">
        <f>BK125</f>
        <v>0</v>
      </c>
    </row>
    <row r="125" spans="2:65" s="1" customFormat="1" ht="16.5" customHeight="1">
      <c r="B125" s="30"/>
      <c r="C125" s="191" t="s">
        <v>237</v>
      </c>
      <c r="D125" s="191" t="s">
        <v>178</v>
      </c>
      <c r="E125" s="192" t="s">
        <v>376</v>
      </c>
      <c r="F125" s="193" t="s">
        <v>377</v>
      </c>
      <c r="G125" s="194" t="s">
        <v>351</v>
      </c>
      <c r="H125" s="195">
        <v>6.0990000000000002</v>
      </c>
      <c r="I125" s="196"/>
      <c r="J125" s="195">
        <f>ROUND(I125*H125,3)</f>
        <v>0</v>
      </c>
      <c r="K125" s="193" t="s">
        <v>1</v>
      </c>
      <c r="L125" s="34"/>
      <c r="M125" s="197" t="s">
        <v>1</v>
      </c>
      <c r="N125" s="198" t="s">
        <v>41</v>
      </c>
      <c r="O125" s="56"/>
      <c r="P125" s="199">
        <f>O125*H125</f>
        <v>0</v>
      </c>
      <c r="Q125" s="199">
        <v>0</v>
      </c>
      <c r="R125" s="199">
        <f>Q125*H125</f>
        <v>0</v>
      </c>
      <c r="S125" s="199">
        <v>0</v>
      </c>
      <c r="T125" s="200">
        <f>S125*H125</f>
        <v>0</v>
      </c>
      <c r="AR125" s="13" t="s">
        <v>182</v>
      </c>
      <c r="AT125" s="13" t="s">
        <v>178</v>
      </c>
      <c r="AU125" s="13" t="s">
        <v>82</v>
      </c>
      <c r="AY125" s="13" t="s">
        <v>175</v>
      </c>
      <c r="BE125" s="201">
        <f>IF(N125="základná",J125,0)</f>
        <v>0</v>
      </c>
      <c r="BF125" s="201">
        <f>IF(N125="znížená",J125,0)</f>
        <v>0</v>
      </c>
      <c r="BG125" s="201">
        <f>IF(N125="zákl. prenesená",J125,0)</f>
        <v>0</v>
      </c>
      <c r="BH125" s="201">
        <f>IF(N125="zníž. prenesená",J125,0)</f>
        <v>0</v>
      </c>
      <c r="BI125" s="201">
        <f>IF(N125="nulová",J125,0)</f>
        <v>0</v>
      </c>
      <c r="BJ125" s="13" t="s">
        <v>82</v>
      </c>
      <c r="BK125" s="202">
        <f>ROUND(I125*H125,3)</f>
        <v>0</v>
      </c>
      <c r="BL125" s="13" t="s">
        <v>182</v>
      </c>
      <c r="BM125" s="13" t="s">
        <v>1538</v>
      </c>
    </row>
    <row r="126" spans="2:65" s="11" customFormat="1" ht="25.9" customHeight="1">
      <c r="B126" s="175"/>
      <c r="C126" s="176"/>
      <c r="D126" s="177" t="s">
        <v>68</v>
      </c>
      <c r="E126" s="178" t="s">
        <v>379</v>
      </c>
      <c r="F126" s="178" t="s">
        <v>380</v>
      </c>
      <c r="G126" s="176"/>
      <c r="H126" s="176"/>
      <c r="I126" s="179"/>
      <c r="J126" s="180">
        <f>BK126</f>
        <v>0</v>
      </c>
      <c r="K126" s="176"/>
      <c r="L126" s="181"/>
      <c r="M126" s="182"/>
      <c r="N126" s="183"/>
      <c r="O126" s="183"/>
      <c r="P126" s="184">
        <f>P127+P133+P137+P140</f>
        <v>0</v>
      </c>
      <c r="Q126" s="183"/>
      <c r="R126" s="184">
        <f>R127+R133+R137+R140</f>
        <v>1.4990170199999999</v>
      </c>
      <c r="S126" s="183"/>
      <c r="T126" s="185">
        <f>T127+T133+T137+T140</f>
        <v>8.1540000000000001E-2</v>
      </c>
      <c r="AR126" s="186" t="s">
        <v>82</v>
      </c>
      <c r="AT126" s="187" t="s">
        <v>68</v>
      </c>
      <c r="AU126" s="187" t="s">
        <v>69</v>
      </c>
      <c r="AY126" s="186" t="s">
        <v>175</v>
      </c>
      <c r="BK126" s="188">
        <f>BK127+BK133+BK137+BK140</f>
        <v>0</v>
      </c>
    </row>
    <row r="127" spans="2:65" s="11" customFormat="1" ht="22.9" customHeight="1">
      <c r="B127" s="175"/>
      <c r="C127" s="176"/>
      <c r="D127" s="177" t="s">
        <v>68</v>
      </c>
      <c r="E127" s="189" t="s">
        <v>684</v>
      </c>
      <c r="F127" s="189" t="s">
        <v>685</v>
      </c>
      <c r="G127" s="176"/>
      <c r="H127" s="176"/>
      <c r="I127" s="179"/>
      <c r="J127" s="190">
        <f>BK127</f>
        <v>0</v>
      </c>
      <c r="K127" s="176"/>
      <c r="L127" s="181"/>
      <c r="M127" s="182"/>
      <c r="N127" s="183"/>
      <c r="O127" s="183"/>
      <c r="P127" s="184">
        <f>SUM(P128:P132)</f>
        <v>0</v>
      </c>
      <c r="Q127" s="183"/>
      <c r="R127" s="184">
        <f>SUM(R128:R132)</f>
        <v>1.3514994</v>
      </c>
      <c r="S127" s="183"/>
      <c r="T127" s="185">
        <f>SUM(T128:T132)</f>
        <v>0</v>
      </c>
      <c r="AR127" s="186" t="s">
        <v>82</v>
      </c>
      <c r="AT127" s="187" t="s">
        <v>68</v>
      </c>
      <c r="AU127" s="187" t="s">
        <v>76</v>
      </c>
      <c r="AY127" s="186" t="s">
        <v>175</v>
      </c>
      <c r="BK127" s="188">
        <f>SUM(BK128:BK132)</f>
        <v>0</v>
      </c>
    </row>
    <row r="128" spans="2:65" s="1" customFormat="1" ht="16.5" customHeight="1">
      <c r="B128" s="30"/>
      <c r="C128" s="191" t="s">
        <v>241</v>
      </c>
      <c r="D128" s="191" t="s">
        <v>178</v>
      </c>
      <c r="E128" s="192" t="s">
        <v>1539</v>
      </c>
      <c r="F128" s="193" t="s">
        <v>1540</v>
      </c>
      <c r="G128" s="194" t="s">
        <v>186</v>
      </c>
      <c r="H128" s="195">
        <v>58.8</v>
      </c>
      <c r="I128" s="196"/>
      <c r="J128" s="195">
        <f>ROUND(I128*H128,3)</f>
        <v>0</v>
      </c>
      <c r="K128" s="193" t="s">
        <v>1</v>
      </c>
      <c r="L128" s="34"/>
      <c r="M128" s="197" t="s">
        <v>1</v>
      </c>
      <c r="N128" s="198" t="s">
        <v>41</v>
      </c>
      <c r="O128" s="56"/>
      <c r="P128" s="199">
        <f>O128*H128</f>
        <v>0</v>
      </c>
      <c r="Q128" s="199">
        <v>6.3000000000000003E-4</v>
      </c>
      <c r="R128" s="199">
        <f>Q128*H128</f>
        <v>3.7044000000000001E-2</v>
      </c>
      <c r="S128" s="199">
        <v>0</v>
      </c>
      <c r="T128" s="200">
        <f>S128*H128</f>
        <v>0</v>
      </c>
      <c r="AR128" s="13" t="s">
        <v>241</v>
      </c>
      <c r="AT128" s="13" t="s">
        <v>178</v>
      </c>
      <c r="AU128" s="13" t="s">
        <v>82</v>
      </c>
      <c r="AY128" s="13" t="s">
        <v>175</v>
      </c>
      <c r="BE128" s="201">
        <f>IF(N128="základná",J128,0)</f>
        <v>0</v>
      </c>
      <c r="BF128" s="201">
        <f>IF(N128="znížená",J128,0)</f>
        <v>0</v>
      </c>
      <c r="BG128" s="201">
        <f>IF(N128="zákl. prenesená",J128,0)</f>
        <v>0</v>
      </c>
      <c r="BH128" s="201">
        <f>IF(N128="zníž. prenesená",J128,0)</f>
        <v>0</v>
      </c>
      <c r="BI128" s="201">
        <f>IF(N128="nulová",J128,0)</f>
        <v>0</v>
      </c>
      <c r="BJ128" s="13" t="s">
        <v>82</v>
      </c>
      <c r="BK128" s="202">
        <f>ROUND(I128*H128,3)</f>
        <v>0</v>
      </c>
      <c r="BL128" s="13" t="s">
        <v>241</v>
      </c>
      <c r="BM128" s="13" t="s">
        <v>1541</v>
      </c>
    </row>
    <row r="129" spans="2:65" s="1" customFormat="1" ht="16.5" customHeight="1">
      <c r="B129" s="30"/>
      <c r="C129" s="203" t="s">
        <v>245</v>
      </c>
      <c r="D129" s="203" t="s">
        <v>246</v>
      </c>
      <c r="E129" s="204" t="s">
        <v>1542</v>
      </c>
      <c r="F129" s="205" t="s">
        <v>1543</v>
      </c>
      <c r="G129" s="206" t="s">
        <v>186</v>
      </c>
      <c r="H129" s="207">
        <v>59.975999999999999</v>
      </c>
      <c r="I129" s="208"/>
      <c r="J129" s="207">
        <f>ROUND(I129*H129,3)</f>
        <v>0</v>
      </c>
      <c r="K129" s="205" t="s">
        <v>1</v>
      </c>
      <c r="L129" s="209"/>
      <c r="M129" s="210" t="s">
        <v>1</v>
      </c>
      <c r="N129" s="211" t="s">
        <v>41</v>
      </c>
      <c r="O129" s="56"/>
      <c r="P129" s="199">
        <f>O129*H129</f>
        <v>0</v>
      </c>
      <c r="Q129" s="199">
        <v>1.0500000000000001E-2</v>
      </c>
      <c r="R129" s="199">
        <f>Q129*H129</f>
        <v>0.62974799999999997</v>
      </c>
      <c r="S129" s="199">
        <v>0</v>
      </c>
      <c r="T129" s="200">
        <f>S129*H129</f>
        <v>0</v>
      </c>
      <c r="AR129" s="13" t="s">
        <v>307</v>
      </c>
      <c r="AT129" s="13" t="s">
        <v>246</v>
      </c>
      <c r="AU129" s="13" t="s">
        <v>82</v>
      </c>
      <c r="AY129" s="13" t="s">
        <v>175</v>
      </c>
      <c r="BE129" s="201">
        <f>IF(N129="základná",J129,0)</f>
        <v>0</v>
      </c>
      <c r="BF129" s="201">
        <f>IF(N129="znížená",J129,0)</f>
        <v>0</v>
      </c>
      <c r="BG129" s="201">
        <f>IF(N129="zákl. prenesená",J129,0)</f>
        <v>0</v>
      </c>
      <c r="BH129" s="201">
        <f>IF(N129="zníž. prenesená",J129,0)</f>
        <v>0</v>
      </c>
      <c r="BI129" s="201">
        <f>IF(N129="nulová",J129,0)</f>
        <v>0</v>
      </c>
      <c r="BJ129" s="13" t="s">
        <v>82</v>
      </c>
      <c r="BK129" s="202">
        <f>ROUND(I129*H129,3)</f>
        <v>0</v>
      </c>
      <c r="BL129" s="13" t="s">
        <v>241</v>
      </c>
      <c r="BM129" s="13" t="s">
        <v>1544</v>
      </c>
    </row>
    <row r="130" spans="2:65" s="1" customFormat="1" ht="16.5" customHeight="1">
      <c r="B130" s="30"/>
      <c r="C130" s="191" t="s">
        <v>251</v>
      </c>
      <c r="D130" s="191" t="s">
        <v>178</v>
      </c>
      <c r="E130" s="192" t="s">
        <v>687</v>
      </c>
      <c r="F130" s="193" t="s">
        <v>688</v>
      </c>
      <c r="G130" s="194" t="s">
        <v>193</v>
      </c>
      <c r="H130" s="195">
        <v>37.700000000000003</v>
      </c>
      <c r="I130" s="196"/>
      <c r="J130" s="195">
        <f>ROUND(I130*H130,3)</f>
        <v>0</v>
      </c>
      <c r="K130" s="193" t="s">
        <v>1</v>
      </c>
      <c r="L130" s="34"/>
      <c r="M130" s="197" t="s">
        <v>1</v>
      </c>
      <c r="N130" s="198" t="s">
        <v>41</v>
      </c>
      <c r="O130" s="56"/>
      <c r="P130" s="199">
        <f>O130*H130</f>
        <v>0</v>
      </c>
      <c r="Q130" s="199">
        <v>3.2699999999999999E-3</v>
      </c>
      <c r="R130" s="199">
        <f>Q130*H130</f>
        <v>0.123279</v>
      </c>
      <c r="S130" s="199">
        <v>0</v>
      </c>
      <c r="T130" s="200">
        <f>S130*H130</f>
        <v>0</v>
      </c>
      <c r="AR130" s="13" t="s">
        <v>241</v>
      </c>
      <c r="AT130" s="13" t="s">
        <v>178</v>
      </c>
      <c r="AU130" s="13" t="s">
        <v>82</v>
      </c>
      <c r="AY130" s="13" t="s">
        <v>175</v>
      </c>
      <c r="BE130" s="201">
        <f>IF(N130="základná",J130,0)</f>
        <v>0</v>
      </c>
      <c r="BF130" s="201">
        <f>IF(N130="znížená",J130,0)</f>
        <v>0</v>
      </c>
      <c r="BG130" s="201">
        <f>IF(N130="zákl. prenesená",J130,0)</f>
        <v>0</v>
      </c>
      <c r="BH130" s="201">
        <f>IF(N130="zníž. prenesená",J130,0)</f>
        <v>0</v>
      </c>
      <c r="BI130" s="201">
        <f>IF(N130="nulová",J130,0)</f>
        <v>0</v>
      </c>
      <c r="BJ130" s="13" t="s">
        <v>82</v>
      </c>
      <c r="BK130" s="202">
        <f>ROUND(I130*H130,3)</f>
        <v>0</v>
      </c>
      <c r="BL130" s="13" t="s">
        <v>241</v>
      </c>
      <c r="BM130" s="13" t="s">
        <v>1545</v>
      </c>
    </row>
    <row r="131" spans="2:65" s="1" customFormat="1" ht="16.5" customHeight="1">
      <c r="B131" s="30"/>
      <c r="C131" s="203" t="s">
        <v>256</v>
      </c>
      <c r="D131" s="203" t="s">
        <v>246</v>
      </c>
      <c r="E131" s="204" t="s">
        <v>691</v>
      </c>
      <c r="F131" s="205" t="s">
        <v>692</v>
      </c>
      <c r="G131" s="206" t="s">
        <v>193</v>
      </c>
      <c r="H131" s="207">
        <v>38.454000000000001</v>
      </c>
      <c r="I131" s="208"/>
      <c r="J131" s="207">
        <f>ROUND(I131*H131,3)</f>
        <v>0</v>
      </c>
      <c r="K131" s="205" t="s">
        <v>1</v>
      </c>
      <c r="L131" s="209"/>
      <c r="M131" s="210" t="s">
        <v>1</v>
      </c>
      <c r="N131" s="211" t="s">
        <v>41</v>
      </c>
      <c r="O131" s="56"/>
      <c r="P131" s="199">
        <f>O131*H131</f>
        <v>0</v>
      </c>
      <c r="Q131" s="199">
        <v>1.46E-2</v>
      </c>
      <c r="R131" s="199">
        <f>Q131*H131</f>
        <v>0.56142840000000005</v>
      </c>
      <c r="S131" s="199">
        <v>0</v>
      </c>
      <c r="T131" s="200">
        <f>S131*H131</f>
        <v>0</v>
      </c>
      <c r="AR131" s="13" t="s">
        <v>307</v>
      </c>
      <c r="AT131" s="13" t="s">
        <v>246</v>
      </c>
      <c r="AU131" s="13" t="s">
        <v>82</v>
      </c>
      <c r="AY131" s="13" t="s">
        <v>175</v>
      </c>
      <c r="BE131" s="201">
        <f>IF(N131="základná",J131,0)</f>
        <v>0</v>
      </c>
      <c r="BF131" s="201">
        <f>IF(N131="znížená",J131,0)</f>
        <v>0</v>
      </c>
      <c r="BG131" s="201">
        <f>IF(N131="zákl. prenesená",J131,0)</f>
        <v>0</v>
      </c>
      <c r="BH131" s="201">
        <f>IF(N131="zníž. prenesená",J131,0)</f>
        <v>0</v>
      </c>
      <c r="BI131" s="201">
        <f>IF(N131="nulová",J131,0)</f>
        <v>0</v>
      </c>
      <c r="BJ131" s="13" t="s">
        <v>82</v>
      </c>
      <c r="BK131" s="202">
        <f>ROUND(I131*H131,3)</f>
        <v>0</v>
      </c>
      <c r="BL131" s="13" t="s">
        <v>241</v>
      </c>
      <c r="BM131" s="13" t="s">
        <v>1546</v>
      </c>
    </row>
    <row r="132" spans="2:65" s="1" customFormat="1" ht="16.5" customHeight="1">
      <c r="B132" s="30"/>
      <c r="C132" s="191" t="s">
        <v>7</v>
      </c>
      <c r="D132" s="191" t="s">
        <v>178</v>
      </c>
      <c r="E132" s="192" t="s">
        <v>695</v>
      </c>
      <c r="F132" s="193" t="s">
        <v>696</v>
      </c>
      <c r="G132" s="194" t="s">
        <v>351</v>
      </c>
      <c r="H132" s="195">
        <v>1.351</v>
      </c>
      <c r="I132" s="196"/>
      <c r="J132" s="195">
        <f>ROUND(I132*H132,3)</f>
        <v>0</v>
      </c>
      <c r="K132" s="193" t="s">
        <v>1</v>
      </c>
      <c r="L132" s="34"/>
      <c r="M132" s="197" t="s">
        <v>1</v>
      </c>
      <c r="N132" s="198" t="s">
        <v>41</v>
      </c>
      <c r="O132" s="56"/>
      <c r="P132" s="199">
        <f>O132*H132</f>
        <v>0</v>
      </c>
      <c r="Q132" s="199">
        <v>0</v>
      </c>
      <c r="R132" s="199">
        <f>Q132*H132</f>
        <v>0</v>
      </c>
      <c r="S132" s="199">
        <v>0</v>
      </c>
      <c r="T132" s="200">
        <f>S132*H132</f>
        <v>0</v>
      </c>
      <c r="AR132" s="13" t="s">
        <v>241</v>
      </c>
      <c r="AT132" s="13" t="s">
        <v>178</v>
      </c>
      <c r="AU132" s="13" t="s">
        <v>82</v>
      </c>
      <c r="AY132" s="13" t="s">
        <v>175</v>
      </c>
      <c r="BE132" s="201">
        <f>IF(N132="základná",J132,0)</f>
        <v>0</v>
      </c>
      <c r="BF132" s="201">
        <f>IF(N132="znížená",J132,0)</f>
        <v>0</v>
      </c>
      <c r="BG132" s="201">
        <f>IF(N132="zákl. prenesená",J132,0)</f>
        <v>0</v>
      </c>
      <c r="BH132" s="201">
        <f>IF(N132="zníž. prenesená",J132,0)</f>
        <v>0</v>
      </c>
      <c r="BI132" s="201">
        <f>IF(N132="nulová",J132,0)</f>
        <v>0</v>
      </c>
      <c r="BJ132" s="13" t="s">
        <v>82</v>
      </c>
      <c r="BK132" s="202">
        <f>ROUND(I132*H132,3)</f>
        <v>0</v>
      </c>
      <c r="BL132" s="13" t="s">
        <v>241</v>
      </c>
      <c r="BM132" s="13" t="s">
        <v>1547</v>
      </c>
    </row>
    <row r="133" spans="2:65" s="11" customFormat="1" ht="22.9" customHeight="1">
      <c r="B133" s="175"/>
      <c r="C133" s="176"/>
      <c r="D133" s="177" t="s">
        <v>68</v>
      </c>
      <c r="E133" s="189" t="s">
        <v>712</v>
      </c>
      <c r="F133" s="189" t="s">
        <v>713</v>
      </c>
      <c r="G133" s="176"/>
      <c r="H133" s="176"/>
      <c r="I133" s="179"/>
      <c r="J133" s="190">
        <f>BK133</f>
        <v>0</v>
      </c>
      <c r="K133" s="176"/>
      <c r="L133" s="181"/>
      <c r="M133" s="182"/>
      <c r="N133" s="183"/>
      <c r="O133" s="183"/>
      <c r="P133" s="184">
        <f>SUM(P134:P136)</f>
        <v>0</v>
      </c>
      <c r="Q133" s="183"/>
      <c r="R133" s="184">
        <f>SUM(R134:R136)</f>
        <v>0</v>
      </c>
      <c r="S133" s="183"/>
      <c r="T133" s="185">
        <f>SUM(T134:T136)</f>
        <v>8.1540000000000001E-2</v>
      </c>
      <c r="AR133" s="186" t="s">
        <v>82</v>
      </c>
      <c r="AT133" s="187" t="s">
        <v>68</v>
      </c>
      <c r="AU133" s="187" t="s">
        <v>76</v>
      </c>
      <c r="AY133" s="186" t="s">
        <v>175</v>
      </c>
      <c r="BK133" s="188">
        <f>SUM(BK134:BK136)</f>
        <v>0</v>
      </c>
    </row>
    <row r="134" spans="2:65" s="1" customFormat="1" ht="16.5" customHeight="1">
      <c r="B134" s="30"/>
      <c r="C134" s="191" t="s">
        <v>263</v>
      </c>
      <c r="D134" s="191" t="s">
        <v>178</v>
      </c>
      <c r="E134" s="192" t="s">
        <v>715</v>
      </c>
      <c r="F134" s="193" t="s">
        <v>716</v>
      </c>
      <c r="G134" s="194" t="s">
        <v>186</v>
      </c>
      <c r="H134" s="195">
        <v>33.6</v>
      </c>
      <c r="I134" s="196"/>
      <c r="J134" s="195">
        <f>ROUND(I134*H134,3)</f>
        <v>0</v>
      </c>
      <c r="K134" s="193" t="s">
        <v>1</v>
      </c>
      <c r="L134" s="34"/>
      <c r="M134" s="197" t="s">
        <v>1</v>
      </c>
      <c r="N134" s="198" t="s">
        <v>41</v>
      </c>
      <c r="O134" s="56"/>
      <c r="P134" s="199">
        <f>O134*H134</f>
        <v>0</v>
      </c>
      <c r="Q134" s="199">
        <v>0</v>
      </c>
      <c r="R134" s="199">
        <f>Q134*H134</f>
        <v>0</v>
      </c>
      <c r="S134" s="199">
        <v>1E-3</v>
      </c>
      <c r="T134" s="200">
        <f>S134*H134</f>
        <v>3.3600000000000005E-2</v>
      </c>
      <c r="AR134" s="13" t="s">
        <v>241</v>
      </c>
      <c r="AT134" s="13" t="s">
        <v>178</v>
      </c>
      <c r="AU134" s="13" t="s">
        <v>82</v>
      </c>
      <c r="AY134" s="13" t="s">
        <v>175</v>
      </c>
      <c r="BE134" s="201">
        <f>IF(N134="základná",J134,0)</f>
        <v>0</v>
      </c>
      <c r="BF134" s="201">
        <f>IF(N134="znížená",J134,0)</f>
        <v>0</v>
      </c>
      <c r="BG134" s="201">
        <f>IF(N134="zákl. prenesená",J134,0)</f>
        <v>0</v>
      </c>
      <c r="BH134" s="201">
        <f>IF(N134="zníž. prenesená",J134,0)</f>
        <v>0</v>
      </c>
      <c r="BI134" s="201">
        <f>IF(N134="nulová",J134,0)</f>
        <v>0</v>
      </c>
      <c r="BJ134" s="13" t="s">
        <v>82</v>
      </c>
      <c r="BK134" s="202">
        <f>ROUND(I134*H134,3)</f>
        <v>0</v>
      </c>
      <c r="BL134" s="13" t="s">
        <v>241</v>
      </c>
      <c r="BM134" s="13" t="s">
        <v>1548</v>
      </c>
    </row>
    <row r="135" spans="2:65" s="1" customFormat="1" ht="16.5" customHeight="1">
      <c r="B135" s="30"/>
      <c r="C135" s="191" t="s">
        <v>267</v>
      </c>
      <c r="D135" s="191" t="s">
        <v>178</v>
      </c>
      <c r="E135" s="192" t="s">
        <v>719</v>
      </c>
      <c r="F135" s="193" t="s">
        <v>720</v>
      </c>
      <c r="G135" s="194" t="s">
        <v>193</v>
      </c>
      <c r="H135" s="195">
        <v>47.94</v>
      </c>
      <c r="I135" s="196"/>
      <c r="J135" s="195">
        <f>ROUND(I135*H135,3)</f>
        <v>0</v>
      </c>
      <c r="K135" s="193" t="s">
        <v>1</v>
      </c>
      <c r="L135" s="34"/>
      <c r="M135" s="197" t="s">
        <v>1</v>
      </c>
      <c r="N135" s="198" t="s">
        <v>41</v>
      </c>
      <c r="O135" s="56"/>
      <c r="P135" s="199">
        <f>O135*H135</f>
        <v>0</v>
      </c>
      <c r="Q135" s="199">
        <v>0</v>
      </c>
      <c r="R135" s="199">
        <f>Q135*H135</f>
        <v>0</v>
      </c>
      <c r="S135" s="199">
        <v>1E-3</v>
      </c>
      <c r="T135" s="200">
        <f>S135*H135</f>
        <v>4.7939999999999997E-2</v>
      </c>
      <c r="AR135" s="13" t="s">
        <v>241</v>
      </c>
      <c r="AT135" s="13" t="s">
        <v>178</v>
      </c>
      <c r="AU135" s="13" t="s">
        <v>82</v>
      </c>
      <c r="AY135" s="13" t="s">
        <v>175</v>
      </c>
      <c r="BE135" s="201">
        <f>IF(N135="základná",J135,0)</f>
        <v>0</v>
      </c>
      <c r="BF135" s="201">
        <f>IF(N135="znížená",J135,0)</f>
        <v>0</v>
      </c>
      <c r="BG135" s="201">
        <f>IF(N135="zákl. prenesená",J135,0)</f>
        <v>0</v>
      </c>
      <c r="BH135" s="201">
        <f>IF(N135="zníž. prenesená",J135,0)</f>
        <v>0</v>
      </c>
      <c r="BI135" s="201">
        <f>IF(N135="nulová",J135,0)</f>
        <v>0</v>
      </c>
      <c r="BJ135" s="13" t="s">
        <v>82</v>
      </c>
      <c r="BK135" s="202">
        <f>ROUND(I135*H135,3)</f>
        <v>0</v>
      </c>
      <c r="BL135" s="13" t="s">
        <v>241</v>
      </c>
      <c r="BM135" s="13" t="s">
        <v>1549</v>
      </c>
    </row>
    <row r="136" spans="2:65" s="1" customFormat="1" ht="16.5" customHeight="1">
      <c r="B136" s="30"/>
      <c r="C136" s="191" t="s">
        <v>271</v>
      </c>
      <c r="D136" s="191" t="s">
        <v>178</v>
      </c>
      <c r="E136" s="192" t="s">
        <v>747</v>
      </c>
      <c r="F136" s="193" t="s">
        <v>748</v>
      </c>
      <c r="G136" s="194" t="s">
        <v>193</v>
      </c>
      <c r="H136" s="195">
        <v>37.700000000000003</v>
      </c>
      <c r="I136" s="196"/>
      <c r="J136" s="195">
        <f>ROUND(I136*H136,3)</f>
        <v>0</v>
      </c>
      <c r="K136" s="193" t="s">
        <v>1</v>
      </c>
      <c r="L136" s="34"/>
      <c r="M136" s="197" t="s">
        <v>1</v>
      </c>
      <c r="N136" s="198" t="s">
        <v>41</v>
      </c>
      <c r="O136" s="56"/>
      <c r="P136" s="199">
        <f>O136*H136</f>
        <v>0</v>
      </c>
      <c r="Q136" s="199">
        <v>0</v>
      </c>
      <c r="R136" s="199">
        <f>Q136*H136</f>
        <v>0</v>
      </c>
      <c r="S136" s="199">
        <v>0</v>
      </c>
      <c r="T136" s="200">
        <f>S136*H136</f>
        <v>0</v>
      </c>
      <c r="AR136" s="13" t="s">
        <v>241</v>
      </c>
      <c r="AT136" s="13" t="s">
        <v>178</v>
      </c>
      <c r="AU136" s="13" t="s">
        <v>82</v>
      </c>
      <c r="AY136" s="13" t="s">
        <v>175</v>
      </c>
      <c r="BE136" s="201">
        <f>IF(N136="základná",J136,0)</f>
        <v>0</v>
      </c>
      <c r="BF136" s="201">
        <f>IF(N136="znížená",J136,0)</f>
        <v>0</v>
      </c>
      <c r="BG136" s="201">
        <f>IF(N136="zákl. prenesená",J136,0)</f>
        <v>0</v>
      </c>
      <c r="BH136" s="201">
        <f>IF(N136="zníž. prenesená",J136,0)</f>
        <v>0</v>
      </c>
      <c r="BI136" s="201">
        <f>IF(N136="nulová",J136,0)</f>
        <v>0</v>
      </c>
      <c r="BJ136" s="13" t="s">
        <v>82</v>
      </c>
      <c r="BK136" s="202">
        <f>ROUND(I136*H136,3)</f>
        <v>0</v>
      </c>
      <c r="BL136" s="13" t="s">
        <v>241</v>
      </c>
      <c r="BM136" s="13" t="s">
        <v>1550</v>
      </c>
    </row>
    <row r="137" spans="2:65" s="11" customFormat="1" ht="22.9" customHeight="1">
      <c r="B137" s="175"/>
      <c r="C137" s="176"/>
      <c r="D137" s="177" t="s">
        <v>68</v>
      </c>
      <c r="E137" s="189" t="s">
        <v>776</v>
      </c>
      <c r="F137" s="189" t="s">
        <v>777</v>
      </c>
      <c r="G137" s="176"/>
      <c r="H137" s="176"/>
      <c r="I137" s="179"/>
      <c r="J137" s="190">
        <f>BK137</f>
        <v>0</v>
      </c>
      <c r="K137" s="176"/>
      <c r="L137" s="181"/>
      <c r="M137" s="182"/>
      <c r="N137" s="183"/>
      <c r="O137" s="183"/>
      <c r="P137" s="184">
        <f>SUM(P138:P139)</f>
        <v>0</v>
      </c>
      <c r="Q137" s="183"/>
      <c r="R137" s="184">
        <f>SUM(R138:R139)</f>
        <v>6.6203520000000002E-2</v>
      </c>
      <c r="S137" s="183"/>
      <c r="T137" s="185">
        <f>SUM(T138:T139)</f>
        <v>0</v>
      </c>
      <c r="AR137" s="186" t="s">
        <v>82</v>
      </c>
      <c r="AT137" s="187" t="s">
        <v>68</v>
      </c>
      <c r="AU137" s="187" t="s">
        <v>76</v>
      </c>
      <c r="AY137" s="186" t="s">
        <v>175</v>
      </c>
      <c r="BK137" s="188">
        <f>SUM(BK138:BK139)</f>
        <v>0</v>
      </c>
    </row>
    <row r="138" spans="2:65" s="1" customFormat="1" ht="16.5" customHeight="1">
      <c r="B138" s="30"/>
      <c r="C138" s="191" t="s">
        <v>275</v>
      </c>
      <c r="D138" s="191" t="s">
        <v>178</v>
      </c>
      <c r="E138" s="192" t="s">
        <v>787</v>
      </c>
      <c r="F138" s="193" t="s">
        <v>788</v>
      </c>
      <c r="G138" s="194" t="s">
        <v>193</v>
      </c>
      <c r="H138" s="195">
        <v>94.24</v>
      </c>
      <c r="I138" s="196"/>
      <c r="J138" s="195">
        <f>ROUND(I138*H138,3)</f>
        <v>0</v>
      </c>
      <c r="K138" s="193" t="s">
        <v>1</v>
      </c>
      <c r="L138" s="34"/>
      <c r="M138" s="197" t="s">
        <v>1</v>
      </c>
      <c r="N138" s="198" t="s">
        <v>41</v>
      </c>
      <c r="O138" s="56"/>
      <c r="P138" s="199">
        <f>O138*H138</f>
        <v>0</v>
      </c>
      <c r="Q138" s="199">
        <v>0</v>
      </c>
      <c r="R138" s="199">
        <f>Q138*H138</f>
        <v>0</v>
      </c>
      <c r="S138" s="199">
        <v>0</v>
      </c>
      <c r="T138" s="200">
        <f>S138*H138</f>
        <v>0</v>
      </c>
      <c r="AR138" s="13" t="s">
        <v>241</v>
      </c>
      <c r="AT138" s="13" t="s">
        <v>178</v>
      </c>
      <c r="AU138" s="13" t="s">
        <v>82</v>
      </c>
      <c r="AY138" s="13" t="s">
        <v>175</v>
      </c>
      <c r="BE138" s="201">
        <f>IF(N138="základná",J138,0)</f>
        <v>0</v>
      </c>
      <c r="BF138" s="201">
        <f>IF(N138="znížená",J138,0)</f>
        <v>0</v>
      </c>
      <c r="BG138" s="201">
        <f>IF(N138="zákl. prenesená",J138,0)</f>
        <v>0</v>
      </c>
      <c r="BH138" s="201">
        <f>IF(N138="zníž. prenesená",J138,0)</f>
        <v>0</v>
      </c>
      <c r="BI138" s="201">
        <f>IF(N138="nulová",J138,0)</f>
        <v>0</v>
      </c>
      <c r="BJ138" s="13" t="s">
        <v>82</v>
      </c>
      <c r="BK138" s="202">
        <f>ROUND(I138*H138,3)</f>
        <v>0</v>
      </c>
      <c r="BL138" s="13" t="s">
        <v>241</v>
      </c>
      <c r="BM138" s="13" t="s">
        <v>1551</v>
      </c>
    </row>
    <row r="139" spans="2:65" s="1" customFormat="1" ht="16.5" customHeight="1">
      <c r="B139" s="30"/>
      <c r="C139" s="191" t="s">
        <v>279</v>
      </c>
      <c r="D139" s="191" t="s">
        <v>178</v>
      </c>
      <c r="E139" s="192" t="s">
        <v>791</v>
      </c>
      <c r="F139" s="193" t="s">
        <v>792</v>
      </c>
      <c r="G139" s="194" t="s">
        <v>193</v>
      </c>
      <c r="H139" s="195">
        <v>114.14400000000001</v>
      </c>
      <c r="I139" s="196"/>
      <c r="J139" s="195">
        <f>ROUND(I139*H139,3)</f>
        <v>0</v>
      </c>
      <c r="K139" s="193" t="s">
        <v>1</v>
      </c>
      <c r="L139" s="34"/>
      <c r="M139" s="197" t="s">
        <v>1</v>
      </c>
      <c r="N139" s="198" t="s">
        <v>41</v>
      </c>
      <c r="O139" s="56"/>
      <c r="P139" s="199">
        <f>O139*H139</f>
        <v>0</v>
      </c>
      <c r="Q139" s="199">
        <v>5.8E-4</v>
      </c>
      <c r="R139" s="199">
        <f>Q139*H139</f>
        <v>6.6203520000000002E-2</v>
      </c>
      <c r="S139" s="199">
        <v>0</v>
      </c>
      <c r="T139" s="200">
        <f>S139*H139</f>
        <v>0</v>
      </c>
      <c r="AR139" s="13" t="s">
        <v>241</v>
      </c>
      <c r="AT139" s="13" t="s">
        <v>178</v>
      </c>
      <c r="AU139" s="13" t="s">
        <v>82</v>
      </c>
      <c r="AY139" s="13" t="s">
        <v>175</v>
      </c>
      <c r="BE139" s="201">
        <f>IF(N139="základná",J139,0)</f>
        <v>0</v>
      </c>
      <c r="BF139" s="201">
        <f>IF(N139="znížená",J139,0)</f>
        <v>0</v>
      </c>
      <c r="BG139" s="201">
        <f>IF(N139="zákl. prenesená",J139,0)</f>
        <v>0</v>
      </c>
      <c r="BH139" s="201">
        <f>IF(N139="zníž. prenesená",J139,0)</f>
        <v>0</v>
      </c>
      <c r="BI139" s="201">
        <f>IF(N139="nulová",J139,0)</f>
        <v>0</v>
      </c>
      <c r="BJ139" s="13" t="s">
        <v>82</v>
      </c>
      <c r="BK139" s="202">
        <f>ROUND(I139*H139,3)</f>
        <v>0</v>
      </c>
      <c r="BL139" s="13" t="s">
        <v>241</v>
      </c>
      <c r="BM139" s="13" t="s">
        <v>1552</v>
      </c>
    </row>
    <row r="140" spans="2:65" s="11" customFormat="1" ht="22.9" customHeight="1">
      <c r="B140" s="175"/>
      <c r="C140" s="176"/>
      <c r="D140" s="177" t="s">
        <v>68</v>
      </c>
      <c r="E140" s="189" t="s">
        <v>794</v>
      </c>
      <c r="F140" s="189" t="s">
        <v>795</v>
      </c>
      <c r="G140" s="176"/>
      <c r="H140" s="176"/>
      <c r="I140" s="179"/>
      <c r="J140" s="190">
        <f>BK140</f>
        <v>0</v>
      </c>
      <c r="K140" s="176"/>
      <c r="L140" s="181"/>
      <c r="M140" s="182"/>
      <c r="N140" s="183"/>
      <c r="O140" s="183"/>
      <c r="P140" s="184">
        <f>SUM(P141:P142)</f>
        <v>0</v>
      </c>
      <c r="Q140" s="183"/>
      <c r="R140" s="184">
        <f>SUM(R141:R142)</f>
        <v>8.13141E-2</v>
      </c>
      <c r="S140" s="183"/>
      <c r="T140" s="185">
        <f>SUM(T141:T142)</f>
        <v>0</v>
      </c>
      <c r="AR140" s="186" t="s">
        <v>82</v>
      </c>
      <c r="AT140" s="187" t="s">
        <v>68</v>
      </c>
      <c r="AU140" s="187" t="s">
        <v>76</v>
      </c>
      <c r="AY140" s="186" t="s">
        <v>175</v>
      </c>
      <c r="BK140" s="188">
        <f>SUM(BK141:BK142)</f>
        <v>0</v>
      </c>
    </row>
    <row r="141" spans="2:65" s="1" customFormat="1" ht="16.5" customHeight="1">
      <c r="B141" s="30"/>
      <c r="C141" s="191" t="s">
        <v>283</v>
      </c>
      <c r="D141" s="191" t="s">
        <v>178</v>
      </c>
      <c r="E141" s="192" t="s">
        <v>797</v>
      </c>
      <c r="F141" s="193" t="s">
        <v>798</v>
      </c>
      <c r="G141" s="194" t="s">
        <v>193</v>
      </c>
      <c r="H141" s="195">
        <v>232.32599999999999</v>
      </c>
      <c r="I141" s="196"/>
      <c r="J141" s="195">
        <f>ROUND(I141*H141,3)</f>
        <v>0</v>
      </c>
      <c r="K141" s="193" t="s">
        <v>1</v>
      </c>
      <c r="L141" s="34"/>
      <c r="M141" s="197" t="s">
        <v>1</v>
      </c>
      <c r="N141" s="198" t="s">
        <v>41</v>
      </c>
      <c r="O141" s="56"/>
      <c r="P141" s="199">
        <f>O141*H141</f>
        <v>0</v>
      </c>
      <c r="Q141" s="199">
        <v>3.5E-4</v>
      </c>
      <c r="R141" s="199">
        <f>Q141*H141</f>
        <v>8.13141E-2</v>
      </c>
      <c r="S141" s="199">
        <v>0</v>
      </c>
      <c r="T141" s="200">
        <f>S141*H141</f>
        <v>0</v>
      </c>
      <c r="AR141" s="13" t="s">
        <v>241</v>
      </c>
      <c r="AT141" s="13" t="s">
        <v>178</v>
      </c>
      <c r="AU141" s="13" t="s">
        <v>82</v>
      </c>
      <c r="AY141" s="13" t="s">
        <v>175</v>
      </c>
      <c r="BE141" s="201">
        <f>IF(N141="základná",J141,0)</f>
        <v>0</v>
      </c>
      <c r="BF141" s="201">
        <f>IF(N141="znížená",J141,0)</f>
        <v>0</v>
      </c>
      <c r="BG141" s="201">
        <f>IF(N141="zákl. prenesená",J141,0)</f>
        <v>0</v>
      </c>
      <c r="BH141" s="201">
        <f>IF(N141="zníž. prenesená",J141,0)</f>
        <v>0</v>
      </c>
      <c r="BI141" s="201">
        <f>IF(N141="nulová",J141,0)</f>
        <v>0</v>
      </c>
      <c r="BJ141" s="13" t="s">
        <v>82</v>
      </c>
      <c r="BK141" s="202">
        <f>ROUND(I141*H141,3)</f>
        <v>0</v>
      </c>
      <c r="BL141" s="13" t="s">
        <v>241</v>
      </c>
      <c r="BM141" s="13" t="s">
        <v>1553</v>
      </c>
    </row>
    <row r="142" spans="2:65" s="1" customFormat="1" ht="16.5" customHeight="1">
      <c r="B142" s="30"/>
      <c r="C142" s="191" t="s">
        <v>287</v>
      </c>
      <c r="D142" s="191" t="s">
        <v>178</v>
      </c>
      <c r="E142" s="192" t="s">
        <v>801</v>
      </c>
      <c r="F142" s="193" t="s">
        <v>802</v>
      </c>
      <c r="G142" s="194" t="s">
        <v>193</v>
      </c>
      <c r="H142" s="195">
        <v>198.18100000000001</v>
      </c>
      <c r="I142" s="196"/>
      <c r="J142" s="195">
        <f>ROUND(I142*H142,3)</f>
        <v>0</v>
      </c>
      <c r="K142" s="193" t="s">
        <v>1</v>
      </c>
      <c r="L142" s="34"/>
      <c r="M142" s="212" t="s">
        <v>1</v>
      </c>
      <c r="N142" s="213" t="s">
        <v>41</v>
      </c>
      <c r="O142" s="214"/>
      <c r="P142" s="215">
        <f>O142*H142</f>
        <v>0</v>
      </c>
      <c r="Q142" s="215">
        <v>0</v>
      </c>
      <c r="R142" s="215">
        <f>Q142*H142</f>
        <v>0</v>
      </c>
      <c r="S142" s="215">
        <v>0</v>
      </c>
      <c r="T142" s="216">
        <f>S142*H142</f>
        <v>0</v>
      </c>
      <c r="AR142" s="13" t="s">
        <v>241</v>
      </c>
      <c r="AT142" s="13" t="s">
        <v>178</v>
      </c>
      <c r="AU142" s="13" t="s">
        <v>82</v>
      </c>
      <c r="AY142" s="13" t="s">
        <v>175</v>
      </c>
      <c r="BE142" s="201">
        <f>IF(N142="základná",J142,0)</f>
        <v>0</v>
      </c>
      <c r="BF142" s="201">
        <f>IF(N142="znížená",J142,0)</f>
        <v>0</v>
      </c>
      <c r="BG142" s="201">
        <f>IF(N142="zákl. prenesená",J142,0)</f>
        <v>0</v>
      </c>
      <c r="BH142" s="201">
        <f>IF(N142="zníž. prenesená",J142,0)</f>
        <v>0</v>
      </c>
      <c r="BI142" s="201">
        <f>IF(N142="nulová",J142,0)</f>
        <v>0</v>
      </c>
      <c r="BJ142" s="13" t="s">
        <v>82</v>
      </c>
      <c r="BK142" s="202">
        <f>ROUND(I142*H142,3)</f>
        <v>0</v>
      </c>
      <c r="BL142" s="13" t="s">
        <v>241</v>
      </c>
      <c r="BM142" s="13" t="s">
        <v>1554</v>
      </c>
    </row>
    <row r="143" spans="2:65" s="1" customFormat="1" ht="6.95" customHeight="1">
      <c r="B143" s="42"/>
      <c r="C143" s="43"/>
      <c r="D143" s="43"/>
      <c r="E143" s="43"/>
      <c r="F143" s="43"/>
      <c r="G143" s="43"/>
      <c r="H143" s="43"/>
      <c r="I143" s="132"/>
      <c r="J143" s="43"/>
      <c r="K143" s="43"/>
      <c r="L143" s="34"/>
    </row>
  </sheetData>
  <sheetProtection algorithmName="SHA-512" hashValue="7ocSviGLvfqD0LWgknVHJ6qjLEJpE4YV09lQIliLMMdyhZu+S+K3Oel0z4Dv0kIw49FkeO+0ldonXhdvLXLq6A==" saltValue="H+9KfgSNobP9zL/BKJpPs5gEX46VQFRMC4OabiBFaNQazMPlhx0BKrOkRgveiKgVkH8Ic+un9+WKIbJcliLQ5g==" spinCount="100000" sheet="1" objects="1" scenarios="1" formatColumns="0" formatRows="0" autoFilter="0"/>
  <autoFilter ref="C105:K142"/>
  <mergeCells count="17">
    <mergeCell ref="E29:H29"/>
    <mergeCell ref="L2:V2"/>
    <mergeCell ref="E7:H7"/>
    <mergeCell ref="E9:H9"/>
    <mergeCell ref="E11:H11"/>
    <mergeCell ref="E20:H20"/>
    <mergeCell ref="E98:H98"/>
    <mergeCell ref="E52:H52"/>
    <mergeCell ref="E54:H54"/>
    <mergeCell ref="E56:H56"/>
    <mergeCell ref="D78:F78"/>
    <mergeCell ref="D79:F79"/>
    <mergeCell ref="D80:F80"/>
    <mergeCell ref="D81:F81"/>
    <mergeCell ref="D82:F82"/>
    <mergeCell ref="E94:H94"/>
    <mergeCell ref="E96:H96"/>
  </mergeCells>
  <pageMargins left="0.39374999999999999" right="0.39374999999999999" top="0.39374999999999999" bottom="0.39374999999999999" header="0" footer="0"/>
  <pageSetup paperSize="9" scale="65" fitToHeight="100" orientation="portrait" blackAndWhite="1" r:id="rId1"/>
  <headerFooter>
    <oddFooter>&amp;CStrana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24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8.6640625" customWidth="1"/>
    <col min="8" max="8" width="11.1640625" customWidth="1"/>
    <col min="9" max="9" width="14.1640625" style="102" customWidth="1"/>
    <col min="10" max="10" width="23.5" customWidth="1"/>
    <col min="11" max="11" width="15.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AT2" s="13" t="s">
        <v>110</v>
      </c>
    </row>
    <row r="3" spans="2:46" ht="6.95" customHeight="1">
      <c r="B3" s="103"/>
      <c r="C3" s="104"/>
      <c r="D3" s="104"/>
      <c r="E3" s="104"/>
      <c r="F3" s="104"/>
      <c r="G3" s="104"/>
      <c r="H3" s="104"/>
      <c r="I3" s="105"/>
      <c r="J3" s="104"/>
      <c r="K3" s="104"/>
      <c r="L3" s="16"/>
      <c r="AT3" s="13" t="s">
        <v>69</v>
      </c>
    </row>
    <row r="4" spans="2:46" ht="24.95" customHeight="1">
      <c r="B4" s="16"/>
      <c r="D4" s="106" t="s">
        <v>120</v>
      </c>
      <c r="L4" s="16"/>
      <c r="M4" s="20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107" t="s">
        <v>14</v>
      </c>
      <c r="L6" s="16"/>
    </row>
    <row r="7" spans="2:46" ht="16.5" customHeight="1">
      <c r="B7" s="16"/>
      <c r="E7" s="267" t="str">
        <f>'Rekapitulácia stavby'!K6</f>
        <v>Materská škola Na Hôrke 30, Nitra</v>
      </c>
      <c r="F7" s="268"/>
      <c r="G7" s="268"/>
      <c r="H7" s="268"/>
      <c r="L7" s="16"/>
    </row>
    <row r="8" spans="2:46" ht="12" customHeight="1">
      <c r="B8" s="16"/>
      <c r="D8" s="107" t="s">
        <v>121</v>
      </c>
      <c r="L8" s="16"/>
    </row>
    <row r="9" spans="2:46" s="1" customFormat="1" ht="16.5" customHeight="1">
      <c r="B9" s="34"/>
      <c r="E9" s="267" t="s">
        <v>1504</v>
      </c>
      <c r="F9" s="269"/>
      <c r="G9" s="269"/>
      <c r="H9" s="269"/>
      <c r="I9" s="108"/>
      <c r="L9" s="34"/>
    </row>
    <row r="10" spans="2:46" s="1" customFormat="1" ht="12" customHeight="1">
      <c r="B10" s="34"/>
      <c r="D10" s="107" t="s">
        <v>123</v>
      </c>
      <c r="I10" s="108"/>
      <c r="L10" s="34"/>
    </row>
    <row r="11" spans="2:46" s="1" customFormat="1" ht="36.950000000000003" customHeight="1">
      <c r="B11" s="34"/>
      <c r="E11" s="270" t="s">
        <v>1555</v>
      </c>
      <c r="F11" s="269"/>
      <c r="G11" s="269"/>
      <c r="H11" s="269"/>
      <c r="I11" s="108"/>
      <c r="L11" s="34"/>
    </row>
    <row r="12" spans="2:46" s="1" customFormat="1" ht="11.25">
      <c r="B12" s="34"/>
      <c r="I12" s="108"/>
      <c r="L12" s="34"/>
    </row>
    <row r="13" spans="2:46" s="1" customFormat="1" ht="12" customHeight="1">
      <c r="B13" s="34"/>
      <c r="D13" s="107" t="s">
        <v>16</v>
      </c>
      <c r="F13" s="13" t="s">
        <v>1</v>
      </c>
      <c r="I13" s="109" t="s">
        <v>17</v>
      </c>
      <c r="J13" s="13" t="s">
        <v>1</v>
      </c>
      <c r="L13" s="34"/>
    </row>
    <row r="14" spans="2:46" s="1" customFormat="1" ht="12" customHeight="1">
      <c r="B14" s="34"/>
      <c r="D14" s="107" t="s">
        <v>18</v>
      </c>
      <c r="F14" s="13" t="s">
        <v>19</v>
      </c>
      <c r="I14" s="109" t="s">
        <v>20</v>
      </c>
      <c r="J14" s="110" t="str">
        <f>'Rekapitulácia stavby'!AN8</f>
        <v>24. 2. 2017</v>
      </c>
      <c r="L14" s="34"/>
    </row>
    <row r="15" spans="2:46" s="1" customFormat="1" ht="10.9" customHeight="1">
      <c r="B15" s="34"/>
      <c r="I15" s="108"/>
      <c r="L15" s="34"/>
    </row>
    <row r="16" spans="2:46" s="1" customFormat="1" ht="12" customHeight="1">
      <c r="B16" s="34"/>
      <c r="D16" s="107" t="s">
        <v>22</v>
      </c>
      <c r="I16" s="109" t="s">
        <v>23</v>
      </c>
      <c r="J16" s="13" t="s">
        <v>1</v>
      </c>
      <c r="L16" s="34"/>
    </row>
    <row r="17" spans="2:12" s="1" customFormat="1" ht="18" customHeight="1">
      <c r="B17" s="34"/>
      <c r="E17" s="13" t="s">
        <v>24</v>
      </c>
      <c r="I17" s="109" t="s">
        <v>25</v>
      </c>
      <c r="J17" s="13" t="s">
        <v>1</v>
      </c>
      <c r="L17" s="34"/>
    </row>
    <row r="18" spans="2:12" s="1" customFormat="1" ht="6.95" customHeight="1">
      <c r="B18" s="34"/>
      <c r="I18" s="108"/>
      <c r="L18" s="34"/>
    </row>
    <row r="19" spans="2:12" s="1" customFormat="1" ht="12" customHeight="1">
      <c r="B19" s="34"/>
      <c r="D19" s="107" t="s">
        <v>26</v>
      </c>
      <c r="I19" s="109" t="s">
        <v>23</v>
      </c>
      <c r="J19" s="26" t="str">
        <f>'Rekapitulácia stavby'!AN13</f>
        <v>Vyplň údaj</v>
      </c>
      <c r="L19" s="34"/>
    </row>
    <row r="20" spans="2:12" s="1" customFormat="1" ht="18" customHeight="1">
      <c r="B20" s="34"/>
      <c r="E20" s="271" t="str">
        <f>'Rekapitulácia stavby'!E14</f>
        <v>Vyplň údaj</v>
      </c>
      <c r="F20" s="272"/>
      <c r="G20" s="272"/>
      <c r="H20" s="272"/>
      <c r="I20" s="109" t="s">
        <v>25</v>
      </c>
      <c r="J20" s="26" t="str">
        <f>'Rekapitulácia stavby'!AN14</f>
        <v>Vyplň údaj</v>
      </c>
      <c r="L20" s="34"/>
    </row>
    <row r="21" spans="2:12" s="1" customFormat="1" ht="6.95" customHeight="1">
      <c r="B21" s="34"/>
      <c r="I21" s="108"/>
      <c r="L21" s="34"/>
    </row>
    <row r="22" spans="2:12" s="1" customFormat="1" ht="12" customHeight="1">
      <c r="B22" s="34"/>
      <c r="D22" s="107" t="s">
        <v>28</v>
      </c>
      <c r="I22" s="109" t="s">
        <v>23</v>
      </c>
      <c r="J22" s="13" t="s">
        <v>1</v>
      </c>
      <c r="L22" s="34"/>
    </row>
    <row r="23" spans="2:12" s="1" customFormat="1" ht="18" customHeight="1">
      <c r="B23" s="34"/>
      <c r="E23" s="13" t="s">
        <v>29</v>
      </c>
      <c r="I23" s="109" t="s">
        <v>25</v>
      </c>
      <c r="J23" s="13" t="s">
        <v>1</v>
      </c>
      <c r="L23" s="34"/>
    </row>
    <row r="24" spans="2:12" s="1" customFormat="1" ht="6.95" customHeight="1">
      <c r="B24" s="34"/>
      <c r="I24" s="108"/>
      <c r="L24" s="34"/>
    </row>
    <row r="25" spans="2:12" s="1" customFormat="1" ht="12" customHeight="1">
      <c r="B25" s="34"/>
      <c r="D25" s="107" t="s">
        <v>32</v>
      </c>
      <c r="I25" s="109" t="s">
        <v>23</v>
      </c>
      <c r="J25" s="13" t="s">
        <v>1</v>
      </c>
      <c r="L25" s="34"/>
    </row>
    <row r="26" spans="2:12" s="1" customFormat="1" ht="18" customHeight="1">
      <c r="B26" s="34"/>
      <c r="E26" s="13" t="s">
        <v>33</v>
      </c>
      <c r="I26" s="109" t="s">
        <v>25</v>
      </c>
      <c r="J26" s="13" t="s">
        <v>1</v>
      </c>
      <c r="L26" s="34"/>
    </row>
    <row r="27" spans="2:12" s="1" customFormat="1" ht="6.95" customHeight="1">
      <c r="B27" s="34"/>
      <c r="I27" s="108"/>
      <c r="L27" s="34"/>
    </row>
    <row r="28" spans="2:12" s="1" customFormat="1" ht="12" customHeight="1">
      <c r="B28" s="34"/>
      <c r="D28" s="107" t="s">
        <v>34</v>
      </c>
      <c r="I28" s="108"/>
      <c r="L28" s="34"/>
    </row>
    <row r="29" spans="2:12" s="7" customFormat="1" ht="16.5" customHeight="1">
      <c r="B29" s="111"/>
      <c r="E29" s="273" t="s">
        <v>1</v>
      </c>
      <c r="F29" s="273"/>
      <c r="G29" s="273"/>
      <c r="H29" s="273"/>
      <c r="I29" s="112"/>
      <c r="L29" s="111"/>
    </row>
    <row r="30" spans="2:12" s="1" customFormat="1" ht="6.95" customHeight="1">
      <c r="B30" s="34"/>
      <c r="I30" s="108"/>
      <c r="L30" s="34"/>
    </row>
    <row r="31" spans="2:12" s="1" customFormat="1" ht="6.95" customHeight="1">
      <c r="B31" s="34"/>
      <c r="D31" s="52"/>
      <c r="E31" s="52"/>
      <c r="F31" s="52"/>
      <c r="G31" s="52"/>
      <c r="H31" s="52"/>
      <c r="I31" s="113"/>
      <c r="J31" s="52"/>
      <c r="K31" s="52"/>
      <c r="L31" s="34"/>
    </row>
    <row r="32" spans="2:12" s="1" customFormat="1" ht="14.45" customHeight="1">
      <c r="B32" s="34"/>
      <c r="D32" s="97" t="s">
        <v>125</v>
      </c>
      <c r="I32" s="108"/>
      <c r="J32" s="114">
        <f>J65</f>
        <v>0</v>
      </c>
      <c r="L32" s="34"/>
    </row>
    <row r="33" spans="2:12" s="1" customFormat="1" ht="14.45" customHeight="1">
      <c r="B33" s="34"/>
      <c r="D33" s="115" t="s">
        <v>126</v>
      </c>
      <c r="I33" s="108"/>
      <c r="J33" s="114">
        <f>J76</f>
        <v>0</v>
      </c>
      <c r="L33" s="34"/>
    </row>
    <row r="34" spans="2:12" s="1" customFormat="1" ht="25.35" customHeight="1">
      <c r="B34" s="34"/>
      <c r="D34" s="116" t="s">
        <v>35</v>
      </c>
      <c r="I34" s="108"/>
      <c r="J34" s="117">
        <f>ROUND(J32 + J33, 2)</f>
        <v>0</v>
      </c>
      <c r="L34" s="34"/>
    </row>
    <row r="35" spans="2:12" s="1" customFormat="1" ht="6.95" customHeight="1">
      <c r="B35" s="34"/>
      <c r="D35" s="52"/>
      <c r="E35" s="52"/>
      <c r="F35" s="52"/>
      <c r="G35" s="52"/>
      <c r="H35" s="52"/>
      <c r="I35" s="113"/>
      <c r="J35" s="52"/>
      <c r="K35" s="52"/>
      <c r="L35" s="34"/>
    </row>
    <row r="36" spans="2:12" s="1" customFormat="1" ht="14.45" customHeight="1">
      <c r="B36" s="34"/>
      <c r="F36" s="118" t="s">
        <v>37</v>
      </c>
      <c r="I36" s="119" t="s">
        <v>36</v>
      </c>
      <c r="J36" s="118" t="s">
        <v>38</v>
      </c>
      <c r="L36" s="34"/>
    </row>
    <row r="37" spans="2:12" s="1" customFormat="1" ht="14.45" customHeight="1">
      <c r="B37" s="34"/>
      <c r="D37" s="107" t="s">
        <v>39</v>
      </c>
      <c r="E37" s="107" t="s">
        <v>40</v>
      </c>
      <c r="F37" s="120">
        <f>ROUND((SUM(BE76:BE83) + SUM(BE105:BE123)),  2)</f>
        <v>0</v>
      </c>
      <c r="I37" s="121">
        <v>0.2</v>
      </c>
      <c r="J37" s="120">
        <f>ROUND(((SUM(BE76:BE83) + SUM(BE105:BE123))*I37),  2)</f>
        <v>0</v>
      </c>
      <c r="L37" s="34"/>
    </row>
    <row r="38" spans="2:12" s="1" customFormat="1" ht="14.45" customHeight="1">
      <c r="B38" s="34"/>
      <c r="E38" s="107" t="s">
        <v>41</v>
      </c>
      <c r="F38" s="120">
        <f>ROUND((SUM(BF76:BF83) + SUM(BF105:BF123)),  2)</f>
        <v>0</v>
      </c>
      <c r="I38" s="121">
        <v>0.2</v>
      </c>
      <c r="J38" s="120">
        <f>ROUND(((SUM(BF76:BF83) + SUM(BF105:BF123))*I38),  2)</f>
        <v>0</v>
      </c>
      <c r="L38" s="34"/>
    </row>
    <row r="39" spans="2:12" s="1" customFormat="1" ht="14.45" hidden="1" customHeight="1">
      <c r="B39" s="34"/>
      <c r="E39" s="107" t="s">
        <v>42</v>
      </c>
      <c r="F39" s="120">
        <f>ROUND((SUM(BG76:BG83) + SUM(BG105:BG123)),  2)</f>
        <v>0</v>
      </c>
      <c r="I39" s="121">
        <v>0.2</v>
      </c>
      <c r="J39" s="120">
        <f>0</f>
        <v>0</v>
      </c>
      <c r="L39" s="34"/>
    </row>
    <row r="40" spans="2:12" s="1" customFormat="1" ht="14.45" hidden="1" customHeight="1">
      <c r="B40" s="34"/>
      <c r="E40" s="107" t="s">
        <v>43</v>
      </c>
      <c r="F40" s="120">
        <f>ROUND((SUM(BH76:BH83) + SUM(BH105:BH123)),  2)</f>
        <v>0</v>
      </c>
      <c r="I40" s="121">
        <v>0.2</v>
      </c>
      <c r="J40" s="120">
        <f>0</f>
        <v>0</v>
      </c>
      <c r="L40" s="34"/>
    </row>
    <row r="41" spans="2:12" s="1" customFormat="1" ht="14.45" hidden="1" customHeight="1">
      <c r="B41" s="34"/>
      <c r="E41" s="107" t="s">
        <v>44</v>
      </c>
      <c r="F41" s="120">
        <f>ROUND((SUM(BI76:BI83) + SUM(BI105:BI123)),  2)</f>
        <v>0</v>
      </c>
      <c r="I41" s="121">
        <v>0</v>
      </c>
      <c r="J41" s="120">
        <f>0</f>
        <v>0</v>
      </c>
      <c r="L41" s="34"/>
    </row>
    <row r="42" spans="2:12" s="1" customFormat="1" ht="6.95" customHeight="1">
      <c r="B42" s="34"/>
      <c r="I42" s="108"/>
      <c r="L42" s="34"/>
    </row>
    <row r="43" spans="2:12" s="1" customFormat="1" ht="25.35" customHeight="1">
      <c r="B43" s="34"/>
      <c r="C43" s="122"/>
      <c r="D43" s="123" t="s">
        <v>45</v>
      </c>
      <c r="E43" s="124"/>
      <c r="F43" s="124"/>
      <c r="G43" s="125" t="s">
        <v>46</v>
      </c>
      <c r="H43" s="126" t="s">
        <v>47</v>
      </c>
      <c r="I43" s="127"/>
      <c r="J43" s="128">
        <f>SUM(J34:J41)</f>
        <v>0</v>
      </c>
      <c r="K43" s="129"/>
      <c r="L43" s="34"/>
    </row>
    <row r="44" spans="2:12" s="1" customFormat="1" ht="14.45" customHeight="1">
      <c r="B44" s="130"/>
      <c r="C44" s="131"/>
      <c r="D44" s="131"/>
      <c r="E44" s="131"/>
      <c r="F44" s="131"/>
      <c r="G44" s="131"/>
      <c r="H44" s="131"/>
      <c r="I44" s="132"/>
      <c r="J44" s="131"/>
      <c r="K44" s="131"/>
      <c r="L44" s="34"/>
    </row>
    <row r="48" spans="2:12" s="1" customFormat="1" ht="6.95" customHeight="1">
      <c r="B48" s="133"/>
      <c r="C48" s="134"/>
      <c r="D48" s="134"/>
      <c r="E48" s="134"/>
      <c r="F48" s="134"/>
      <c r="G48" s="134"/>
      <c r="H48" s="134"/>
      <c r="I48" s="135"/>
      <c r="J48" s="134"/>
      <c r="K48" s="134"/>
      <c r="L48" s="34"/>
    </row>
    <row r="49" spans="2:12" s="1" customFormat="1" ht="24.95" customHeight="1">
      <c r="B49" s="30"/>
      <c r="C49" s="19" t="s">
        <v>127</v>
      </c>
      <c r="D49" s="31"/>
      <c r="E49" s="31"/>
      <c r="F49" s="31"/>
      <c r="G49" s="31"/>
      <c r="H49" s="31"/>
      <c r="I49" s="108"/>
      <c r="J49" s="31"/>
      <c r="K49" s="31"/>
      <c r="L49" s="34"/>
    </row>
    <row r="50" spans="2:12" s="1" customFormat="1" ht="6.95" customHeight="1">
      <c r="B50" s="30"/>
      <c r="C50" s="31"/>
      <c r="D50" s="31"/>
      <c r="E50" s="31"/>
      <c r="F50" s="31"/>
      <c r="G50" s="31"/>
      <c r="H50" s="31"/>
      <c r="I50" s="108"/>
      <c r="J50" s="31"/>
      <c r="K50" s="31"/>
      <c r="L50" s="34"/>
    </row>
    <row r="51" spans="2:12" s="1" customFormat="1" ht="12" customHeight="1">
      <c r="B51" s="30"/>
      <c r="C51" s="25" t="s">
        <v>14</v>
      </c>
      <c r="D51" s="31"/>
      <c r="E51" s="31"/>
      <c r="F51" s="31"/>
      <c r="G51" s="31"/>
      <c r="H51" s="31"/>
      <c r="I51" s="108"/>
      <c r="J51" s="31"/>
      <c r="K51" s="31"/>
      <c r="L51" s="34"/>
    </row>
    <row r="52" spans="2:12" s="1" customFormat="1" ht="16.5" customHeight="1">
      <c r="B52" s="30"/>
      <c r="C52" s="31"/>
      <c r="D52" s="31"/>
      <c r="E52" s="263" t="str">
        <f>E7</f>
        <v>Materská škola Na Hôrke 30, Nitra</v>
      </c>
      <c r="F52" s="264"/>
      <c r="G52" s="264"/>
      <c r="H52" s="264"/>
      <c r="I52" s="108"/>
      <c r="J52" s="31"/>
      <c r="K52" s="31"/>
      <c r="L52" s="34"/>
    </row>
    <row r="53" spans="2:12" ht="12" customHeight="1">
      <c r="B53" s="17"/>
      <c r="C53" s="25" t="s">
        <v>121</v>
      </c>
      <c r="D53" s="18"/>
      <c r="E53" s="18"/>
      <c r="F53" s="18"/>
      <c r="G53" s="18"/>
      <c r="H53" s="18"/>
      <c r="J53" s="18"/>
      <c r="K53" s="18"/>
      <c r="L53" s="16"/>
    </row>
    <row r="54" spans="2:12" s="1" customFormat="1" ht="16.5" customHeight="1">
      <c r="B54" s="30"/>
      <c r="C54" s="31"/>
      <c r="D54" s="31"/>
      <c r="E54" s="263" t="s">
        <v>1504</v>
      </c>
      <c r="F54" s="237"/>
      <c r="G54" s="237"/>
      <c r="H54" s="237"/>
      <c r="I54" s="108"/>
      <c r="J54" s="31"/>
      <c r="K54" s="31"/>
      <c r="L54" s="34"/>
    </row>
    <row r="55" spans="2:12" s="1" customFormat="1" ht="12" customHeight="1">
      <c r="B55" s="30"/>
      <c r="C55" s="25" t="s">
        <v>123</v>
      </c>
      <c r="D55" s="31"/>
      <c r="E55" s="31"/>
      <c r="F55" s="31"/>
      <c r="G55" s="31"/>
      <c r="H55" s="31"/>
      <c r="I55" s="108"/>
      <c r="J55" s="31"/>
      <c r="K55" s="31"/>
      <c r="L55" s="34"/>
    </row>
    <row r="56" spans="2:12" s="1" customFormat="1" ht="16.5" customHeight="1">
      <c r="B56" s="30"/>
      <c r="C56" s="31"/>
      <c r="D56" s="31"/>
      <c r="E56" s="238" t="str">
        <f>E11</f>
        <v xml:space="preserve">203 - SP 203  Výmena výplní ovorov  </v>
      </c>
      <c r="F56" s="237"/>
      <c r="G56" s="237"/>
      <c r="H56" s="237"/>
      <c r="I56" s="108"/>
      <c r="J56" s="31"/>
      <c r="K56" s="31"/>
      <c r="L56" s="34"/>
    </row>
    <row r="57" spans="2:12" s="1" customFormat="1" ht="6.95" customHeight="1">
      <c r="B57" s="30"/>
      <c r="C57" s="31"/>
      <c r="D57" s="31"/>
      <c r="E57" s="31"/>
      <c r="F57" s="31"/>
      <c r="G57" s="31"/>
      <c r="H57" s="31"/>
      <c r="I57" s="108"/>
      <c r="J57" s="31"/>
      <c r="K57" s="31"/>
      <c r="L57" s="34"/>
    </row>
    <row r="58" spans="2:12" s="1" customFormat="1" ht="12" customHeight="1">
      <c r="B58" s="30"/>
      <c r="C58" s="25" t="s">
        <v>18</v>
      </c>
      <c r="D58" s="31"/>
      <c r="E58" s="31"/>
      <c r="F58" s="23" t="str">
        <f>F14</f>
        <v xml:space="preserve"> Na Hôrke 30, Nitra</v>
      </c>
      <c r="G58" s="31"/>
      <c r="H58" s="31"/>
      <c r="I58" s="109" t="s">
        <v>20</v>
      </c>
      <c r="J58" s="51" t="str">
        <f>IF(J14="","",J14)</f>
        <v>24. 2. 2017</v>
      </c>
      <c r="K58" s="31"/>
      <c r="L58" s="34"/>
    </row>
    <row r="59" spans="2:12" s="1" customFormat="1" ht="6.95" customHeight="1">
      <c r="B59" s="30"/>
      <c r="C59" s="31"/>
      <c r="D59" s="31"/>
      <c r="E59" s="31"/>
      <c r="F59" s="31"/>
      <c r="G59" s="31"/>
      <c r="H59" s="31"/>
      <c r="I59" s="108"/>
      <c r="J59" s="31"/>
      <c r="K59" s="31"/>
      <c r="L59" s="34"/>
    </row>
    <row r="60" spans="2:12" s="1" customFormat="1" ht="13.7" customHeight="1">
      <c r="B60" s="30"/>
      <c r="C60" s="25" t="s">
        <v>22</v>
      </c>
      <c r="D60" s="31"/>
      <c r="E60" s="31"/>
      <c r="F60" s="23" t="str">
        <f>E17</f>
        <v>Mesto NITRA,  Štefánikova 60,  950 06 Nitra</v>
      </c>
      <c r="G60" s="31"/>
      <c r="H60" s="31"/>
      <c r="I60" s="109" t="s">
        <v>28</v>
      </c>
      <c r="J60" s="28" t="str">
        <f>E23</f>
        <v>Ing.arch.Igor Feník</v>
      </c>
      <c r="K60" s="31"/>
      <c r="L60" s="34"/>
    </row>
    <row r="61" spans="2:12" s="1" customFormat="1" ht="13.7" customHeight="1">
      <c r="B61" s="30"/>
      <c r="C61" s="25" t="s">
        <v>26</v>
      </c>
      <c r="D61" s="31"/>
      <c r="E61" s="31"/>
      <c r="F61" s="23" t="str">
        <f>IF(E20="","",E20)</f>
        <v>Vyplň údaj</v>
      </c>
      <c r="G61" s="31"/>
      <c r="H61" s="31"/>
      <c r="I61" s="109" t="s">
        <v>32</v>
      </c>
      <c r="J61" s="28" t="str">
        <f>E26</f>
        <v>Ing.Janečka</v>
      </c>
      <c r="K61" s="31"/>
      <c r="L61" s="34"/>
    </row>
    <row r="62" spans="2:12" s="1" customFormat="1" ht="10.35" customHeight="1">
      <c r="B62" s="30"/>
      <c r="C62" s="31"/>
      <c r="D62" s="31"/>
      <c r="E62" s="31"/>
      <c r="F62" s="31"/>
      <c r="G62" s="31"/>
      <c r="H62" s="31"/>
      <c r="I62" s="108"/>
      <c r="J62" s="31"/>
      <c r="K62" s="31"/>
      <c r="L62" s="34"/>
    </row>
    <row r="63" spans="2:12" s="1" customFormat="1" ht="29.25" customHeight="1">
      <c r="B63" s="30"/>
      <c r="C63" s="136" t="s">
        <v>128</v>
      </c>
      <c r="D63" s="137"/>
      <c r="E63" s="137"/>
      <c r="F63" s="137"/>
      <c r="G63" s="137"/>
      <c r="H63" s="137"/>
      <c r="I63" s="138"/>
      <c r="J63" s="139" t="s">
        <v>129</v>
      </c>
      <c r="K63" s="137"/>
      <c r="L63" s="34"/>
    </row>
    <row r="64" spans="2:12" s="1" customFormat="1" ht="10.35" customHeight="1">
      <c r="B64" s="30"/>
      <c r="C64" s="31"/>
      <c r="D64" s="31"/>
      <c r="E64" s="31"/>
      <c r="F64" s="31"/>
      <c r="G64" s="31"/>
      <c r="H64" s="31"/>
      <c r="I64" s="108"/>
      <c r="J64" s="31"/>
      <c r="K64" s="31"/>
      <c r="L64" s="34"/>
    </row>
    <row r="65" spans="2:65" s="1" customFormat="1" ht="22.9" customHeight="1">
      <c r="B65" s="30"/>
      <c r="C65" s="140" t="s">
        <v>130</v>
      </c>
      <c r="D65" s="31"/>
      <c r="E65" s="31"/>
      <c r="F65" s="31"/>
      <c r="G65" s="31"/>
      <c r="H65" s="31"/>
      <c r="I65" s="108"/>
      <c r="J65" s="69">
        <f>J105</f>
        <v>0</v>
      </c>
      <c r="K65" s="31"/>
      <c r="L65" s="34"/>
      <c r="AU65" s="13" t="s">
        <v>131</v>
      </c>
    </row>
    <row r="66" spans="2:65" s="8" customFormat="1" ht="24.95" customHeight="1">
      <c r="B66" s="141"/>
      <c r="C66" s="142"/>
      <c r="D66" s="143" t="s">
        <v>132</v>
      </c>
      <c r="E66" s="144"/>
      <c r="F66" s="144"/>
      <c r="G66" s="144"/>
      <c r="H66" s="144"/>
      <c r="I66" s="145"/>
      <c r="J66" s="146">
        <f>J106</f>
        <v>0</v>
      </c>
      <c r="K66" s="142"/>
      <c r="L66" s="147"/>
    </row>
    <row r="67" spans="2:65" s="9" customFormat="1" ht="19.899999999999999" customHeight="1">
      <c r="B67" s="148"/>
      <c r="C67" s="90"/>
      <c r="D67" s="149" t="s">
        <v>134</v>
      </c>
      <c r="E67" s="150"/>
      <c r="F67" s="150"/>
      <c r="G67" s="150"/>
      <c r="H67" s="150"/>
      <c r="I67" s="151"/>
      <c r="J67" s="152">
        <f>J107</f>
        <v>0</v>
      </c>
      <c r="K67" s="90"/>
      <c r="L67" s="153"/>
    </row>
    <row r="68" spans="2:65" s="9" customFormat="1" ht="19.899999999999999" customHeight="1">
      <c r="B68" s="148"/>
      <c r="C68" s="90"/>
      <c r="D68" s="149" t="s">
        <v>135</v>
      </c>
      <c r="E68" s="150"/>
      <c r="F68" s="150"/>
      <c r="G68" s="150"/>
      <c r="H68" s="150"/>
      <c r="I68" s="151"/>
      <c r="J68" s="152">
        <f>J109</f>
        <v>0</v>
      </c>
      <c r="K68" s="90"/>
      <c r="L68" s="153"/>
    </row>
    <row r="69" spans="2:65" s="9" customFormat="1" ht="19.899999999999999" customHeight="1">
      <c r="B69" s="148"/>
      <c r="C69" s="90"/>
      <c r="D69" s="149" t="s">
        <v>136</v>
      </c>
      <c r="E69" s="150"/>
      <c r="F69" s="150"/>
      <c r="G69" s="150"/>
      <c r="H69" s="150"/>
      <c r="I69" s="151"/>
      <c r="J69" s="152">
        <f>J111</f>
        <v>0</v>
      </c>
      <c r="K69" s="90"/>
      <c r="L69" s="153"/>
    </row>
    <row r="70" spans="2:65" s="8" customFormat="1" ht="24.95" customHeight="1">
      <c r="B70" s="141"/>
      <c r="C70" s="142"/>
      <c r="D70" s="143" t="s">
        <v>137</v>
      </c>
      <c r="E70" s="144"/>
      <c r="F70" s="144"/>
      <c r="G70" s="144"/>
      <c r="H70" s="144"/>
      <c r="I70" s="145"/>
      <c r="J70" s="146">
        <f>J113</f>
        <v>0</v>
      </c>
      <c r="K70" s="142"/>
      <c r="L70" s="147"/>
    </row>
    <row r="71" spans="2:65" s="9" customFormat="1" ht="19.899999999999999" customHeight="1">
      <c r="B71" s="148"/>
      <c r="C71" s="90"/>
      <c r="D71" s="149" t="s">
        <v>143</v>
      </c>
      <c r="E71" s="150"/>
      <c r="F71" s="150"/>
      <c r="G71" s="150"/>
      <c r="H71" s="150"/>
      <c r="I71" s="151"/>
      <c r="J71" s="152">
        <f>J114</f>
        <v>0</v>
      </c>
      <c r="K71" s="90"/>
      <c r="L71" s="153"/>
    </row>
    <row r="72" spans="2:65" s="9" customFormat="1" ht="19.899999999999999" customHeight="1">
      <c r="B72" s="148"/>
      <c r="C72" s="90"/>
      <c r="D72" s="149" t="s">
        <v>149</v>
      </c>
      <c r="E72" s="150"/>
      <c r="F72" s="150"/>
      <c r="G72" s="150"/>
      <c r="H72" s="150"/>
      <c r="I72" s="151"/>
      <c r="J72" s="152">
        <f>J120</f>
        <v>0</v>
      </c>
      <c r="K72" s="90"/>
      <c r="L72" s="153"/>
    </row>
    <row r="73" spans="2:65" s="9" customFormat="1" ht="19.899999999999999" customHeight="1">
      <c r="B73" s="148"/>
      <c r="C73" s="90"/>
      <c r="D73" s="149" t="s">
        <v>150</v>
      </c>
      <c r="E73" s="150"/>
      <c r="F73" s="150"/>
      <c r="G73" s="150"/>
      <c r="H73" s="150"/>
      <c r="I73" s="151"/>
      <c r="J73" s="152">
        <f>J122</f>
        <v>0</v>
      </c>
      <c r="K73" s="90"/>
      <c r="L73" s="153"/>
    </row>
    <row r="74" spans="2:65" s="1" customFormat="1" ht="21.75" customHeight="1">
      <c r="B74" s="30"/>
      <c r="C74" s="31"/>
      <c r="D74" s="31"/>
      <c r="E74" s="31"/>
      <c r="F74" s="31"/>
      <c r="G74" s="31"/>
      <c r="H74" s="31"/>
      <c r="I74" s="108"/>
      <c r="J74" s="31"/>
      <c r="K74" s="31"/>
      <c r="L74" s="34"/>
    </row>
    <row r="75" spans="2:65" s="1" customFormat="1" ht="6.95" customHeight="1">
      <c r="B75" s="30"/>
      <c r="C75" s="31"/>
      <c r="D75" s="31"/>
      <c r="E75" s="31"/>
      <c r="F75" s="31"/>
      <c r="G75" s="31"/>
      <c r="H75" s="31"/>
      <c r="I75" s="108"/>
      <c r="J75" s="31"/>
      <c r="K75" s="31"/>
      <c r="L75" s="34"/>
    </row>
    <row r="76" spans="2:65" s="1" customFormat="1" ht="29.25" customHeight="1">
      <c r="B76" s="30"/>
      <c r="C76" s="140" t="s">
        <v>151</v>
      </c>
      <c r="D76" s="31"/>
      <c r="E76" s="31"/>
      <c r="F76" s="31"/>
      <c r="G76" s="31"/>
      <c r="H76" s="31"/>
      <c r="I76" s="108"/>
      <c r="J76" s="154">
        <f>ROUND(J77 + J78 + J79 + J80 + J81 + J82,2)</f>
        <v>0</v>
      </c>
      <c r="K76" s="31"/>
      <c r="L76" s="34"/>
      <c r="N76" s="155" t="s">
        <v>39</v>
      </c>
    </row>
    <row r="77" spans="2:65" s="1" customFormat="1" ht="18" customHeight="1">
      <c r="B77" s="30"/>
      <c r="C77" s="31"/>
      <c r="D77" s="265" t="s">
        <v>152</v>
      </c>
      <c r="E77" s="266"/>
      <c r="F77" s="266"/>
      <c r="G77" s="31"/>
      <c r="H77" s="31"/>
      <c r="I77" s="108"/>
      <c r="J77" s="157">
        <v>0</v>
      </c>
      <c r="K77" s="31"/>
      <c r="L77" s="158"/>
      <c r="M77" s="108"/>
      <c r="N77" s="159" t="s">
        <v>41</v>
      </c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60" t="s">
        <v>153</v>
      </c>
      <c r="AZ77" s="108"/>
      <c r="BA77" s="108"/>
      <c r="BB77" s="108"/>
      <c r="BC77" s="108"/>
      <c r="BD77" s="108"/>
      <c r="BE77" s="161">
        <f t="shared" ref="BE77:BE82" si="0">IF(N77="základná",J77,0)</f>
        <v>0</v>
      </c>
      <c r="BF77" s="161">
        <f t="shared" ref="BF77:BF82" si="1">IF(N77="znížená",J77,0)</f>
        <v>0</v>
      </c>
      <c r="BG77" s="161">
        <f t="shared" ref="BG77:BG82" si="2">IF(N77="zákl. prenesená",J77,0)</f>
        <v>0</v>
      </c>
      <c r="BH77" s="161">
        <f t="shared" ref="BH77:BH82" si="3">IF(N77="zníž. prenesená",J77,0)</f>
        <v>0</v>
      </c>
      <c r="BI77" s="161">
        <f t="shared" ref="BI77:BI82" si="4">IF(N77="nulová",J77,0)</f>
        <v>0</v>
      </c>
      <c r="BJ77" s="160" t="s">
        <v>82</v>
      </c>
      <c r="BK77" s="108"/>
      <c r="BL77" s="108"/>
      <c r="BM77" s="108"/>
    </row>
    <row r="78" spans="2:65" s="1" customFormat="1" ht="18" customHeight="1">
      <c r="B78" s="30"/>
      <c r="C78" s="31"/>
      <c r="D78" s="265" t="s">
        <v>154</v>
      </c>
      <c r="E78" s="266"/>
      <c r="F78" s="266"/>
      <c r="G78" s="31"/>
      <c r="H78" s="31"/>
      <c r="I78" s="108"/>
      <c r="J78" s="157">
        <v>0</v>
      </c>
      <c r="K78" s="31"/>
      <c r="L78" s="158"/>
      <c r="M78" s="108"/>
      <c r="N78" s="159" t="s">
        <v>41</v>
      </c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108"/>
      <c r="AY78" s="160" t="s">
        <v>153</v>
      </c>
      <c r="AZ78" s="108"/>
      <c r="BA78" s="108"/>
      <c r="BB78" s="108"/>
      <c r="BC78" s="108"/>
      <c r="BD78" s="108"/>
      <c r="BE78" s="161">
        <f t="shared" si="0"/>
        <v>0</v>
      </c>
      <c r="BF78" s="161">
        <f t="shared" si="1"/>
        <v>0</v>
      </c>
      <c r="BG78" s="161">
        <f t="shared" si="2"/>
        <v>0</v>
      </c>
      <c r="BH78" s="161">
        <f t="shared" si="3"/>
        <v>0</v>
      </c>
      <c r="BI78" s="161">
        <f t="shared" si="4"/>
        <v>0</v>
      </c>
      <c r="BJ78" s="160" t="s">
        <v>82</v>
      </c>
      <c r="BK78" s="108"/>
      <c r="BL78" s="108"/>
      <c r="BM78" s="108"/>
    </row>
    <row r="79" spans="2:65" s="1" customFormat="1" ht="18" customHeight="1">
      <c r="B79" s="30"/>
      <c r="C79" s="31"/>
      <c r="D79" s="265" t="s">
        <v>155</v>
      </c>
      <c r="E79" s="266"/>
      <c r="F79" s="266"/>
      <c r="G79" s="31"/>
      <c r="H79" s="31"/>
      <c r="I79" s="108"/>
      <c r="J79" s="157">
        <v>0</v>
      </c>
      <c r="K79" s="31"/>
      <c r="L79" s="158"/>
      <c r="M79" s="108"/>
      <c r="N79" s="159" t="s">
        <v>41</v>
      </c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108"/>
      <c r="AY79" s="160" t="s">
        <v>153</v>
      </c>
      <c r="AZ79" s="108"/>
      <c r="BA79" s="108"/>
      <c r="BB79" s="108"/>
      <c r="BC79" s="108"/>
      <c r="BD79" s="108"/>
      <c r="BE79" s="161">
        <f t="shared" si="0"/>
        <v>0</v>
      </c>
      <c r="BF79" s="161">
        <f t="shared" si="1"/>
        <v>0</v>
      </c>
      <c r="BG79" s="161">
        <f t="shared" si="2"/>
        <v>0</v>
      </c>
      <c r="BH79" s="161">
        <f t="shared" si="3"/>
        <v>0</v>
      </c>
      <c r="BI79" s="161">
        <f t="shared" si="4"/>
        <v>0</v>
      </c>
      <c r="BJ79" s="160" t="s">
        <v>82</v>
      </c>
      <c r="BK79" s="108"/>
      <c r="BL79" s="108"/>
      <c r="BM79" s="108"/>
    </row>
    <row r="80" spans="2:65" s="1" customFormat="1" ht="18" customHeight="1">
      <c r="B80" s="30"/>
      <c r="C80" s="31"/>
      <c r="D80" s="265" t="s">
        <v>156</v>
      </c>
      <c r="E80" s="266"/>
      <c r="F80" s="266"/>
      <c r="G80" s="31"/>
      <c r="H80" s="31"/>
      <c r="I80" s="108"/>
      <c r="J80" s="157">
        <v>0</v>
      </c>
      <c r="K80" s="31"/>
      <c r="L80" s="158"/>
      <c r="M80" s="108"/>
      <c r="N80" s="159" t="s">
        <v>41</v>
      </c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08"/>
      <c r="AU80" s="108"/>
      <c r="AV80" s="108"/>
      <c r="AW80" s="108"/>
      <c r="AX80" s="108"/>
      <c r="AY80" s="160" t="s">
        <v>153</v>
      </c>
      <c r="AZ80" s="108"/>
      <c r="BA80" s="108"/>
      <c r="BB80" s="108"/>
      <c r="BC80" s="108"/>
      <c r="BD80" s="108"/>
      <c r="BE80" s="161">
        <f t="shared" si="0"/>
        <v>0</v>
      </c>
      <c r="BF80" s="161">
        <f t="shared" si="1"/>
        <v>0</v>
      </c>
      <c r="BG80" s="161">
        <f t="shared" si="2"/>
        <v>0</v>
      </c>
      <c r="BH80" s="161">
        <f t="shared" si="3"/>
        <v>0</v>
      </c>
      <c r="BI80" s="161">
        <f t="shared" si="4"/>
        <v>0</v>
      </c>
      <c r="BJ80" s="160" t="s">
        <v>82</v>
      </c>
      <c r="BK80" s="108"/>
      <c r="BL80" s="108"/>
      <c r="BM80" s="108"/>
    </row>
    <row r="81" spans="2:65" s="1" customFormat="1" ht="18" customHeight="1">
      <c r="B81" s="30"/>
      <c r="C81" s="31"/>
      <c r="D81" s="265" t="s">
        <v>157</v>
      </c>
      <c r="E81" s="266"/>
      <c r="F81" s="266"/>
      <c r="G81" s="31"/>
      <c r="H81" s="31"/>
      <c r="I81" s="108"/>
      <c r="J81" s="157">
        <v>0</v>
      </c>
      <c r="K81" s="31"/>
      <c r="L81" s="158"/>
      <c r="M81" s="108"/>
      <c r="N81" s="159" t="s">
        <v>41</v>
      </c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8"/>
      <c r="AT81" s="108"/>
      <c r="AU81" s="108"/>
      <c r="AV81" s="108"/>
      <c r="AW81" s="108"/>
      <c r="AX81" s="108"/>
      <c r="AY81" s="160" t="s">
        <v>153</v>
      </c>
      <c r="AZ81" s="108"/>
      <c r="BA81" s="108"/>
      <c r="BB81" s="108"/>
      <c r="BC81" s="108"/>
      <c r="BD81" s="108"/>
      <c r="BE81" s="161">
        <f t="shared" si="0"/>
        <v>0</v>
      </c>
      <c r="BF81" s="161">
        <f t="shared" si="1"/>
        <v>0</v>
      </c>
      <c r="BG81" s="161">
        <f t="shared" si="2"/>
        <v>0</v>
      </c>
      <c r="BH81" s="161">
        <f t="shared" si="3"/>
        <v>0</v>
      </c>
      <c r="BI81" s="161">
        <f t="shared" si="4"/>
        <v>0</v>
      </c>
      <c r="BJ81" s="160" t="s">
        <v>82</v>
      </c>
      <c r="BK81" s="108"/>
      <c r="BL81" s="108"/>
      <c r="BM81" s="108"/>
    </row>
    <row r="82" spans="2:65" s="1" customFormat="1" ht="18" customHeight="1">
      <c r="B82" s="30"/>
      <c r="C82" s="31"/>
      <c r="D82" s="156" t="s">
        <v>158</v>
      </c>
      <c r="E82" s="31"/>
      <c r="F82" s="31"/>
      <c r="G82" s="31"/>
      <c r="H82" s="31"/>
      <c r="I82" s="108"/>
      <c r="J82" s="157">
        <f>ROUND(J32*T82,2)</f>
        <v>0</v>
      </c>
      <c r="K82" s="31"/>
      <c r="L82" s="158"/>
      <c r="M82" s="108"/>
      <c r="N82" s="159" t="s">
        <v>41</v>
      </c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8"/>
      <c r="AT82" s="108"/>
      <c r="AU82" s="108"/>
      <c r="AV82" s="108"/>
      <c r="AW82" s="108"/>
      <c r="AX82" s="108"/>
      <c r="AY82" s="160" t="s">
        <v>159</v>
      </c>
      <c r="AZ82" s="108"/>
      <c r="BA82" s="108"/>
      <c r="BB82" s="108"/>
      <c r="BC82" s="108"/>
      <c r="BD82" s="108"/>
      <c r="BE82" s="161">
        <f t="shared" si="0"/>
        <v>0</v>
      </c>
      <c r="BF82" s="161">
        <f t="shared" si="1"/>
        <v>0</v>
      </c>
      <c r="BG82" s="161">
        <f t="shared" si="2"/>
        <v>0</v>
      </c>
      <c r="BH82" s="161">
        <f t="shared" si="3"/>
        <v>0</v>
      </c>
      <c r="BI82" s="161">
        <f t="shared" si="4"/>
        <v>0</v>
      </c>
      <c r="BJ82" s="160" t="s">
        <v>82</v>
      </c>
      <c r="BK82" s="108"/>
      <c r="BL82" s="108"/>
      <c r="BM82" s="108"/>
    </row>
    <row r="83" spans="2:65" s="1" customFormat="1" ht="11.25">
      <c r="B83" s="30"/>
      <c r="C83" s="31"/>
      <c r="D83" s="31"/>
      <c r="E83" s="31"/>
      <c r="F83" s="31"/>
      <c r="G83" s="31"/>
      <c r="H83" s="31"/>
      <c r="I83" s="108"/>
      <c r="J83" s="31"/>
      <c r="K83" s="31"/>
      <c r="L83" s="34"/>
    </row>
    <row r="84" spans="2:65" s="1" customFormat="1" ht="29.25" customHeight="1">
      <c r="B84" s="30"/>
      <c r="C84" s="162" t="s">
        <v>160</v>
      </c>
      <c r="D84" s="137"/>
      <c r="E84" s="137"/>
      <c r="F84" s="137"/>
      <c r="G84" s="137"/>
      <c r="H84" s="137"/>
      <c r="I84" s="138"/>
      <c r="J84" s="163">
        <f>ROUND(J65+J76,2)</f>
        <v>0</v>
      </c>
      <c r="K84" s="137"/>
      <c r="L84" s="34"/>
    </row>
    <row r="85" spans="2:65" s="1" customFormat="1" ht="6.95" customHeight="1">
      <c r="B85" s="42"/>
      <c r="C85" s="43"/>
      <c r="D85" s="43"/>
      <c r="E85" s="43"/>
      <c r="F85" s="43"/>
      <c r="G85" s="43"/>
      <c r="H85" s="43"/>
      <c r="I85" s="132"/>
      <c r="J85" s="43"/>
      <c r="K85" s="43"/>
      <c r="L85" s="34"/>
    </row>
    <row r="89" spans="2:65" s="1" customFormat="1" ht="6.95" customHeight="1">
      <c r="B89" s="44"/>
      <c r="C89" s="45"/>
      <c r="D89" s="45"/>
      <c r="E89" s="45"/>
      <c r="F89" s="45"/>
      <c r="G89" s="45"/>
      <c r="H89" s="45"/>
      <c r="I89" s="135"/>
      <c r="J89" s="45"/>
      <c r="K89" s="45"/>
      <c r="L89" s="34"/>
    </row>
    <row r="90" spans="2:65" s="1" customFormat="1" ht="24.95" customHeight="1">
      <c r="B90" s="30"/>
      <c r="C90" s="19" t="s">
        <v>161</v>
      </c>
      <c r="D90" s="31"/>
      <c r="E90" s="31"/>
      <c r="F90" s="31"/>
      <c r="G90" s="31"/>
      <c r="H90" s="31"/>
      <c r="I90" s="108"/>
      <c r="J90" s="31"/>
      <c r="K90" s="31"/>
      <c r="L90" s="34"/>
    </row>
    <row r="91" spans="2:65" s="1" customFormat="1" ht="6.95" customHeight="1">
      <c r="B91" s="30"/>
      <c r="C91" s="31"/>
      <c r="D91" s="31"/>
      <c r="E91" s="31"/>
      <c r="F91" s="31"/>
      <c r="G91" s="31"/>
      <c r="H91" s="31"/>
      <c r="I91" s="108"/>
      <c r="J91" s="31"/>
      <c r="K91" s="31"/>
      <c r="L91" s="34"/>
    </row>
    <row r="92" spans="2:65" s="1" customFormat="1" ht="12" customHeight="1">
      <c r="B92" s="30"/>
      <c r="C92" s="25" t="s">
        <v>14</v>
      </c>
      <c r="D92" s="31"/>
      <c r="E92" s="31"/>
      <c r="F92" s="31"/>
      <c r="G92" s="31"/>
      <c r="H92" s="31"/>
      <c r="I92" s="108"/>
      <c r="J92" s="31"/>
      <c r="K92" s="31"/>
      <c r="L92" s="34"/>
    </row>
    <row r="93" spans="2:65" s="1" customFormat="1" ht="16.5" customHeight="1">
      <c r="B93" s="30"/>
      <c r="C93" s="31"/>
      <c r="D93" s="31"/>
      <c r="E93" s="263" t="str">
        <f>E7</f>
        <v>Materská škola Na Hôrke 30, Nitra</v>
      </c>
      <c r="F93" s="264"/>
      <c r="G93" s="264"/>
      <c r="H93" s="264"/>
      <c r="I93" s="108"/>
      <c r="J93" s="31"/>
      <c r="K93" s="31"/>
      <c r="L93" s="34"/>
    </row>
    <row r="94" spans="2:65" ht="12" customHeight="1">
      <c r="B94" s="17"/>
      <c r="C94" s="25" t="s">
        <v>121</v>
      </c>
      <c r="D94" s="18"/>
      <c r="E94" s="18"/>
      <c r="F94" s="18"/>
      <c r="G94" s="18"/>
      <c r="H94" s="18"/>
      <c r="J94" s="18"/>
      <c r="K94" s="18"/>
      <c r="L94" s="16"/>
    </row>
    <row r="95" spans="2:65" s="1" customFormat="1" ht="16.5" customHeight="1">
      <c r="B95" s="30"/>
      <c r="C95" s="31"/>
      <c r="D95" s="31"/>
      <c r="E95" s="263" t="s">
        <v>1504</v>
      </c>
      <c r="F95" s="237"/>
      <c r="G95" s="237"/>
      <c r="H95" s="237"/>
      <c r="I95" s="108"/>
      <c r="J95" s="31"/>
      <c r="K95" s="31"/>
      <c r="L95" s="34"/>
    </row>
    <row r="96" spans="2:65" s="1" customFormat="1" ht="12" customHeight="1">
      <c r="B96" s="30"/>
      <c r="C96" s="25" t="s">
        <v>123</v>
      </c>
      <c r="D96" s="31"/>
      <c r="E96" s="31"/>
      <c r="F96" s="31"/>
      <c r="G96" s="31"/>
      <c r="H96" s="31"/>
      <c r="I96" s="108"/>
      <c r="J96" s="31"/>
      <c r="K96" s="31"/>
      <c r="L96" s="34"/>
    </row>
    <row r="97" spans="2:65" s="1" customFormat="1" ht="16.5" customHeight="1">
      <c r="B97" s="30"/>
      <c r="C97" s="31"/>
      <c r="D97" s="31"/>
      <c r="E97" s="238" t="str">
        <f>E11</f>
        <v xml:space="preserve">203 - SP 203  Výmena výplní ovorov  </v>
      </c>
      <c r="F97" s="237"/>
      <c r="G97" s="237"/>
      <c r="H97" s="237"/>
      <c r="I97" s="108"/>
      <c r="J97" s="31"/>
      <c r="K97" s="31"/>
      <c r="L97" s="34"/>
    </row>
    <row r="98" spans="2:65" s="1" customFormat="1" ht="6.95" customHeight="1">
      <c r="B98" s="30"/>
      <c r="C98" s="31"/>
      <c r="D98" s="31"/>
      <c r="E98" s="31"/>
      <c r="F98" s="31"/>
      <c r="G98" s="31"/>
      <c r="H98" s="31"/>
      <c r="I98" s="108"/>
      <c r="J98" s="31"/>
      <c r="K98" s="31"/>
      <c r="L98" s="34"/>
    </row>
    <row r="99" spans="2:65" s="1" customFormat="1" ht="12" customHeight="1">
      <c r="B99" s="30"/>
      <c r="C99" s="25" t="s">
        <v>18</v>
      </c>
      <c r="D99" s="31"/>
      <c r="E99" s="31"/>
      <c r="F99" s="23" t="str">
        <f>F14</f>
        <v xml:space="preserve"> Na Hôrke 30, Nitra</v>
      </c>
      <c r="G99" s="31"/>
      <c r="H99" s="31"/>
      <c r="I99" s="109" t="s">
        <v>20</v>
      </c>
      <c r="J99" s="51" t="str">
        <f>IF(J14="","",J14)</f>
        <v>24. 2. 2017</v>
      </c>
      <c r="K99" s="31"/>
      <c r="L99" s="34"/>
    </row>
    <row r="100" spans="2:65" s="1" customFormat="1" ht="6.95" customHeight="1">
      <c r="B100" s="30"/>
      <c r="C100" s="31"/>
      <c r="D100" s="31"/>
      <c r="E100" s="31"/>
      <c r="F100" s="31"/>
      <c r="G100" s="31"/>
      <c r="H100" s="31"/>
      <c r="I100" s="108"/>
      <c r="J100" s="31"/>
      <c r="K100" s="31"/>
      <c r="L100" s="34"/>
    </row>
    <row r="101" spans="2:65" s="1" customFormat="1" ht="13.7" customHeight="1">
      <c r="B101" s="30"/>
      <c r="C101" s="25" t="s">
        <v>22</v>
      </c>
      <c r="D101" s="31"/>
      <c r="E101" s="31"/>
      <c r="F101" s="23" t="str">
        <f>E17</f>
        <v>Mesto NITRA,  Štefánikova 60,  950 06 Nitra</v>
      </c>
      <c r="G101" s="31"/>
      <c r="H101" s="31"/>
      <c r="I101" s="109" t="s">
        <v>28</v>
      </c>
      <c r="J101" s="28" t="str">
        <f>E23</f>
        <v>Ing.arch.Igor Feník</v>
      </c>
      <c r="K101" s="31"/>
      <c r="L101" s="34"/>
    </row>
    <row r="102" spans="2:65" s="1" customFormat="1" ht="13.7" customHeight="1">
      <c r="B102" s="30"/>
      <c r="C102" s="25" t="s">
        <v>26</v>
      </c>
      <c r="D102" s="31"/>
      <c r="E102" s="31"/>
      <c r="F102" s="23" t="str">
        <f>IF(E20="","",E20)</f>
        <v>Vyplň údaj</v>
      </c>
      <c r="G102" s="31"/>
      <c r="H102" s="31"/>
      <c r="I102" s="109" t="s">
        <v>32</v>
      </c>
      <c r="J102" s="28" t="str">
        <f>E26</f>
        <v>Ing.Janečka</v>
      </c>
      <c r="K102" s="31"/>
      <c r="L102" s="34"/>
    </row>
    <row r="103" spans="2:65" s="1" customFormat="1" ht="10.35" customHeight="1">
      <c r="B103" s="30"/>
      <c r="C103" s="31"/>
      <c r="D103" s="31"/>
      <c r="E103" s="31"/>
      <c r="F103" s="31"/>
      <c r="G103" s="31"/>
      <c r="H103" s="31"/>
      <c r="I103" s="108"/>
      <c r="J103" s="31"/>
      <c r="K103" s="31"/>
      <c r="L103" s="34"/>
    </row>
    <row r="104" spans="2:65" s="10" customFormat="1" ht="29.25" customHeight="1">
      <c r="B104" s="164"/>
      <c r="C104" s="165" t="s">
        <v>162</v>
      </c>
      <c r="D104" s="166" t="s">
        <v>54</v>
      </c>
      <c r="E104" s="166" t="s">
        <v>50</v>
      </c>
      <c r="F104" s="166" t="s">
        <v>51</v>
      </c>
      <c r="G104" s="166" t="s">
        <v>163</v>
      </c>
      <c r="H104" s="166" t="s">
        <v>164</v>
      </c>
      <c r="I104" s="167" t="s">
        <v>165</v>
      </c>
      <c r="J104" s="168" t="s">
        <v>129</v>
      </c>
      <c r="K104" s="169" t="s">
        <v>166</v>
      </c>
      <c r="L104" s="170"/>
      <c r="M104" s="60" t="s">
        <v>1</v>
      </c>
      <c r="N104" s="61" t="s">
        <v>39</v>
      </c>
      <c r="O104" s="61" t="s">
        <v>167</v>
      </c>
      <c r="P104" s="61" t="s">
        <v>168</v>
      </c>
      <c r="Q104" s="61" t="s">
        <v>169</v>
      </c>
      <c r="R104" s="61" t="s">
        <v>170</v>
      </c>
      <c r="S104" s="61" t="s">
        <v>171</v>
      </c>
      <c r="T104" s="62" t="s">
        <v>172</v>
      </c>
    </row>
    <row r="105" spans="2:65" s="1" customFormat="1" ht="22.9" customHeight="1">
      <c r="B105" s="30"/>
      <c r="C105" s="67" t="s">
        <v>125</v>
      </c>
      <c r="D105" s="31"/>
      <c r="E105" s="31"/>
      <c r="F105" s="31"/>
      <c r="G105" s="31"/>
      <c r="H105" s="31"/>
      <c r="I105" s="108"/>
      <c r="J105" s="171">
        <f>BK105</f>
        <v>0</v>
      </c>
      <c r="K105" s="31"/>
      <c r="L105" s="34"/>
      <c r="M105" s="63"/>
      <c r="N105" s="64"/>
      <c r="O105" s="64"/>
      <c r="P105" s="172">
        <f>P106+P113</f>
        <v>0</v>
      </c>
      <c r="Q105" s="64"/>
      <c r="R105" s="172">
        <f>R106+R113</f>
        <v>1.4774805199999999</v>
      </c>
      <c r="S105" s="64"/>
      <c r="T105" s="173">
        <f>T106+T113</f>
        <v>0</v>
      </c>
      <c r="AT105" s="13" t="s">
        <v>68</v>
      </c>
      <c r="AU105" s="13" t="s">
        <v>131</v>
      </c>
      <c r="BK105" s="174">
        <f>BK106+BK113</f>
        <v>0</v>
      </c>
    </row>
    <row r="106" spans="2:65" s="11" customFormat="1" ht="25.9" customHeight="1">
      <c r="B106" s="175"/>
      <c r="C106" s="176"/>
      <c r="D106" s="177" t="s">
        <v>68</v>
      </c>
      <c r="E106" s="178" t="s">
        <v>173</v>
      </c>
      <c r="F106" s="178" t="s">
        <v>174</v>
      </c>
      <c r="G106" s="176"/>
      <c r="H106" s="176"/>
      <c r="I106" s="179"/>
      <c r="J106" s="180">
        <f>BK106</f>
        <v>0</v>
      </c>
      <c r="K106" s="176"/>
      <c r="L106" s="181"/>
      <c r="M106" s="182"/>
      <c r="N106" s="183"/>
      <c r="O106" s="183"/>
      <c r="P106" s="184">
        <f>P107+P109+P111</f>
        <v>0</v>
      </c>
      <c r="Q106" s="183"/>
      <c r="R106" s="184">
        <f>R107+R109+R111</f>
        <v>0.39226487999999998</v>
      </c>
      <c r="S106" s="183"/>
      <c r="T106" s="185">
        <f>T107+T109+T111</f>
        <v>0</v>
      </c>
      <c r="AR106" s="186" t="s">
        <v>76</v>
      </c>
      <c r="AT106" s="187" t="s">
        <v>68</v>
      </c>
      <c r="AU106" s="187" t="s">
        <v>69</v>
      </c>
      <c r="AY106" s="186" t="s">
        <v>175</v>
      </c>
      <c r="BK106" s="188">
        <f>BK107+BK109+BK111</f>
        <v>0</v>
      </c>
    </row>
    <row r="107" spans="2:65" s="11" customFormat="1" ht="22.9" customHeight="1">
      <c r="B107" s="175"/>
      <c r="C107" s="176"/>
      <c r="D107" s="177" t="s">
        <v>68</v>
      </c>
      <c r="E107" s="189" t="s">
        <v>195</v>
      </c>
      <c r="F107" s="189" t="s">
        <v>196</v>
      </c>
      <c r="G107" s="176"/>
      <c r="H107" s="176"/>
      <c r="I107" s="179"/>
      <c r="J107" s="190">
        <f>BK107</f>
        <v>0</v>
      </c>
      <c r="K107" s="176"/>
      <c r="L107" s="181"/>
      <c r="M107" s="182"/>
      <c r="N107" s="183"/>
      <c r="O107" s="183"/>
      <c r="P107" s="184">
        <f>P108</f>
        <v>0</v>
      </c>
      <c r="Q107" s="183"/>
      <c r="R107" s="184">
        <f>R108</f>
        <v>0.38791967999999999</v>
      </c>
      <c r="S107" s="183"/>
      <c r="T107" s="185">
        <f>T108</f>
        <v>0</v>
      </c>
      <c r="AR107" s="186" t="s">
        <v>76</v>
      </c>
      <c r="AT107" s="187" t="s">
        <v>68</v>
      </c>
      <c r="AU107" s="187" t="s">
        <v>76</v>
      </c>
      <c r="AY107" s="186" t="s">
        <v>175</v>
      </c>
      <c r="BK107" s="188">
        <f>BK108</f>
        <v>0</v>
      </c>
    </row>
    <row r="108" spans="2:65" s="1" customFormat="1" ht="16.5" customHeight="1">
      <c r="B108" s="30"/>
      <c r="C108" s="191" t="s">
        <v>76</v>
      </c>
      <c r="D108" s="191" t="s">
        <v>178</v>
      </c>
      <c r="E108" s="192" t="s">
        <v>1556</v>
      </c>
      <c r="F108" s="193" t="s">
        <v>1557</v>
      </c>
      <c r="G108" s="194" t="s">
        <v>193</v>
      </c>
      <c r="H108" s="195">
        <v>10.327999999999999</v>
      </c>
      <c r="I108" s="196"/>
      <c r="J108" s="195">
        <f>ROUND(I108*H108,3)</f>
        <v>0</v>
      </c>
      <c r="K108" s="193" t="s">
        <v>1</v>
      </c>
      <c r="L108" s="34"/>
      <c r="M108" s="197" t="s">
        <v>1</v>
      </c>
      <c r="N108" s="198" t="s">
        <v>41</v>
      </c>
      <c r="O108" s="56"/>
      <c r="P108" s="199">
        <f>O108*H108</f>
        <v>0</v>
      </c>
      <c r="Q108" s="199">
        <v>3.7560000000000003E-2</v>
      </c>
      <c r="R108" s="199">
        <f>Q108*H108</f>
        <v>0.38791967999999999</v>
      </c>
      <c r="S108" s="199">
        <v>0</v>
      </c>
      <c r="T108" s="200">
        <f>S108*H108</f>
        <v>0</v>
      </c>
      <c r="AR108" s="13" t="s">
        <v>182</v>
      </c>
      <c r="AT108" s="13" t="s">
        <v>178</v>
      </c>
      <c r="AU108" s="13" t="s">
        <v>82</v>
      </c>
      <c r="AY108" s="13" t="s">
        <v>175</v>
      </c>
      <c r="BE108" s="201">
        <f>IF(N108="základná",J108,0)</f>
        <v>0</v>
      </c>
      <c r="BF108" s="201">
        <f>IF(N108="znížená",J108,0)</f>
        <v>0</v>
      </c>
      <c r="BG108" s="201">
        <f>IF(N108="zákl. prenesená",J108,0)</f>
        <v>0</v>
      </c>
      <c r="BH108" s="201">
        <f>IF(N108="zníž. prenesená",J108,0)</f>
        <v>0</v>
      </c>
      <c r="BI108" s="201">
        <f>IF(N108="nulová",J108,0)</f>
        <v>0</v>
      </c>
      <c r="BJ108" s="13" t="s">
        <v>82</v>
      </c>
      <c r="BK108" s="202">
        <f>ROUND(I108*H108,3)</f>
        <v>0</v>
      </c>
      <c r="BL108" s="13" t="s">
        <v>182</v>
      </c>
      <c r="BM108" s="13" t="s">
        <v>1558</v>
      </c>
    </row>
    <row r="109" spans="2:65" s="11" customFormat="1" ht="22.9" customHeight="1">
      <c r="B109" s="175"/>
      <c r="C109" s="176"/>
      <c r="D109" s="177" t="s">
        <v>68</v>
      </c>
      <c r="E109" s="189" t="s">
        <v>212</v>
      </c>
      <c r="F109" s="189" t="s">
        <v>255</v>
      </c>
      <c r="G109" s="176"/>
      <c r="H109" s="176"/>
      <c r="I109" s="179"/>
      <c r="J109" s="190">
        <f>BK109</f>
        <v>0</v>
      </c>
      <c r="K109" s="176"/>
      <c r="L109" s="181"/>
      <c r="M109" s="182"/>
      <c r="N109" s="183"/>
      <c r="O109" s="183"/>
      <c r="P109" s="184">
        <f>P110</f>
        <v>0</v>
      </c>
      <c r="Q109" s="183"/>
      <c r="R109" s="184">
        <f>R110</f>
        <v>4.3451999999999996E-3</v>
      </c>
      <c r="S109" s="183"/>
      <c r="T109" s="185">
        <f>T110</f>
        <v>0</v>
      </c>
      <c r="AR109" s="186" t="s">
        <v>76</v>
      </c>
      <c r="AT109" s="187" t="s">
        <v>68</v>
      </c>
      <c r="AU109" s="187" t="s">
        <v>76</v>
      </c>
      <c r="AY109" s="186" t="s">
        <v>175</v>
      </c>
      <c r="BK109" s="188">
        <f>BK110</f>
        <v>0</v>
      </c>
    </row>
    <row r="110" spans="2:65" s="1" customFormat="1" ht="16.5" customHeight="1">
      <c r="B110" s="30"/>
      <c r="C110" s="191" t="s">
        <v>82</v>
      </c>
      <c r="D110" s="191" t="s">
        <v>178</v>
      </c>
      <c r="E110" s="192" t="s">
        <v>1559</v>
      </c>
      <c r="F110" s="193" t="s">
        <v>1560</v>
      </c>
      <c r="G110" s="194" t="s">
        <v>193</v>
      </c>
      <c r="H110" s="195">
        <v>2.84</v>
      </c>
      <c r="I110" s="196"/>
      <c r="J110" s="195">
        <f>ROUND(I110*H110,3)</f>
        <v>0</v>
      </c>
      <c r="K110" s="193" t="s">
        <v>1</v>
      </c>
      <c r="L110" s="34"/>
      <c r="M110" s="197" t="s">
        <v>1</v>
      </c>
      <c r="N110" s="198" t="s">
        <v>41</v>
      </c>
      <c r="O110" s="56"/>
      <c r="P110" s="199">
        <f>O110*H110</f>
        <v>0</v>
      </c>
      <c r="Q110" s="199">
        <v>1.5299999999999999E-3</v>
      </c>
      <c r="R110" s="199">
        <f>Q110*H110</f>
        <v>4.3451999999999996E-3</v>
      </c>
      <c r="S110" s="199">
        <v>0</v>
      </c>
      <c r="T110" s="200">
        <f>S110*H110</f>
        <v>0</v>
      </c>
      <c r="AR110" s="13" t="s">
        <v>241</v>
      </c>
      <c r="AT110" s="13" t="s">
        <v>178</v>
      </c>
      <c r="AU110" s="13" t="s">
        <v>82</v>
      </c>
      <c r="AY110" s="13" t="s">
        <v>175</v>
      </c>
      <c r="BE110" s="201">
        <f>IF(N110="základná",J110,0)</f>
        <v>0</v>
      </c>
      <c r="BF110" s="201">
        <f>IF(N110="znížená",J110,0)</f>
        <v>0</v>
      </c>
      <c r="BG110" s="201">
        <f>IF(N110="zákl. prenesená",J110,0)</f>
        <v>0</v>
      </c>
      <c r="BH110" s="201">
        <f>IF(N110="zníž. prenesená",J110,0)</f>
        <v>0</v>
      </c>
      <c r="BI110" s="201">
        <f>IF(N110="nulová",J110,0)</f>
        <v>0</v>
      </c>
      <c r="BJ110" s="13" t="s">
        <v>82</v>
      </c>
      <c r="BK110" s="202">
        <f>ROUND(I110*H110,3)</f>
        <v>0</v>
      </c>
      <c r="BL110" s="13" t="s">
        <v>241</v>
      </c>
      <c r="BM110" s="13" t="s">
        <v>1561</v>
      </c>
    </row>
    <row r="111" spans="2:65" s="11" customFormat="1" ht="22.9" customHeight="1">
      <c r="B111" s="175"/>
      <c r="C111" s="176"/>
      <c r="D111" s="177" t="s">
        <v>68</v>
      </c>
      <c r="E111" s="189" t="s">
        <v>373</v>
      </c>
      <c r="F111" s="189" t="s">
        <v>374</v>
      </c>
      <c r="G111" s="176"/>
      <c r="H111" s="176"/>
      <c r="I111" s="179"/>
      <c r="J111" s="190">
        <f>BK111</f>
        <v>0</v>
      </c>
      <c r="K111" s="176"/>
      <c r="L111" s="181"/>
      <c r="M111" s="182"/>
      <c r="N111" s="183"/>
      <c r="O111" s="183"/>
      <c r="P111" s="184">
        <f>P112</f>
        <v>0</v>
      </c>
      <c r="Q111" s="183"/>
      <c r="R111" s="184">
        <f>R112</f>
        <v>0</v>
      </c>
      <c r="S111" s="183"/>
      <c r="T111" s="185">
        <f>T112</f>
        <v>0</v>
      </c>
      <c r="AR111" s="186" t="s">
        <v>76</v>
      </c>
      <c r="AT111" s="187" t="s">
        <v>68</v>
      </c>
      <c r="AU111" s="187" t="s">
        <v>76</v>
      </c>
      <c r="AY111" s="186" t="s">
        <v>175</v>
      </c>
      <c r="BK111" s="188">
        <f>BK112</f>
        <v>0</v>
      </c>
    </row>
    <row r="112" spans="2:65" s="1" customFormat="1" ht="16.5" customHeight="1">
      <c r="B112" s="30"/>
      <c r="C112" s="191" t="s">
        <v>176</v>
      </c>
      <c r="D112" s="191" t="s">
        <v>178</v>
      </c>
      <c r="E112" s="192" t="s">
        <v>376</v>
      </c>
      <c r="F112" s="193" t="s">
        <v>377</v>
      </c>
      <c r="G112" s="194" t="s">
        <v>351</v>
      </c>
      <c r="H112" s="195">
        <v>0.38800000000000001</v>
      </c>
      <c r="I112" s="196"/>
      <c r="J112" s="195">
        <f>ROUND(I112*H112,3)</f>
        <v>0</v>
      </c>
      <c r="K112" s="193" t="s">
        <v>1</v>
      </c>
      <c r="L112" s="34"/>
      <c r="M112" s="197" t="s">
        <v>1</v>
      </c>
      <c r="N112" s="198" t="s">
        <v>41</v>
      </c>
      <c r="O112" s="56"/>
      <c r="P112" s="199">
        <f>O112*H112</f>
        <v>0</v>
      </c>
      <c r="Q112" s="199">
        <v>0</v>
      </c>
      <c r="R112" s="199">
        <f>Q112*H112</f>
        <v>0</v>
      </c>
      <c r="S112" s="199">
        <v>0</v>
      </c>
      <c r="T112" s="200">
        <f>S112*H112</f>
        <v>0</v>
      </c>
      <c r="AR112" s="13" t="s">
        <v>182</v>
      </c>
      <c r="AT112" s="13" t="s">
        <v>178</v>
      </c>
      <c r="AU112" s="13" t="s">
        <v>82</v>
      </c>
      <c r="AY112" s="13" t="s">
        <v>175</v>
      </c>
      <c r="BE112" s="201">
        <f>IF(N112="základná",J112,0)</f>
        <v>0</v>
      </c>
      <c r="BF112" s="201">
        <f>IF(N112="znížená",J112,0)</f>
        <v>0</v>
      </c>
      <c r="BG112" s="201">
        <f>IF(N112="zákl. prenesená",J112,0)</f>
        <v>0</v>
      </c>
      <c r="BH112" s="201">
        <f>IF(N112="zníž. prenesená",J112,0)</f>
        <v>0</v>
      </c>
      <c r="BI112" s="201">
        <f>IF(N112="nulová",J112,0)</f>
        <v>0</v>
      </c>
      <c r="BJ112" s="13" t="s">
        <v>82</v>
      </c>
      <c r="BK112" s="202">
        <f>ROUND(I112*H112,3)</f>
        <v>0</v>
      </c>
      <c r="BL112" s="13" t="s">
        <v>182</v>
      </c>
      <c r="BM112" s="13" t="s">
        <v>1562</v>
      </c>
    </row>
    <row r="113" spans="2:65" s="11" customFormat="1" ht="25.9" customHeight="1">
      <c r="B113" s="175"/>
      <c r="C113" s="176"/>
      <c r="D113" s="177" t="s">
        <v>68</v>
      </c>
      <c r="E113" s="178" t="s">
        <v>379</v>
      </c>
      <c r="F113" s="178" t="s">
        <v>380</v>
      </c>
      <c r="G113" s="176"/>
      <c r="H113" s="176"/>
      <c r="I113" s="179"/>
      <c r="J113" s="180">
        <f>BK113</f>
        <v>0</v>
      </c>
      <c r="K113" s="176"/>
      <c r="L113" s="181"/>
      <c r="M113" s="182"/>
      <c r="N113" s="183"/>
      <c r="O113" s="183"/>
      <c r="P113" s="184">
        <f>P114+P120+P122</f>
        <v>0</v>
      </c>
      <c r="Q113" s="183"/>
      <c r="R113" s="184">
        <f>R114+R120+R122</f>
        <v>1.0852156399999999</v>
      </c>
      <c r="S113" s="183"/>
      <c r="T113" s="185">
        <f>T114+T120+T122</f>
        <v>0</v>
      </c>
      <c r="AR113" s="186" t="s">
        <v>82</v>
      </c>
      <c r="AT113" s="187" t="s">
        <v>68</v>
      </c>
      <c r="AU113" s="187" t="s">
        <v>69</v>
      </c>
      <c r="AY113" s="186" t="s">
        <v>175</v>
      </c>
      <c r="BK113" s="188">
        <f>BK114+BK120+BK122</f>
        <v>0</v>
      </c>
    </row>
    <row r="114" spans="2:65" s="11" customFormat="1" ht="22.9" customHeight="1">
      <c r="B114" s="175"/>
      <c r="C114" s="176"/>
      <c r="D114" s="177" t="s">
        <v>68</v>
      </c>
      <c r="E114" s="189" t="s">
        <v>588</v>
      </c>
      <c r="F114" s="189" t="s">
        <v>589</v>
      </c>
      <c r="G114" s="176"/>
      <c r="H114" s="176"/>
      <c r="I114" s="179"/>
      <c r="J114" s="190">
        <f>BK114</f>
        <v>0</v>
      </c>
      <c r="K114" s="176"/>
      <c r="L114" s="181"/>
      <c r="M114" s="182"/>
      <c r="N114" s="183"/>
      <c r="O114" s="183"/>
      <c r="P114" s="184">
        <f>SUM(P115:P119)</f>
        <v>0</v>
      </c>
      <c r="Q114" s="183"/>
      <c r="R114" s="184">
        <f>SUM(R115:R119)</f>
        <v>1.07960404</v>
      </c>
      <c r="S114" s="183"/>
      <c r="T114" s="185">
        <f>SUM(T115:T119)</f>
        <v>0</v>
      </c>
      <c r="AR114" s="186" t="s">
        <v>82</v>
      </c>
      <c r="AT114" s="187" t="s">
        <v>68</v>
      </c>
      <c r="AU114" s="187" t="s">
        <v>76</v>
      </c>
      <c r="AY114" s="186" t="s">
        <v>175</v>
      </c>
      <c r="BK114" s="188">
        <f>SUM(BK115:BK119)</f>
        <v>0</v>
      </c>
    </row>
    <row r="115" spans="2:65" s="1" customFormat="1" ht="16.5" customHeight="1">
      <c r="B115" s="30"/>
      <c r="C115" s="191" t="s">
        <v>182</v>
      </c>
      <c r="D115" s="191" t="s">
        <v>178</v>
      </c>
      <c r="E115" s="192" t="s">
        <v>593</v>
      </c>
      <c r="F115" s="193" t="s">
        <v>1563</v>
      </c>
      <c r="G115" s="194" t="s">
        <v>193</v>
      </c>
      <c r="H115" s="195">
        <v>21.553999999999998</v>
      </c>
      <c r="I115" s="196"/>
      <c r="J115" s="195">
        <f>ROUND(I115*H115,3)</f>
        <v>0</v>
      </c>
      <c r="K115" s="193" t="s">
        <v>1</v>
      </c>
      <c r="L115" s="34"/>
      <c r="M115" s="197" t="s">
        <v>1</v>
      </c>
      <c r="N115" s="198" t="s">
        <v>41</v>
      </c>
      <c r="O115" s="56"/>
      <c r="P115" s="199">
        <f>O115*H115</f>
        <v>0</v>
      </c>
      <c r="Q115" s="199">
        <v>2.5999999999999998E-4</v>
      </c>
      <c r="R115" s="199">
        <f>Q115*H115</f>
        <v>5.6040399999999994E-3</v>
      </c>
      <c r="S115" s="199">
        <v>0</v>
      </c>
      <c r="T115" s="200">
        <f>S115*H115</f>
        <v>0</v>
      </c>
      <c r="AR115" s="13" t="s">
        <v>241</v>
      </c>
      <c r="AT115" s="13" t="s">
        <v>178</v>
      </c>
      <c r="AU115" s="13" t="s">
        <v>82</v>
      </c>
      <c r="AY115" s="13" t="s">
        <v>175</v>
      </c>
      <c r="BE115" s="201">
        <f>IF(N115="základná",J115,0)</f>
        <v>0</v>
      </c>
      <c r="BF115" s="201">
        <f>IF(N115="znížená",J115,0)</f>
        <v>0</v>
      </c>
      <c r="BG115" s="201">
        <f>IF(N115="zákl. prenesená",J115,0)</f>
        <v>0</v>
      </c>
      <c r="BH115" s="201">
        <f>IF(N115="zníž. prenesená",J115,0)</f>
        <v>0</v>
      </c>
      <c r="BI115" s="201">
        <f>IF(N115="nulová",J115,0)</f>
        <v>0</v>
      </c>
      <c r="BJ115" s="13" t="s">
        <v>82</v>
      </c>
      <c r="BK115" s="202">
        <f>ROUND(I115*H115,3)</f>
        <v>0</v>
      </c>
      <c r="BL115" s="13" t="s">
        <v>241</v>
      </c>
      <c r="BM115" s="13" t="s">
        <v>1564</v>
      </c>
    </row>
    <row r="116" spans="2:65" s="1" customFormat="1" ht="22.5" customHeight="1">
      <c r="B116" s="30"/>
      <c r="C116" s="203" t="s">
        <v>197</v>
      </c>
      <c r="D116" s="203" t="s">
        <v>246</v>
      </c>
      <c r="E116" s="204" t="s">
        <v>1565</v>
      </c>
      <c r="F116" s="205" t="s">
        <v>1566</v>
      </c>
      <c r="G116" s="206" t="s">
        <v>181</v>
      </c>
      <c r="H116" s="207">
        <v>1</v>
      </c>
      <c r="I116" s="208"/>
      <c r="J116" s="207">
        <f>ROUND(I116*H116,3)</f>
        <v>0</v>
      </c>
      <c r="K116" s="205" t="s">
        <v>1</v>
      </c>
      <c r="L116" s="209"/>
      <c r="M116" s="210" t="s">
        <v>1</v>
      </c>
      <c r="N116" s="211" t="s">
        <v>41</v>
      </c>
      <c r="O116" s="56"/>
      <c r="P116" s="199">
        <f>O116*H116</f>
        <v>0</v>
      </c>
      <c r="Q116" s="199">
        <v>0.34</v>
      </c>
      <c r="R116" s="199">
        <f>Q116*H116</f>
        <v>0.34</v>
      </c>
      <c r="S116" s="199">
        <v>0</v>
      </c>
      <c r="T116" s="200">
        <f>S116*H116</f>
        <v>0</v>
      </c>
      <c r="AR116" s="13" t="s">
        <v>307</v>
      </c>
      <c r="AT116" s="13" t="s">
        <v>246</v>
      </c>
      <c r="AU116" s="13" t="s">
        <v>82</v>
      </c>
      <c r="AY116" s="13" t="s">
        <v>175</v>
      </c>
      <c r="BE116" s="201">
        <f>IF(N116="základná",J116,0)</f>
        <v>0</v>
      </c>
      <c r="BF116" s="201">
        <f>IF(N116="znížená",J116,0)</f>
        <v>0</v>
      </c>
      <c r="BG116" s="201">
        <f>IF(N116="zákl. prenesená",J116,0)</f>
        <v>0</v>
      </c>
      <c r="BH116" s="201">
        <f>IF(N116="zníž. prenesená",J116,0)</f>
        <v>0</v>
      </c>
      <c r="BI116" s="201">
        <f>IF(N116="nulová",J116,0)</f>
        <v>0</v>
      </c>
      <c r="BJ116" s="13" t="s">
        <v>82</v>
      </c>
      <c r="BK116" s="202">
        <f>ROUND(I116*H116,3)</f>
        <v>0</v>
      </c>
      <c r="BL116" s="13" t="s">
        <v>241</v>
      </c>
      <c r="BM116" s="13" t="s">
        <v>1567</v>
      </c>
    </row>
    <row r="117" spans="2:65" s="1" customFormat="1" ht="16.5" customHeight="1">
      <c r="B117" s="30"/>
      <c r="C117" s="203" t="s">
        <v>195</v>
      </c>
      <c r="D117" s="203" t="s">
        <v>246</v>
      </c>
      <c r="E117" s="204" t="s">
        <v>1568</v>
      </c>
      <c r="F117" s="205" t="s">
        <v>1569</v>
      </c>
      <c r="G117" s="206" t="s">
        <v>181</v>
      </c>
      <c r="H117" s="207">
        <v>1</v>
      </c>
      <c r="I117" s="208"/>
      <c r="J117" s="207">
        <f>ROUND(I117*H117,3)</f>
        <v>0</v>
      </c>
      <c r="K117" s="205" t="s">
        <v>1</v>
      </c>
      <c r="L117" s="209"/>
      <c r="M117" s="210" t="s">
        <v>1</v>
      </c>
      <c r="N117" s="211" t="s">
        <v>41</v>
      </c>
      <c r="O117" s="56"/>
      <c r="P117" s="199">
        <f>O117*H117</f>
        <v>0</v>
      </c>
      <c r="Q117" s="199">
        <v>0.46400000000000002</v>
      </c>
      <c r="R117" s="199">
        <f>Q117*H117</f>
        <v>0.46400000000000002</v>
      </c>
      <c r="S117" s="199">
        <v>0</v>
      </c>
      <c r="T117" s="200">
        <f>S117*H117</f>
        <v>0</v>
      </c>
      <c r="AR117" s="13" t="s">
        <v>307</v>
      </c>
      <c r="AT117" s="13" t="s">
        <v>246</v>
      </c>
      <c r="AU117" s="13" t="s">
        <v>82</v>
      </c>
      <c r="AY117" s="13" t="s">
        <v>175</v>
      </c>
      <c r="BE117" s="201">
        <f>IF(N117="základná",J117,0)</f>
        <v>0</v>
      </c>
      <c r="BF117" s="201">
        <f>IF(N117="znížená",J117,0)</f>
        <v>0</v>
      </c>
      <c r="BG117" s="201">
        <f>IF(N117="zákl. prenesená",J117,0)</f>
        <v>0</v>
      </c>
      <c r="BH117" s="201">
        <f>IF(N117="zníž. prenesená",J117,0)</f>
        <v>0</v>
      </c>
      <c r="BI117" s="201">
        <f>IF(N117="nulová",J117,0)</f>
        <v>0</v>
      </c>
      <c r="BJ117" s="13" t="s">
        <v>82</v>
      </c>
      <c r="BK117" s="202">
        <f>ROUND(I117*H117,3)</f>
        <v>0</v>
      </c>
      <c r="BL117" s="13" t="s">
        <v>241</v>
      </c>
      <c r="BM117" s="13" t="s">
        <v>1570</v>
      </c>
    </row>
    <row r="118" spans="2:65" s="1" customFormat="1" ht="22.5" customHeight="1">
      <c r="B118" s="30"/>
      <c r="C118" s="203" t="s">
        <v>204</v>
      </c>
      <c r="D118" s="203" t="s">
        <v>246</v>
      </c>
      <c r="E118" s="204" t="s">
        <v>1571</v>
      </c>
      <c r="F118" s="205" t="s">
        <v>1572</v>
      </c>
      <c r="G118" s="206" t="s">
        <v>181</v>
      </c>
      <c r="H118" s="207">
        <v>1</v>
      </c>
      <c r="I118" s="208"/>
      <c r="J118" s="207">
        <f>ROUND(I118*H118,3)</f>
        <v>0</v>
      </c>
      <c r="K118" s="205" t="s">
        <v>1</v>
      </c>
      <c r="L118" s="209"/>
      <c r="M118" s="210" t="s">
        <v>1</v>
      </c>
      <c r="N118" s="211" t="s">
        <v>41</v>
      </c>
      <c r="O118" s="56"/>
      <c r="P118" s="199">
        <f>O118*H118</f>
        <v>0</v>
      </c>
      <c r="Q118" s="199">
        <v>0.27</v>
      </c>
      <c r="R118" s="199">
        <f>Q118*H118</f>
        <v>0.27</v>
      </c>
      <c r="S118" s="199">
        <v>0</v>
      </c>
      <c r="T118" s="200">
        <f>S118*H118</f>
        <v>0</v>
      </c>
      <c r="AR118" s="13" t="s">
        <v>307</v>
      </c>
      <c r="AT118" s="13" t="s">
        <v>246</v>
      </c>
      <c r="AU118" s="13" t="s">
        <v>82</v>
      </c>
      <c r="AY118" s="13" t="s">
        <v>175</v>
      </c>
      <c r="BE118" s="201">
        <f>IF(N118="základná",J118,0)</f>
        <v>0</v>
      </c>
      <c r="BF118" s="201">
        <f>IF(N118="znížená",J118,0)</f>
        <v>0</v>
      </c>
      <c r="BG118" s="201">
        <f>IF(N118="zákl. prenesená",J118,0)</f>
        <v>0</v>
      </c>
      <c r="BH118" s="201">
        <f>IF(N118="zníž. prenesená",J118,0)</f>
        <v>0</v>
      </c>
      <c r="BI118" s="201">
        <f>IF(N118="nulová",J118,0)</f>
        <v>0</v>
      </c>
      <c r="BJ118" s="13" t="s">
        <v>82</v>
      </c>
      <c r="BK118" s="202">
        <f>ROUND(I118*H118,3)</f>
        <v>0</v>
      </c>
      <c r="BL118" s="13" t="s">
        <v>241</v>
      </c>
      <c r="BM118" s="13" t="s">
        <v>1573</v>
      </c>
    </row>
    <row r="119" spans="2:65" s="1" customFormat="1" ht="16.5" customHeight="1">
      <c r="B119" s="30"/>
      <c r="C119" s="191" t="s">
        <v>208</v>
      </c>
      <c r="D119" s="191" t="s">
        <v>178</v>
      </c>
      <c r="E119" s="192" t="s">
        <v>1482</v>
      </c>
      <c r="F119" s="193" t="s">
        <v>1483</v>
      </c>
      <c r="G119" s="194" t="s">
        <v>351</v>
      </c>
      <c r="H119" s="195">
        <v>1.08</v>
      </c>
      <c r="I119" s="196"/>
      <c r="J119" s="195">
        <f>ROUND(I119*H119,3)</f>
        <v>0</v>
      </c>
      <c r="K119" s="193" t="s">
        <v>1</v>
      </c>
      <c r="L119" s="34"/>
      <c r="M119" s="197" t="s">
        <v>1</v>
      </c>
      <c r="N119" s="198" t="s">
        <v>41</v>
      </c>
      <c r="O119" s="56"/>
      <c r="P119" s="199">
        <f>O119*H119</f>
        <v>0</v>
      </c>
      <c r="Q119" s="199">
        <v>0</v>
      </c>
      <c r="R119" s="199">
        <f>Q119*H119</f>
        <v>0</v>
      </c>
      <c r="S119" s="199">
        <v>0</v>
      </c>
      <c r="T119" s="200">
        <f>S119*H119</f>
        <v>0</v>
      </c>
      <c r="AR119" s="13" t="s">
        <v>241</v>
      </c>
      <c r="AT119" s="13" t="s">
        <v>178</v>
      </c>
      <c r="AU119" s="13" t="s">
        <v>82</v>
      </c>
      <c r="AY119" s="13" t="s">
        <v>175</v>
      </c>
      <c r="BE119" s="201">
        <f>IF(N119="základná",J119,0)</f>
        <v>0</v>
      </c>
      <c r="BF119" s="201">
        <f>IF(N119="znížená",J119,0)</f>
        <v>0</v>
      </c>
      <c r="BG119" s="201">
        <f>IF(N119="zákl. prenesená",J119,0)</f>
        <v>0</v>
      </c>
      <c r="BH119" s="201">
        <f>IF(N119="zníž. prenesená",J119,0)</f>
        <v>0</v>
      </c>
      <c r="BI119" s="201">
        <f>IF(N119="nulová",J119,0)</f>
        <v>0</v>
      </c>
      <c r="BJ119" s="13" t="s">
        <v>82</v>
      </c>
      <c r="BK119" s="202">
        <f>ROUND(I119*H119,3)</f>
        <v>0</v>
      </c>
      <c r="BL119" s="13" t="s">
        <v>241</v>
      </c>
      <c r="BM119" s="13" t="s">
        <v>1574</v>
      </c>
    </row>
    <row r="120" spans="2:65" s="11" customFormat="1" ht="22.9" customHeight="1">
      <c r="B120" s="175"/>
      <c r="C120" s="176"/>
      <c r="D120" s="177" t="s">
        <v>68</v>
      </c>
      <c r="E120" s="189" t="s">
        <v>776</v>
      </c>
      <c r="F120" s="189" t="s">
        <v>777</v>
      </c>
      <c r="G120" s="176"/>
      <c r="H120" s="176"/>
      <c r="I120" s="179"/>
      <c r="J120" s="190">
        <f>BK120</f>
        <v>0</v>
      </c>
      <c r="K120" s="176"/>
      <c r="L120" s="181"/>
      <c r="M120" s="182"/>
      <c r="N120" s="183"/>
      <c r="O120" s="183"/>
      <c r="P120" s="184">
        <f>P121</f>
        <v>0</v>
      </c>
      <c r="Q120" s="183"/>
      <c r="R120" s="184">
        <f>R121</f>
        <v>3.3408000000000001E-3</v>
      </c>
      <c r="S120" s="183"/>
      <c r="T120" s="185">
        <f>T121</f>
        <v>0</v>
      </c>
      <c r="AR120" s="186" t="s">
        <v>82</v>
      </c>
      <c r="AT120" s="187" t="s">
        <v>68</v>
      </c>
      <c r="AU120" s="187" t="s">
        <v>76</v>
      </c>
      <c r="AY120" s="186" t="s">
        <v>175</v>
      </c>
      <c r="BK120" s="188">
        <f>BK121</f>
        <v>0</v>
      </c>
    </row>
    <row r="121" spans="2:65" s="1" customFormat="1" ht="16.5" customHeight="1">
      <c r="B121" s="30"/>
      <c r="C121" s="191" t="s">
        <v>212</v>
      </c>
      <c r="D121" s="191" t="s">
        <v>178</v>
      </c>
      <c r="E121" s="192" t="s">
        <v>791</v>
      </c>
      <c r="F121" s="193" t="s">
        <v>792</v>
      </c>
      <c r="G121" s="194" t="s">
        <v>193</v>
      </c>
      <c r="H121" s="195">
        <v>5.76</v>
      </c>
      <c r="I121" s="196"/>
      <c r="J121" s="195">
        <f>ROUND(I121*H121,3)</f>
        <v>0</v>
      </c>
      <c r="K121" s="193" t="s">
        <v>1</v>
      </c>
      <c r="L121" s="34"/>
      <c r="M121" s="197" t="s">
        <v>1</v>
      </c>
      <c r="N121" s="198" t="s">
        <v>41</v>
      </c>
      <c r="O121" s="56"/>
      <c r="P121" s="199">
        <f>O121*H121</f>
        <v>0</v>
      </c>
      <c r="Q121" s="199">
        <v>5.8E-4</v>
      </c>
      <c r="R121" s="199">
        <f>Q121*H121</f>
        <v>3.3408000000000001E-3</v>
      </c>
      <c r="S121" s="199">
        <v>0</v>
      </c>
      <c r="T121" s="200">
        <f>S121*H121</f>
        <v>0</v>
      </c>
      <c r="AR121" s="13" t="s">
        <v>241</v>
      </c>
      <c r="AT121" s="13" t="s">
        <v>178</v>
      </c>
      <c r="AU121" s="13" t="s">
        <v>82</v>
      </c>
      <c r="AY121" s="13" t="s">
        <v>175</v>
      </c>
      <c r="BE121" s="201">
        <f>IF(N121="základná",J121,0)</f>
        <v>0</v>
      </c>
      <c r="BF121" s="201">
        <f>IF(N121="znížená",J121,0)</f>
        <v>0</v>
      </c>
      <c r="BG121" s="201">
        <f>IF(N121="zákl. prenesená",J121,0)</f>
        <v>0</v>
      </c>
      <c r="BH121" s="201">
        <f>IF(N121="zníž. prenesená",J121,0)</f>
        <v>0</v>
      </c>
      <c r="BI121" s="201">
        <f>IF(N121="nulová",J121,0)</f>
        <v>0</v>
      </c>
      <c r="BJ121" s="13" t="s">
        <v>82</v>
      </c>
      <c r="BK121" s="202">
        <f>ROUND(I121*H121,3)</f>
        <v>0</v>
      </c>
      <c r="BL121" s="13" t="s">
        <v>241</v>
      </c>
      <c r="BM121" s="13" t="s">
        <v>1575</v>
      </c>
    </row>
    <row r="122" spans="2:65" s="11" customFormat="1" ht="22.9" customHeight="1">
      <c r="B122" s="175"/>
      <c r="C122" s="176"/>
      <c r="D122" s="177" t="s">
        <v>68</v>
      </c>
      <c r="E122" s="189" t="s">
        <v>794</v>
      </c>
      <c r="F122" s="189" t="s">
        <v>795</v>
      </c>
      <c r="G122" s="176"/>
      <c r="H122" s="176"/>
      <c r="I122" s="179"/>
      <c r="J122" s="190">
        <f>BK122</f>
        <v>0</v>
      </c>
      <c r="K122" s="176"/>
      <c r="L122" s="181"/>
      <c r="M122" s="182"/>
      <c r="N122" s="183"/>
      <c r="O122" s="183"/>
      <c r="P122" s="184">
        <f>P123</f>
        <v>0</v>
      </c>
      <c r="Q122" s="183"/>
      <c r="R122" s="184">
        <f>R123</f>
        <v>2.2708000000000003E-3</v>
      </c>
      <c r="S122" s="183"/>
      <c r="T122" s="185">
        <f>T123</f>
        <v>0</v>
      </c>
      <c r="AR122" s="186" t="s">
        <v>82</v>
      </c>
      <c r="AT122" s="187" t="s">
        <v>68</v>
      </c>
      <c r="AU122" s="187" t="s">
        <v>76</v>
      </c>
      <c r="AY122" s="186" t="s">
        <v>175</v>
      </c>
      <c r="BK122" s="188">
        <f>BK123</f>
        <v>0</v>
      </c>
    </row>
    <row r="123" spans="2:65" s="1" customFormat="1" ht="16.5" customHeight="1">
      <c r="B123" s="30"/>
      <c r="C123" s="191" t="s">
        <v>216</v>
      </c>
      <c r="D123" s="191" t="s">
        <v>178</v>
      </c>
      <c r="E123" s="192" t="s">
        <v>797</v>
      </c>
      <c r="F123" s="193" t="s">
        <v>798</v>
      </c>
      <c r="G123" s="194" t="s">
        <v>193</v>
      </c>
      <c r="H123" s="195">
        <v>6.4880000000000004</v>
      </c>
      <c r="I123" s="196"/>
      <c r="J123" s="195">
        <f>ROUND(I123*H123,3)</f>
        <v>0</v>
      </c>
      <c r="K123" s="193" t="s">
        <v>1</v>
      </c>
      <c r="L123" s="34"/>
      <c r="M123" s="212" t="s">
        <v>1</v>
      </c>
      <c r="N123" s="213" t="s">
        <v>41</v>
      </c>
      <c r="O123" s="214"/>
      <c r="P123" s="215">
        <f>O123*H123</f>
        <v>0</v>
      </c>
      <c r="Q123" s="215">
        <v>3.5E-4</v>
      </c>
      <c r="R123" s="215">
        <f>Q123*H123</f>
        <v>2.2708000000000003E-3</v>
      </c>
      <c r="S123" s="215">
        <v>0</v>
      </c>
      <c r="T123" s="216">
        <f>S123*H123</f>
        <v>0</v>
      </c>
      <c r="AR123" s="13" t="s">
        <v>241</v>
      </c>
      <c r="AT123" s="13" t="s">
        <v>178</v>
      </c>
      <c r="AU123" s="13" t="s">
        <v>82</v>
      </c>
      <c r="AY123" s="13" t="s">
        <v>175</v>
      </c>
      <c r="BE123" s="201">
        <f>IF(N123="základná",J123,0)</f>
        <v>0</v>
      </c>
      <c r="BF123" s="201">
        <f>IF(N123="znížená",J123,0)</f>
        <v>0</v>
      </c>
      <c r="BG123" s="201">
        <f>IF(N123="zákl. prenesená",J123,0)</f>
        <v>0</v>
      </c>
      <c r="BH123" s="201">
        <f>IF(N123="zníž. prenesená",J123,0)</f>
        <v>0</v>
      </c>
      <c r="BI123" s="201">
        <f>IF(N123="nulová",J123,0)</f>
        <v>0</v>
      </c>
      <c r="BJ123" s="13" t="s">
        <v>82</v>
      </c>
      <c r="BK123" s="202">
        <f>ROUND(I123*H123,3)</f>
        <v>0</v>
      </c>
      <c r="BL123" s="13" t="s">
        <v>241</v>
      </c>
      <c r="BM123" s="13" t="s">
        <v>1576</v>
      </c>
    </row>
    <row r="124" spans="2:65" s="1" customFormat="1" ht="6.95" customHeight="1">
      <c r="B124" s="42"/>
      <c r="C124" s="43"/>
      <c r="D124" s="43"/>
      <c r="E124" s="43"/>
      <c r="F124" s="43"/>
      <c r="G124" s="43"/>
      <c r="H124" s="43"/>
      <c r="I124" s="132"/>
      <c r="J124" s="43"/>
      <c r="K124" s="43"/>
      <c r="L124" s="34"/>
    </row>
  </sheetData>
  <sheetProtection algorithmName="SHA-512" hashValue="DHMYM+C8BrxT6mHdKNDjM/cOvReo8GPl0ORQrYXFQ7PwwplKxGQxEXxLsapxEKzyLHa/6xzxqDdOG3M4WywJZA==" saltValue="BxYrtHH0QanmpqE2ac3pnf44uFAfV/yo5y2T+SzwGb33yr6EsRPaVoukxCOPHSBMVW3zCuxAD7tNvDb1HiDShQ==" spinCount="100000" sheet="1" objects="1" scenarios="1" formatColumns="0" formatRows="0" autoFilter="0"/>
  <autoFilter ref="C104:K123"/>
  <mergeCells count="17">
    <mergeCell ref="E29:H29"/>
    <mergeCell ref="L2:V2"/>
    <mergeCell ref="E7:H7"/>
    <mergeCell ref="E9:H9"/>
    <mergeCell ref="E11:H11"/>
    <mergeCell ref="E20:H20"/>
    <mergeCell ref="E97:H97"/>
    <mergeCell ref="E52:H52"/>
    <mergeCell ref="E54:H54"/>
    <mergeCell ref="E56:H56"/>
    <mergeCell ref="D77:F77"/>
    <mergeCell ref="D78:F78"/>
    <mergeCell ref="D79:F79"/>
    <mergeCell ref="D80:F80"/>
    <mergeCell ref="D81:F81"/>
    <mergeCell ref="E93:H93"/>
    <mergeCell ref="E95:H95"/>
  </mergeCells>
  <pageMargins left="0.39374999999999999" right="0.39374999999999999" top="0.39374999999999999" bottom="0.39374999999999999" header="0" footer="0"/>
  <pageSetup paperSize="9" scale="65" fitToHeight="100" orientation="portrait" blackAndWhite="1" r:id="rId1"/>
  <headerFooter>
    <oddFooter>&amp;CStrana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19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8.6640625" customWidth="1"/>
    <col min="8" max="8" width="11.1640625" customWidth="1"/>
    <col min="9" max="9" width="14.1640625" style="102" customWidth="1"/>
    <col min="10" max="10" width="23.5" customWidth="1"/>
    <col min="11" max="11" width="15.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AT2" s="13" t="s">
        <v>116</v>
      </c>
    </row>
    <row r="3" spans="2:46" ht="6.95" customHeight="1">
      <c r="B3" s="103"/>
      <c r="C3" s="104"/>
      <c r="D3" s="104"/>
      <c r="E3" s="104"/>
      <c r="F3" s="104"/>
      <c r="G3" s="104"/>
      <c r="H3" s="104"/>
      <c r="I3" s="105"/>
      <c r="J3" s="104"/>
      <c r="K3" s="104"/>
      <c r="L3" s="16"/>
      <c r="AT3" s="13" t="s">
        <v>69</v>
      </c>
    </row>
    <row r="4" spans="2:46" ht="24.95" customHeight="1">
      <c r="B4" s="16"/>
      <c r="D4" s="106" t="s">
        <v>120</v>
      </c>
      <c r="L4" s="16"/>
      <c r="M4" s="20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107" t="s">
        <v>14</v>
      </c>
      <c r="L6" s="16"/>
    </row>
    <row r="7" spans="2:46" ht="16.5" customHeight="1">
      <c r="B7" s="16"/>
      <c r="E7" s="267" t="str">
        <f>'Rekapitulácia stavby'!K6</f>
        <v>Materská škola Na Hôrke 30, Nitra</v>
      </c>
      <c r="F7" s="268"/>
      <c r="G7" s="268"/>
      <c r="H7" s="268"/>
      <c r="L7" s="16"/>
    </row>
    <row r="8" spans="2:46" ht="12" customHeight="1">
      <c r="B8" s="16"/>
      <c r="D8" s="107" t="s">
        <v>121</v>
      </c>
      <c r="L8" s="16"/>
    </row>
    <row r="9" spans="2:46" s="1" customFormat="1" ht="16.5" customHeight="1">
      <c r="B9" s="34"/>
      <c r="E9" s="267" t="s">
        <v>1577</v>
      </c>
      <c r="F9" s="269"/>
      <c r="G9" s="269"/>
      <c r="H9" s="269"/>
      <c r="I9" s="108"/>
      <c r="L9" s="34"/>
    </row>
    <row r="10" spans="2:46" s="1" customFormat="1" ht="12" customHeight="1">
      <c r="B10" s="34"/>
      <c r="D10" s="107" t="s">
        <v>123</v>
      </c>
      <c r="I10" s="108"/>
      <c r="L10" s="34"/>
    </row>
    <row r="11" spans="2:46" s="1" customFormat="1" ht="36.950000000000003" customHeight="1">
      <c r="B11" s="34"/>
      <c r="E11" s="270" t="s">
        <v>1578</v>
      </c>
      <c r="F11" s="269"/>
      <c r="G11" s="269"/>
      <c r="H11" s="269"/>
      <c r="I11" s="108"/>
      <c r="L11" s="34"/>
    </row>
    <row r="12" spans="2:46" s="1" customFormat="1" ht="11.25">
      <c r="B12" s="34"/>
      <c r="I12" s="108"/>
      <c r="L12" s="34"/>
    </row>
    <row r="13" spans="2:46" s="1" customFormat="1" ht="12" customHeight="1">
      <c r="B13" s="34"/>
      <c r="D13" s="107" t="s">
        <v>16</v>
      </c>
      <c r="F13" s="13" t="s">
        <v>1</v>
      </c>
      <c r="I13" s="109" t="s">
        <v>17</v>
      </c>
      <c r="J13" s="13" t="s">
        <v>1</v>
      </c>
      <c r="L13" s="34"/>
    </row>
    <row r="14" spans="2:46" s="1" customFormat="1" ht="12" customHeight="1">
      <c r="B14" s="34"/>
      <c r="D14" s="107" t="s">
        <v>18</v>
      </c>
      <c r="F14" s="13" t="s">
        <v>1579</v>
      </c>
      <c r="I14" s="109" t="s">
        <v>20</v>
      </c>
      <c r="J14" s="110" t="str">
        <f>'Rekapitulácia stavby'!AN8</f>
        <v>24. 2. 2017</v>
      </c>
      <c r="L14" s="34"/>
    </row>
    <row r="15" spans="2:46" s="1" customFormat="1" ht="10.9" customHeight="1">
      <c r="B15" s="34"/>
      <c r="I15" s="108"/>
      <c r="L15" s="34"/>
    </row>
    <row r="16" spans="2:46" s="1" customFormat="1" ht="12" customHeight="1">
      <c r="B16" s="34"/>
      <c r="D16" s="107" t="s">
        <v>22</v>
      </c>
      <c r="I16" s="109" t="s">
        <v>23</v>
      </c>
      <c r="J16" s="13" t="s">
        <v>1</v>
      </c>
      <c r="L16" s="34"/>
    </row>
    <row r="17" spans="2:12" s="1" customFormat="1" ht="18" customHeight="1">
      <c r="B17" s="34"/>
      <c r="E17" s="13" t="s">
        <v>24</v>
      </c>
      <c r="I17" s="109" t="s">
        <v>25</v>
      </c>
      <c r="J17" s="13" t="s">
        <v>1</v>
      </c>
      <c r="L17" s="34"/>
    </row>
    <row r="18" spans="2:12" s="1" customFormat="1" ht="6.95" customHeight="1">
      <c r="B18" s="34"/>
      <c r="I18" s="108"/>
      <c r="L18" s="34"/>
    </row>
    <row r="19" spans="2:12" s="1" customFormat="1" ht="12" customHeight="1">
      <c r="B19" s="34"/>
      <c r="D19" s="107" t="s">
        <v>26</v>
      </c>
      <c r="I19" s="109" t="s">
        <v>23</v>
      </c>
      <c r="J19" s="26" t="str">
        <f>'Rekapitulácia stavby'!AN13</f>
        <v>Vyplň údaj</v>
      </c>
      <c r="L19" s="34"/>
    </row>
    <row r="20" spans="2:12" s="1" customFormat="1" ht="18" customHeight="1">
      <c r="B20" s="34"/>
      <c r="E20" s="271" t="str">
        <f>'Rekapitulácia stavby'!E14</f>
        <v>Vyplň údaj</v>
      </c>
      <c r="F20" s="272"/>
      <c r="G20" s="272"/>
      <c r="H20" s="272"/>
      <c r="I20" s="109" t="s">
        <v>25</v>
      </c>
      <c r="J20" s="26" t="str">
        <f>'Rekapitulácia stavby'!AN14</f>
        <v>Vyplň údaj</v>
      </c>
      <c r="L20" s="34"/>
    </row>
    <row r="21" spans="2:12" s="1" customFormat="1" ht="6.95" customHeight="1">
      <c r="B21" s="34"/>
      <c r="I21" s="108"/>
      <c r="L21" s="34"/>
    </row>
    <row r="22" spans="2:12" s="1" customFormat="1" ht="12" customHeight="1">
      <c r="B22" s="34"/>
      <c r="D22" s="107" t="s">
        <v>28</v>
      </c>
      <c r="I22" s="109" t="s">
        <v>23</v>
      </c>
      <c r="J22" s="13" t="s">
        <v>1</v>
      </c>
      <c r="L22" s="34"/>
    </row>
    <row r="23" spans="2:12" s="1" customFormat="1" ht="18" customHeight="1">
      <c r="B23" s="34"/>
      <c r="E23" s="13" t="s">
        <v>29</v>
      </c>
      <c r="I23" s="109" t="s">
        <v>25</v>
      </c>
      <c r="J23" s="13" t="s">
        <v>1</v>
      </c>
      <c r="L23" s="34"/>
    </row>
    <row r="24" spans="2:12" s="1" customFormat="1" ht="6.95" customHeight="1">
      <c r="B24" s="34"/>
      <c r="I24" s="108"/>
      <c r="L24" s="34"/>
    </row>
    <row r="25" spans="2:12" s="1" customFormat="1" ht="12" customHeight="1">
      <c r="B25" s="34"/>
      <c r="D25" s="107" t="s">
        <v>32</v>
      </c>
      <c r="I25" s="109" t="s">
        <v>23</v>
      </c>
      <c r="J25" s="13" t="s">
        <v>1</v>
      </c>
      <c r="L25" s="34"/>
    </row>
    <row r="26" spans="2:12" s="1" customFormat="1" ht="18" customHeight="1">
      <c r="B26" s="34"/>
      <c r="E26" s="13" t="s">
        <v>33</v>
      </c>
      <c r="I26" s="109" t="s">
        <v>25</v>
      </c>
      <c r="J26" s="13" t="s">
        <v>1</v>
      </c>
      <c r="L26" s="34"/>
    </row>
    <row r="27" spans="2:12" s="1" customFormat="1" ht="6.95" customHeight="1">
      <c r="B27" s="34"/>
      <c r="I27" s="108"/>
      <c r="L27" s="34"/>
    </row>
    <row r="28" spans="2:12" s="1" customFormat="1" ht="12" customHeight="1">
      <c r="B28" s="34"/>
      <c r="D28" s="107" t="s">
        <v>34</v>
      </c>
      <c r="I28" s="108"/>
      <c r="L28" s="34"/>
    </row>
    <row r="29" spans="2:12" s="7" customFormat="1" ht="16.5" customHeight="1">
      <c r="B29" s="111"/>
      <c r="E29" s="273" t="s">
        <v>1</v>
      </c>
      <c r="F29" s="273"/>
      <c r="G29" s="273"/>
      <c r="H29" s="273"/>
      <c r="I29" s="112"/>
      <c r="L29" s="111"/>
    </row>
    <row r="30" spans="2:12" s="1" customFormat="1" ht="6.95" customHeight="1">
      <c r="B30" s="34"/>
      <c r="I30" s="108"/>
      <c r="L30" s="34"/>
    </row>
    <row r="31" spans="2:12" s="1" customFormat="1" ht="6.95" customHeight="1">
      <c r="B31" s="34"/>
      <c r="D31" s="52"/>
      <c r="E31" s="52"/>
      <c r="F31" s="52"/>
      <c r="G31" s="52"/>
      <c r="H31" s="52"/>
      <c r="I31" s="113"/>
      <c r="J31" s="52"/>
      <c r="K31" s="52"/>
      <c r="L31" s="34"/>
    </row>
    <row r="32" spans="2:12" s="1" customFormat="1" ht="14.45" customHeight="1">
      <c r="B32" s="34"/>
      <c r="D32" s="97" t="s">
        <v>125</v>
      </c>
      <c r="I32" s="108"/>
      <c r="J32" s="114">
        <f>J65</f>
        <v>0</v>
      </c>
      <c r="L32" s="34"/>
    </row>
    <row r="33" spans="2:12" s="1" customFormat="1" ht="14.45" customHeight="1">
      <c r="B33" s="34"/>
      <c r="D33" s="115" t="s">
        <v>126</v>
      </c>
      <c r="I33" s="108"/>
      <c r="J33" s="114">
        <f>J71</f>
        <v>0</v>
      </c>
      <c r="L33" s="34"/>
    </row>
    <row r="34" spans="2:12" s="1" customFormat="1" ht="25.35" customHeight="1">
      <c r="B34" s="34"/>
      <c r="D34" s="116" t="s">
        <v>35</v>
      </c>
      <c r="I34" s="108"/>
      <c r="J34" s="117">
        <f>ROUND(J32 + J33, 2)</f>
        <v>0</v>
      </c>
      <c r="L34" s="34"/>
    </row>
    <row r="35" spans="2:12" s="1" customFormat="1" ht="6.95" customHeight="1">
      <c r="B35" s="34"/>
      <c r="D35" s="52"/>
      <c r="E35" s="52"/>
      <c r="F35" s="52"/>
      <c r="G35" s="52"/>
      <c r="H35" s="52"/>
      <c r="I35" s="113"/>
      <c r="J35" s="52"/>
      <c r="K35" s="52"/>
      <c r="L35" s="34"/>
    </row>
    <row r="36" spans="2:12" s="1" customFormat="1" ht="14.45" customHeight="1">
      <c r="B36" s="34"/>
      <c r="F36" s="118" t="s">
        <v>37</v>
      </c>
      <c r="I36" s="119" t="s">
        <v>36</v>
      </c>
      <c r="J36" s="118" t="s">
        <v>38</v>
      </c>
      <c r="L36" s="34"/>
    </row>
    <row r="37" spans="2:12" s="1" customFormat="1" ht="14.45" customHeight="1">
      <c r="B37" s="34"/>
      <c r="D37" s="107" t="s">
        <v>39</v>
      </c>
      <c r="E37" s="107" t="s">
        <v>40</v>
      </c>
      <c r="F37" s="120">
        <f>ROUND((SUM(BE71:BE78) + SUM(BE100:BE118)),  2)</f>
        <v>0</v>
      </c>
      <c r="I37" s="121">
        <v>0.2</v>
      </c>
      <c r="J37" s="120">
        <f>ROUND(((SUM(BE71:BE78) + SUM(BE100:BE118))*I37),  2)</f>
        <v>0</v>
      </c>
      <c r="L37" s="34"/>
    </row>
    <row r="38" spans="2:12" s="1" customFormat="1" ht="14.45" customHeight="1">
      <c r="B38" s="34"/>
      <c r="E38" s="107" t="s">
        <v>41</v>
      </c>
      <c r="F38" s="120">
        <f>ROUND((SUM(BF71:BF78) + SUM(BF100:BF118)),  2)</f>
        <v>0</v>
      </c>
      <c r="I38" s="121">
        <v>0.2</v>
      </c>
      <c r="J38" s="120">
        <f>ROUND(((SUM(BF71:BF78) + SUM(BF100:BF118))*I38),  2)</f>
        <v>0</v>
      </c>
      <c r="L38" s="34"/>
    </row>
    <row r="39" spans="2:12" s="1" customFormat="1" ht="14.45" hidden="1" customHeight="1">
      <c r="B39" s="34"/>
      <c r="E39" s="107" t="s">
        <v>42</v>
      </c>
      <c r="F39" s="120">
        <f>ROUND((SUM(BG71:BG78) + SUM(BG100:BG118)),  2)</f>
        <v>0</v>
      </c>
      <c r="I39" s="121">
        <v>0.2</v>
      </c>
      <c r="J39" s="120">
        <f>0</f>
        <v>0</v>
      </c>
      <c r="L39" s="34"/>
    </row>
    <row r="40" spans="2:12" s="1" customFormat="1" ht="14.45" hidden="1" customHeight="1">
      <c r="B40" s="34"/>
      <c r="E40" s="107" t="s">
        <v>43</v>
      </c>
      <c r="F40" s="120">
        <f>ROUND((SUM(BH71:BH78) + SUM(BH100:BH118)),  2)</f>
        <v>0</v>
      </c>
      <c r="I40" s="121">
        <v>0.2</v>
      </c>
      <c r="J40" s="120">
        <f>0</f>
        <v>0</v>
      </c>
      <c r="L40" s="34"/>
    </row>
    <row r="41" spans="2:12" s="1" customFormat="1" ht="14.45" hidden="1" customHeight="1">
      <c r="B41" s="34"/>
      <c r="E41" s="107" t="s">
        <v>44</v>
      </c>
      <c r="F41" s="120">
        <f>ROUND((SUM(BI71:BI78) + SUM(BI100:BI118)),  2)</f>
        <v>0</v>
      </c>
      <c r="I41" s="121">
        <v>0</v>
      </c>
      <c r="J41" s="120">
        <f>0</f>
        <v>0</v>
      </c>
      <c r="L41" s="34"/>
    </row>
    <row r="42" spans="2:12" s="1" customFormat="1" ht="6.95" customHeight="1">
      <c r="B42" s="34"/>
      <c r="I42" s="108"/>
      <c r="L42" s="34"/>
    </row>
    <row r="43" spans="2:12" s="1" customFormat="1" ht="25.35" customHeight="1">
      <c r="B43" s="34"/>
      <c r="C43" s="122"/>
      <c r="D43" s="123" t="s">
        <v>45</v>
      </c>
      <c r="E43" s="124"/>
      <c r="F43" s="124"/>
      <c r="G43" s="125" t="s">
        <v>46</v>
      </c>
      <c r="H43" s="126" t="s">
        <v>47</v>
      </c>
      <c r="I43" s="127"/>
      <c r="J43" s="128">
        <f>SUM(J34:J41)</f>
        <v>0</v>
      </c>
      <c r="K43" s="129"/>
      <c r="L43" s="34"/>
    </row>
    <row r="44" spans="2:12" s="1" customFormat="1" ht="14.45" customHeight="1">
      <c r="B44" s="130"/>
      <c r="C44" s="131"/>
      <c r="D44" s="131"/>
      <c r="E44" s="131"/>
      <c r="F44" s="131"/>
      <c r="G44" s="131"/>
      <c r="H44" s="131"/>
      <c r="I44" s="132"/>
      <c r="J44" s="131"/>
      <c r="K44" s="131"/>
      <c r="L44" s="34"/>
    </row>
    <row r="48" spans="2:12" s="1" customFormat="1" ht="6.95" customHeight="1">
      <c r="B48" s="133"/>
      <c r="C48" s="134"/>
      <c r="D48" s="134"/>
      <c r="E48" s="134"/>
      <c r="F48" s="134"/>
      <c r="G48" s="134"/>
      <c r="H48" s="134"/>
      <c r="I48" s="135"/>
      <c r="J48" s="134"/>
      <c r="K48" s="134"/>
      <c r="L48" s="34"/>
    </row>
    <row r="49" spans="2:12" s="1" customFormat="1" ht="24.95" customHeight="1">
      <c r="B49" s="30"/>
      <c r="C49" s="19" t="s">
        <v>127</v>
      </c>
      <c r="D49" s="31"/>
      <c r="E49" s="31"/>
      <c r="F49" s="31"/>
      <c r="G49" s="31"/>
      <c r="H49" s="31"/>
      <c r="I49" s="108"/>
      <c r="J49" s="31"/>
      <c r="K49" s="31"/>
      <c r="L49" s="34"/>
    </row>
    <row r="50" spans="2:12" s="1" customFormat="1" ht="6.95" customHeight="1">
      <c r="B50" s="30"/>
      <c r="C50" s="31"/>
      <c r="D50" s="31"/>
      <c r="E50" s="31"/>
      <c r="F50" s="31"/>
      <c r="G50" s="31"/>
      <c r="H50" s="31"/>
      <c r="I50" s="108"/>
      <c r="J50" s="31"/>
      <c r="K50" s="31"/>
      <c r="L50" s="34"/>
    </row>
    <row r="51" spans="2:12" s="1" customFormat="1" ht="12" customHeight="1">
      <c r="B51" s="30"/>
      <c r="C51" s="25" t="s">
        <v>14</v>
      </c>
      <c r="D51" s="31"/>
      <c r="E51" s="31"/>
      <c r="F51" s="31"/>
      <c r="G51" s="31"/>
      <c r="H51" s="31"/>
      <c r="I51" s="108"/>
      <c r="J51" s="31"/>
      <c r="K51" s="31"/>
      <c r="L51" s="34"/>
    </row>
    <row r="52" spans="2:12" s="1" customFormat="1" ht="16.5" customHeight="1">
      <c r="B52" s="30"/>
      <c r="C52" s="31"/>
      <c r="D52" s="31"/>
      <c r="E52" s="263" t="str">
        <f>E7</f>
        <v>Materská škola Na Hôrke 30, Nitra</v>
      </c>
      <c r="F52" s="264"/>
      <c r="G52" s="264"/>
      <c r="H52" s="264"/>
      <c r="I52" s="108"/>
      <c r="J52" s="31"/>
      <c r="K52" s="31"/>
      <c r="L52" s="34"/>
    </row>
    <row r="53" spans="2:12" ht="12" customHeight="1">
      <c r="B53" s="17"/>
      <c r="C53" s="25" t="s">
        <v>121</v>
      </c>
      <c r="D53" s="18"/>
      <c r="E53" s="18"/>
      <c r="F53" s="18"/>
      <c r="G53" s="18"/>
      <c r="H53" s="18"/>
      <c r="J53" s="18"/>
      <c r="K53" s="18"/>
      <c r="L53" s="16"/>
    </row>
    <row r="54" spans="2:12" s="1" customFormat="1" ht="16.5" customHeight="1">
      <c r="B54" s="30"/>
      <c r="C54" s="31"/>
      <c r="D54" s="31"/>
      <c r="E54" s="263" t="s">
        <v>1577</v>
      </c>
      <c r="F54" s="237"/>
      <c r="G54" s="237"/>
      <c r="H54" s="237"/>
      <c r="I54" s="108"/>
      <c r="J54" s="31"/>
      <c r="K54" s="31"/>
      <c r="L54" s="34"/>
    </row>
    <row r="55" spans="2:12" s="1" customFormat="1" ht="12" customHeight="1">
      <c r="B55" s="30"/>
      <c r="C55" s="25" t="s">
        <v>123</v>
      </c>
      <c r="D55" s="31"/>
      <c r="E55" s="31"/>
      <c r="F55" s="31"/>
      <c r="G55" s="31"/>
      <c r="H55" s="31"/>
      <c r="I55" s="108"/>
      <c r="J55" s="31"/>
      <c r="K55" s="31"/>
      <c r="L55" s="34"/>
    </row>
    <row r="56" spans="2:12" s="1" customFormat="1" ht="16.5" customHeight="1">
      <c r="B56" s="30"/>
      <c r="C56" s="31"/>
      <c r="D56" s="31"/>
      <c r="E56" s="238" t="str">
        <f>E11</f>
        <v>301 - SP 301 Vybúranie - odfrézovanie starých spevnených plôch</v>
      </c>
      <c r="F56" s="237"/>
      <c r="G56" s="237"/>
      <c r="H56" s="237"/>
      <c r="I56" s="108"/>
      <c r="J56" s="31"/>
      <c r="K56" s="31"/>
      <c r="L56" s="34"/>
    </row>
    <row r="57" spans="2:12" s="1" customFormat="1" ht="6.95" customHeight="1">
      <c r="B57" s="30"/>
      <c r="C57" s="31"/>
      <c r="D57" s="31"/>
      <c r="E57" s="31"/>
      <c r="F57" s="31"/>
      <c r="G57" s="31"/>
      <c r="H57" s="31"/>
      <c r="I57" s="108"/>
      <c r="J57" s="31"/>
      <c r="K57" s="31"/>
      <c r="L57" s="34"/>
    </row>
    <row r="58" spans="2:12" s="1" customFormat="1" ht="12" customHeight="1">
      <c r="B58" s="30"/>
      <c r="C58" s="25" t="s">
        <v>18</v>
      </c>
      <c r="D58" s="31"/>
      <c r="E58" s="31"/>
      <c r="F58" s="23" t="str">
        <f>F14</f>
        <v xml:space="preserve"> </v>
      </c>
      <c r="G58" s="31"/>
      <c r="H58" s="31"/>
      <c r="I58" s="109" t="s">
        <v>20</v>
      </c>
      <c r="J58" s="51" t="str">
        <f>IF(J14="","",J14)</f>
        <v>24. 2. 2017</v>
      </c>
      <c r="K58" s="31"/>
      <c r="L58" s="34"/>
    </row>
    <row r="59" spans="2:12" s="1" customFormat="1" ht="6.95" customHeight="1">
      <c r="B59" s="30"/>
      <c r="C59" s="31"/>
      <c r="D59" s="31"/>
      <c r="E59" s="31"/>
      <c r="F59" s="31"/>
      <c r="G59" s="31"/>
      <c r="H59" s="31"/>
      <c r="I59" s="108"/>
      <c r="J59" s="31"/>
      <c r="K59" s="31"/>
      <c r="L59" s="34"/>
    </row>
    <row r="60" spans="2:12" s="1" customFormat="1" ht="13.7" customHeight="1">
      <c r="B60" s="30"/>
      <c r="C60" s="25" t="s">
        <v>22</v>
      </c>
      <c r="D60" s="31"/>
      <c r="E60" s="31"/>
      <c r="F60" s="23" t="str">
        <f>E17</f>
        <v>Mesto NITRA,  Štefánikova 60,  950 06 Nitra</v>
      </c>
      <c r="G60" s="31"/>
      <c r="H60" s="31"/>
      <c r="I60" s="109" t="s">
        <v>28</v>
      </c>
      <c r="J60" s="28" t="str">
        <f>E23</f>
        <v>Ing.arch.Igor Feník</v>
      </c>
      <c r="K60" s="31"/>
      <c r="L60" s="34"/>
    </row>
    <row r="61" spans="2:12" s="1" customFormat="1" ht="13.7" customHeight="1">
      <c r="B61" s="30"/>
      <c r="C61" s="25" t="s">
        <v>26</v>
      </c>
      <c r="D61" s="31"/>
      <c r="E61" s="31"/>
      <c r="F61" s="23" t="str">
        <f>IF(E20="","",E20)</f>
        <v>Vyplň údaj</v>
      </c>
      <c r="G61" s="31"/>
      <c r="H61" s="31"/>
      <c r="I61" s="109" t="s">
        <v>32</v>
      </c>
      <c r="J61" s="28" t="str">
        <f>E26</f>
        <v>Ing.Janečka</v>
      </c>
      <c r="K61" s="31"/>
      <c r="L61" s="34"/>
    </row>
    <row r="62" spans="2:12" s="1" customFormat="1" ht="10.35" customHeight="1">
      <c r="B62" s="30"/>
      <c r="C62" s="31"/>
      <c r="D62" s="31"/>
      <c r="E62" s="31"/>
      <c r="F62" s="31"/>
      <c r="G62" s="31"/>
      <c r="H62" s="31"/>
      <c r="I62" s="108"/>
      <c r="J62" s="31"/>
      <c r="K62" s="31"/>
      <c r="L62" s="34"/>
    </row>
    <row r="63" spans="2:12" s="1" customFormat="1" ht="29.25" customHeight="1">
      <c r="B63" s="30"/>
      <c r="C63" s="136" t="s">
        <v>128</v>
      </c>
      <c r="D63" s="137"/>
      <c r="E63" s="137"/>
      <c r="F63" s="137"/>
      <c r="G63" s="137"/>
      <c r="H63" s="137"/>
      <c r="I63" s="138"/>
      <c r="J63" s="139" t="s">
        <v>129</v>
      </c>
      <c r="K63" s="137"/>
      <c r="L63" s="34"/>
    </row>
    <row r="64" spans="2:12" s="1" customFormat="1" ht="10.35" customHeight="1">
      <c r="B64" s="30"/>
      <c r="C64" s="31"/>
      <c r="D64" s="31"/>
      <c r="E64" s="31"/>
      <c r="F64" s="31"/>
      <c r="G64" s="31"/>
      <c r="H64" s="31"/>
      <c r="I64" s="108"/>
      <c r="J64" s="31"/>
      <c r="K64" s="31"/>
      <c r="L64" s="34"/>
    </row>
    <row r="65" spans="2:65" s="1" customFormat="1" ht="22.9" customHeight="1">
      <c r="B65" s="30"/>
      <c r="C65" s="140" t="s">
        <v>130</v>
      </c>
      <c r="D65" s="31"/>
      <c r="E65" s="31"/>
      <c r="F65" s="31"/>
      <c r="G65" s="31"/>
      <c r="H65" s="31"/>
      <c r="I65" s="108"/>
      <c r="J65" s="69">
        <f>J100</f>
        <v>0</v>
      </c>
      <c r="K65" s="31"/>
      <c r="L65" s="34"/>
      <c r="AU65" s="13" t="s">
        <v>131</v>
      </c>
    </row>
    <row r="66" spans="2:65" s="8" customFormat="1" ht="24.95" customHeight="1">
      <c r="B66" s="141"/>
      <c r="C66" s="142"/>
      <c r="D66" s="143" t="s">
        <v>132</v>
      </c>
      <c r="E66" s="144"/>
      <c r="F66" s="144"/>
      <c r="G66" s="144"/>
      <c r="H66" s="144"/>
      <c r="I66" s="145"/>
      <c r="J66" s="146">
        <f>J101</f>
        <v>0</v>
      </c>
      <c r="K66" s="142"/>
      <c r="L66" s="147"/>
    </row>
    <row r="67" spans="2:65" s="9" customFormat="1" ht="19.899999999999999" customHeight="1">
      <c r="B67" s="148"/>
      <c r="C67" s="90"/>
      <c r="D67" s="149" t="s">
        <v>1383</v>
      </c>
      <c r="E67" s="150"/>
      <c r="F67" s="150"/>
      <c r="G67" s="150"/>
      <c r="H67" s="150"/>
      <c r="I67" s="151"/>
      <c r="J67" s="152">
        <f>J102</f>
        <v>0</v>
      </c>
      <c r="K67" s="90"/>
      <c r="L67" s="153"/>
    </row>
    <row r="68" spans="2:65" s="9" customFormat="1" ht="19.899999999999999" customHeight="1">
      <c r="B68" s="148"/>
      <c r="C68" s="90"/>
      <c r="D68" s="149" t="s">
        <v>135</v>
      </c>
      <c r="E68" s="150"/>
      <c r="F68" s="150"/>
      <c r="G68" s="150"/>
      <c r="H68" s="150"/>
      <c r="I68" s="151"/>
      <c r="J68" s="152">
        <f>J112</f>
        <v>0</v>
      </c>
      <c r="K68" s="90"/>
      <c r="L68" s="153"/>
    </row>
    <row r="69" spans="2:65" s="1" customFormat="1" ht="21.75" customHeight="1">
      <c r="B69" s="30"/>
      <c r="C69" s="31"/>
      <c r="D69" s="31"/>
      <c r="E69" s="31"/>
      <c r="F69" s="31"/>
      <c r="G69" s="31"/>
      <c r="H69" s="31"/>
      <c r="I69" s="108"/>
      <c r="J69" s="31"/>
      <c r="K69" s="31"/>
      <c r="L69" s="34"/>
    </row>
    <row r="70" spans="2:65" s="1" customFormat="1" ht="6.95" customHeight="1">
      <c r="B70" s="30"/>
      <c r="C70" s="31"/>
      <c r="D70" s="31"/>
      <c r="E70" s="31"/>
      <c r="F70" s="31"/>
      <c r="G70" s="31"/>
      <c r="H70" s="31"/>
      <c r="I70" s="108"/>
      <c r="J70" s="31"/>
      <c r="K70" s="31"/>
      <c r="L70" s="34"/>
    </row>
    <row r="71" spans="2:65" s="1" customFormat="1" ht="29.25" customHeight="1">
      <c r="B71" s="30"/>
      <c r="C71" s="140" t="s">
        <v>151</v>
      </c>
      <c r="D71" s="31"/>
      <c r="E71" s="31"/>
      <c r="F71" s="31"/>
      <c r="G71" s="31"/>
      <c r="H71" s="31"/>
      <c r="I71" s="108"/>
      <c r="J71" s="154">
        <f>ROUND(J72 + J73 + J74 + J75 + J76 + J77,2)</f>
        <v>0</v>
      </c>
      <c r="K71" s="31"/>
      <c r="L71" s="34"/>
      <c r="N71" s="155" t="s">
        <v>39</v>
      </c>
    </row>
    <row r="72" spans="2:65" s="1" customFormat="1" ht="18" customHeight="1">
      <c r="B72" s="30"/>
      <c r="C72" s="31"/>
      <c r="D72" s="265" t="s">
        <v>152</v>
      </c>
      <c r="E72" s="266"/>
      <c r="F72" s="266"/>
      <c r="G72" s="31"/>
      <c r="H72" s="31"/>
      <c r="I72" s="108"/>
      <c r="J72" s="157">
        <v>0</v>
      </c>
      <c r="K72" s="31"/>
      <c r="L72" s="158"/>
      <c r="M72" s="108"/>
      <c r="N72" s="159" t="s">
        <v>41</v>
      </c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60" t="s">
        <v>153</v>
      </c>
      <c r="AZ72" s="108"/>
      <c r="BA72" s="108"/>
      <c r="BB72" s="108"/>
      <c r="BC72" s="108"/>
      <c r="BD72" s="108"/>
      <c r="BE72" s="161">
        <f t="shared" ref="BE72:BE77" si="0">IF(N72="základná",J72,0)</f>
        <v>0</v>
      </c>
      <c r="BF72" s="161">
        <f t="shared" ref="BF72:BF77" si="1">IF(N72="znížená",J72,0)</f>
        <v>0</v>
      </c>
      <c r="BG72" s="161">
        <f t="shared" ref="BG72:BG77" si="2">IF(N72="zákl. prenesená",J72,0)</f>
        <v>0</v>
      </c>
      <c r="BH72" s="161">
        <f t="shared" ref="BH72:BH77" si="3">IF(N72="zníž. prenesená",J72,0)</f>
        <v>0</v>
      </c>
      <c r="BI72" s="161">
        <f t="shared" ref="BI72:BI77" si="4">IF(N72="nulová",J72,0)</f>
        <v>0</v>
      </c>
      <c r="BJ72" s="160" t="s">
        <v>82</v>
      </c>
      <c r="BK72" s="108"/>
      <c r="BL72" s="108"/>
      <c r="BM72" s="108"/>
    </row>
    <row r="73" spans="2:65" s="1" customFormat="1" ht="18" customHeight="1">
      <c r="B73" s="30"/>
      <c r="C73" s="31"/>
      <c r="D73" s="265" t="s">
        <v>154</v>
      </c>
      <c r="E73" s="266"/>
      <c r="F73" s="266"/>
      <c r="G73" s="31"/>
      <c r="H73" s="31"/>
      <c r="I73" s="108"/>
      <c r="J73" s="157">
        <v>0</v>
      </c>
      <c r="K73" s="31"/>
      <c r="L73" s="158"/>
      <c r="M73" s="108"/>
      <c r="N73" s="159" t="s">
        <v>41</v>
      </c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8"/>
      <c r="AM73" s="108"/>
      <c r="AN73" s="108"/>
      <c r="AO73" s="108"/>
      <c r="AP73" s="108"/>
      <c r="AQ73" s="108"/>
      <c r="AR73" s="108"/>
      <c r="AS73" s="108"/>
      <c r="AT73" s="108"/>
      <c r="AU73" s="108"/>
      <c r="AV73" s="108"/>
      <c r="AW73" s="108"/>
      <c r="AX73" s="108"/>
      <c r="AY73" s="160" t="s">
        <v>153</v>
      </c>
      <c r="AZ73" s="108"/>
      <c r="BA73" s="108"/>
      <c r="BB73" s="108"/>
      <c r="BC73" s="108"/>
      <c r="BD73" s="108"/>
      <c r="BE73" s="161">
        <f t="shared" si="0"/>
        <v>0</v>
      </c>
      <c r="BF73" s="161">
        <f t="shared" si="1"/>
        <v>0</v>
      </c>
      <c r="BG73" s="161">
        <f t="shared" si="2"/>
        <v>0</v>
      </c>
      <c r="BH73" s="161">
        <f t="shared" si="3"/>
        <v>0</v>
      </c>
      <c r="BI73" s="161">
        <f t="shared" si="4"/>
        <v>0</v>
      </c>
      <c r="BJ73" s="160" t="s">
        <v>82</v>
      </c>
      <c r="BK73" s="108"/>
      <c r="BL73" s="108"/>
      <c r="BM73" s="108"/>
    </row>
    <row r="74" spans="2:65" s="1" customFormat="1" ht="18" customHeight="1">
      <c r="B74" s="30"/>
      <c r="C74" s="31"/>
      <c r="D74" s="265" t="s">
        <v>155</v>
      </c>
      <c r="E74" s="266"/>
      <c r="F74" s="266"/>
      <c r="G74" s="31"/>
      <c r="H74" s="31"/>
      <c r="I74" s="108"/>
      <c r="J74" s="157">
        <v>0</v>
      </c>
      <c r="K74" s="31"/>
      <c r="L74" s="158"/>
      <c r="M74" s="108"/>
      <c r="N74" s="159" t="s">
        <v>41</v>
      </c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/>
      <c r="AY74" s="160" t="s">
        <v>153</v>
      </c>
      <c r="AZ74" s="108"/>
      <c r="BA74" s="108"/>
      <c r="BB74" s="108"/>
      <c r="BC74" s="108"/>
      <c r="BD74" s="108"/>
      <c r="BE74" s="161">
        <f t="shared" si="0"/>
        <v>0</v>
      </c>
      <c r="BF74" s="161">
        <f t="shared" si="1"/>
        <v>0</v>
      </c>
      <c r="BG74" s="161">
        <f t="shared" si="2"/>
        <v>0</v>
      </c>
      <c r="BH74" s="161">
        <f t="shared" si="3"/>
        <v>0</v>
      </c>
      <c r="BI74" s="161">
        <f t="shared" si="4"/>
        <v>0</v>
      </c>
      <c r="BJ74" s="160" t="s">
        <v>82</v>
      </c>
      <c r="BK74" s="108"/>
      <c r="BL74" s="108"/>
      <c r="BM74" s="108"/>
    </row>
    <row r="75" spans="2:65" s="1" customFormat="1" ht="18" customHeight="1">
      <c r="B75" s="30"/>
      <c r="C75" s="31"/>
      <c r="D75" s="265" t="s">
        <v>156</v>
      </c>
      <c r="E75" s="266"/>
      <c r="F75" s="266"/>
      <c r="G75" s="31"/>
      <c r="H75" s="31"/>
      <c r="I75" s="108"/>
      <c r="J75" s="157">
        <v>0</v>
      </c>
      <c r="K75" s="31"/>
      <c r="L75" s="158"/>
      <c r="M75" s="108"/>
      <c r="N75" s="159" t="s">
        <v>41</v>
      </c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60" t="s">
        <v>153</v>
      </c>
      <c r="AZ75" s="108"/>
      <c r="BA75" s="108"/>
      <c r="BB75" s="108"/>
      <c r="BC75" s="108"/>
      <c r="BD75" s="108"/>
      <c r="BE75" s="161">
        <f t="shared" si="0"/>
        <v>0</v>
      </c>
      <c r="BF75" s="161">
        <f t="shared" si="1"/>
        <v>0</v>
      </c>
      <c r="BG75" s="161">
        <f t="shared" si="2"/>
        <v>0</v>
      </c>
      <c r="BH75" s="161">
        <f t="shared" si="3"/>
        <v>0</v>
      </c>
      <c r="BI75" s="161">
        <f t="shared" si="4"/>
        <v>0</v>
      </c>
      <c r="BJ75" s="160" t="s">
        <v>82</v>
      </c>
      <c r="BK75" s="108"/>
      <c r="BL75" s="108"/>
      <c r="BM75" s="108"/>
    </row>
    <row r="76" spans="2:65" s="1" customFormat="1" ht="18" customHeight="1">
      <c r="B76" s="30"/>
      <c r="C76" s="31"/>
      <c r="D76" s="265" t="s">
        <v>157</v>
      </c>
      <c r="E76" s="266"/>
      <c r="F76" s="266"/>
      <c r="G76" s="31"/>
      <c r="H76" s="31"/>
      <c r="I76" s="108"/>
      <c r="J76" s="157">
        <v>0</v>
      </c>
      <c r="K76" s="31"/>
      <c r="L76" s="158"/>
      <c r="M76" s="108"/>
      <c r="N76" s="159" t="s">
        <v>41</v>
      </c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60" t="s">
        <v>153</v>
      </c>
      <c r="AZ76" s="108"/>
      <c r="BA76" s="108"/>
      <c r="BB76" s="108"/>
      <c r="BC76" s="108"/>
      <c r="BD76" s="108"/>
      <c r="BE76" s="161">
        <f t="shared" si="0"/>
        <v>0</v>
      </c>
      <c r="BF76" s="161">
        <f t="shared" si="1"/>
        <v>0</v>
      </c>
      <c r="BG76" s="161">
        <f t="shared" si="2"/>
        <v>0</v>
      </c>
      <c r="BH76" s="161">
        <f t="shared" si="3"/>
        <v>0</v>
      </c>
      <c r="BI76" s="161">
        <f t="shared" si="4"/>
        <v>0</v>
      </c>
      <c r="BJ76" s="160" t="s">
        <v>82</v>
      </c>
      <c r="BK76" s="108"/>
      <c r="BL76" s="108"/>
      <c r="BM76" s="108"/>
    </row>
    <row r="77" spans="2:65" s="1" customFormat="1" ht="18" customHeight="1">
      <c r="B77" s="30"/>
      <c r="C77" s="31"/>
      <c r="D77" s="156" t="s">
        <v>158</v>
      </c>
      <c r="E77" s="31"/>
      <c r="F77" s="31"/>
      <c r="G77" s="31"/>
      <c r="H77" s="31"/>
      <c r="I77" s="108"/>
      <c r="J77" s="157">
        <f>ROUND(J32*T77,2)</f>
        <v>0</v>
      </c>
      <c r="K77" s="31"/>
      <c r="L77" s="158"/>
      <c r="M77" s="108"/>
      <c r="N77" s="159" t="s">
        <v>41</v>
      </c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60" t="s">
        <v>159</v>
      </c>
      <c r="AZ77" s="108"/>
      <c r="BA77" s="108"/>
      <c r="BB77" s="108"/>
      <c r="BC77" s="108"/>
      <c r="BD77" s="108"/>
      <c r="BE77" s="161">
        <f t="shared" si="0"/>
        <v>0</v>
      </c>
      <c r="BF77" s="161">
        <f t="shared" si="1"/>
        <v>0</v>
      </c>
      <c r="BG77" s="161">
        <f t="shared" si="2"/>
        <v>0</v>
      </c>
      <c r="BH77" s="161">
        <f t="shared" si="3"/>
        <v>0</v>
      </c>
      <c r="BI77" s="161">
        <f t="shared" si="4"/>
        <v>0</v>
      </c>
      <c r="BJ77" s="160" t="s">
        <v>82</v>
      </c>
      <c r="BK77" s="108"/>
      <c r="BL77" s="108"/>
      <c r="BM77" s="108"/>
    </row>
    <row r="78" spans="2:65" s="1" customFormat="1" ht="11.25">
      <c r="B78" s="30"/>
      <c r="C78" s="31"/>
      <c r="D78" s="31"/>
      <c r="E78" s="31"/>
      <c r="F78" s="31"/>
      <c r="G78" s="31"/>
      <c r="H78" s="31"/>
      <c r="I78" s="108"/>
      <c r="J78" s="31"/>
      <c r="K78" s="31"/>
      <c r="L78" s="34"/>
    </row>
    <row r="79" spans="2:65" s="1" customFormat="1" ht="29.25" customHeight="1">
      <c r="B79" s="30"/>
      <c r="C79" s="162" t="s">
        <v>160</v>
      </c>
      <c r="D79" s="137"/>
      <c r="E79" s="137"/>
      <c r="F79" s="137"/>
      <c r="G79" s="137"/>
      <c r="H79" s="137"/>
      <c r="I79" s="138"/>
      <c r="J79" s="163">
        <f>ROUND(J65+J71,2)</f>
        <v>0</v>
      </c>
      <c r="K79" s="137"/>
      <c r="L79" s="34"/>
    </row>
    <row r="80" spans="2:65" s="1" customFormat="1" ht="6.95" customHeight="1">
      <c r="B80" s="42"/>
      <c r="C80" s="43"/>
      <c r="D80" s="43"/>
      <c r="E80" s="43"/>
      <c r="F80" s="43"/>
      <c r="G80" s="43"/>
      <c r="H80" s="43"/>
      <c r="I80" s="132"/>
      <c r="J80" s="43"/>
      <c r="K80" s="43"/>
      <c r="L80" s="34"/>
    </row>
    <row r="84" spans="2:12" s="1" customFormat="1" ht="6.95" customHeight="1">
      <c r="B84" s="44"/>
      <c r="C84" s="45"/>
      <c r="D84" s="45"/>
      <c r="E84" s="45"/>
      <c r="F84" s="45"/>
      <c r="G84" s="45"/>
      <c r="H84" s="45"/>
      <c r="I84" s="135"/>
      <c r="J84" s="45"/>
      <c r="K84" s="45"/>
      <c r="L84" s="34"/>
    </row>
    <row r="85" spans="2:12" s="1" customFormat="1" ht="24.95" customHeight="1">
      <c r="B85" s="30"/>
      <c r="C85" s="19" t="s">
        <v>161</v>
      </c>
      <c r="D85" s="31"/>
      <c r="E85" s="31"/>
      <c r="F85" s="31"/>
      <c r="G85" s="31"/>
      <c r="H85" s="31"/>
      <c r="I85" s="108"/>
      <c r="J85" s="31"/>
      <c r="K85" s="31"/>
      <c r="L85" s="34"/>
    </row>
    <row r="86" spans="2:12" s="1" customFormat="1" ht="6.95" customHeight="1">
      <c r="B86" s="30"/>
      <c r="C86" s="31"/>
      <c r="D86" s="31"/>
      <c r="E86" s="31"/>
      <c r="F86" s="31"/>
      <c r="G86" s="31"/>
      <c r="H86" s="31"/>
      <c r="I86" s="108"/>
      <c r="J86" s="31"/>
      <c r="K86" s="31"/>
      <c r="L86" s="34"/>
    </row>
    <row r="87" spans="2:12" s="1" customFormat="1" ht="12" customHeight="1">
      <c r="B87" s="30"/>
      <c r="C87" s="25" t="s">
        <v>14</v>
      </c>
      <c r="D87" s="31"/>
      <c r="E87" s="31"/>
      <c r="F87" s="31"/>
      <c r="G87" s="31"/>
      <c r="H87" s="31"/>
      <c r="I87" s="108"/>
      <c r="J87" s="31"/>
      <c r="K87" s="31"/>
      <c r="L87" s="34"/>
    </row>
    <row r="88" spans="2:12" s="1" customFormat="1" ht="16.5" customHeight="1">
      <c r="B88" s="30"/>
      <c r="C88" s="31"/>
      <c r="D88" s="31"/>
      <c r="E88" s="263" t="str">
        <f>E7</f>
        <v>Materská škola Na Hôrke 30, Nitra</v>
      </c>
      <c r="F88" s="264"/>
      <c r="G88" s="264"/>
      <c r="H88" s="264"/>
      <c r="I88" s="108"/>
      <c r="J88" s="31"/>
      <c r="K88" s="31"/>
      <c r="L88" s="34"/>
    </row>
    <row r="89" spans="2:12" ht="12" customHeight="1">
      <c r="B89" s="17"/>
      <c r="C89" s="25" t="s">
        <v>121</v>
      </c>
      <c r="D89" s="18"/>
      <c r="E89" s="18"/>
      <c r="F89" s="18"/>
      <c r="G89" s="18"/>
      <c r="H89" s="18"/>
      <c r="J89" s="18"/>
      <c r="K89" s="18"/>
      <c r="L89" s="16"/>
    </row>
    <row r="90" spans="2:12" s="1" customFormat="1" ht="16.5" customHeight="1">
      <c r="B90" s="30"/>
      <c r="C90" s="31"/>
      <c r="D90" s="31"/>
      <c r="E90" s="263" t="s">
        <v>1577</v>
      </c>
      <c r="F90" s="237"/>
      <c r="G90" s="237"/>
      <c r="H90" s="237"/>
      <c r="I90" s="108"/>
      <c r="J90" s="31"/>
      <c r="K90" s="31"/>
      <c r="L90" s="34"/>
    </row>
    <row r="91" spans="2:12" s="1" customFormat="1" ht="12" customHeight="1">
      <c r="B91" s="30"/>
      <c r="C91" s="25" t="s">
        <v>123</v>
      </c>
      <c r="D91" s="31"/>
      <c r="E91" s="31"/>
      <c r="F91" s="31"/>
      <c r="G91" s="31"/>
      <c r="H91" s="31"/>
      <c r="I91" s="108"/>
      <c r="J91" s="31"/>
      <c r="K91" s="31"/>
      <c r="L91" s="34"/>
    </row>
    <row r="92" spans="2:12" s="1" customFormat="1" ht="16.5" customHeight="1">
      <c r="B92" s="30"/>
      <c r="C92" s="31"/>
      <c r="D92" s="31"/>
      <c r="E92" s="238" t="str">
        <f>E11</f>
        <v>301 - SP 301 Vybúranie - odfrézovanie starých spevnených plôch</v>
      </c>
      <c r="F92" s="237"/>
      <c r="G92" s="237"/>
      <c r="H92" s="237"/>
      <c r="I92" s="108"/>
      <c r="J92" s="31"/>
      <c r="K92" s="31"/>
      <c r="L92" s="34"/>
    </row>
    <row r="93" spans="2:12" s="1" customFormat="1" ht="6.95" customHeight="1">
      <c r="B93" s="30"/>
      <c r="C93" s="31"/>
      <c r="D93" s="31"/>
      <c r="E93" s="31"/>
      <c r="F93" s="31"/>
      <c r="G93" s="31"/>
      <c r="H93" s="31"/>
      <c r="I93" s="108"/>
      <c r="J93" s="31"/>
      <c r="K93" s="31"/>
      <c r="L93" s="34"/>
    </row>
    <row r="94" spans="2:12" s="1" customFormat="1" ht="12" customHeight="1">
      <c r="B94" s="30"/>
      <c r="C94" s="25" t="s">
        <v>18</v>
      </c>
      <c r="D94" s="31"/>
      <c r="E94" s="31"/>
      <c r="F94" s="23" t="str">
        <f>F14</f>
        <v xml:space="preserve"> </v>
      </c>
      <c r="G94" s="31"/>
      <c r="H94" s="31"/>
      <c r="I94" s="109" t="s">
        <v>20</v>
      </c>
      <c r="J94" s="51" t="str">
        <f>IF(J14="","",J14)</f>
        <v>24. 2. 2017</v>
      </c>
      <c r="K94" s="31"/>
      <c r="L94" s="34"/>
    </row>
    <row r="95" spans="2:12" s="1" customFormat="1" ht="6.95" customHeight="1">
      <c r="B95" s="30"/>
      <c r="C95" s="31"/>
      <c r="D95" s="31"/>
      <c r="E95" s="31"/>
      <c r="F95" s="31"/>
      <c r="G95" s="31"/>
      <c r="H95" s="31"/>
      <c r="I95" s="108"/>
      <c r="J95" s="31"/>
      <c r="K95" s="31"/>
      <c r="L95" s="34"/>
    </row>
    <row r="96" spans="2:12" s="1" customFormat="1" ht="13.7" customHeight="1">
      <c r="B96" s="30"/>
      <c r="C96" s="25" t="s">
        <v>22</v>
      </c>
      <c r="D96" s="31"/>
      <c r="E96" s="31"/>
      <c r="F96" s="23" t="str">
        <f>E17</f>
        <v>Mesto NITRA,  Štefánikova 60,  950 06 Nitra</v>
      </c>
      <c r="G96" s="31"/>
      <c r="H96" s="31"/>
      <c r="I96" s="109" t="s">
        <v>28</v>
      </c>
      <c r="J96" s="28" t="str">
        <f>E23</f>
        <v>Ing.arch.Igor Feník</v>
      </c>
      <c r="K96" s="31"/>
      <c r="L96" s="34"/>
    </row>
    <row r="97" spans="2:65" s="1" customFormat="1" ht="13.7" customHeight="1">
      <c r="B97" s="30"/>
      <c r="C97" s="25" t="s">
        <v>26</v>
      </c>
      <c r="D97" s="31"/>
      <c r="E97" s="31"/>
      <c r="F97" s="23" t="str">
        <f>IF(E20="","",E20)</f>
        <v>Vyplň údaj</v>
      </c>
      <c r="G97" s="31"/>
      <c r="H97" s="31"/>
      <c r="I97" s="109" t="s">
        <v>32</v>
      </c>
      <c r="J97" s="28" t="str">
        <f>E26</f>
        <v>Ing.Janečka</v>
      </c>
      <c r="K97" s="31"/>
      <c r="L97" s="34"/>
    </row>
    <row r="98" spans="2:65" s="1" customFormat="1" ht="10.35" customHeight="1">
      <c r="B98" s="30"/>
      <c r="C98" s="31"/>
      <c r="D98" s="31"/>
      <c r="E98" s="31"/>
      <c r="F98" s="31"/>
      <c r="G98" s="31"/>
      <c r="H98" s="31"/>
      <c r="I98" s="108"/>
      <c r="J98" s="31"/>
      <c r="K98" s="31"/>
      <c r="L98" s="34"/>
    </row>
    <row r="99" spans="2:65" s="10" customFormat="1" ht="29.25" customHeight="1">
      <c r="B99" s="164"/>
      <c r="C99" s="165" t="s">
        <v>162</v>
      </c>
      <c r="D99" s="166" t="s">
        <v>54</v>
      </c>
      <c r="E99" s="166" t="s">
        <v>50</v>
      </c>
      <c r="F99" s="166" t="s">
        <v>51</v>
      </c>
      <c r="G99" s="166" t="s">
        <v>163</v>
      </c>
      <c r="H99" s="166" t="s">
        <v>164</v>
      </c>
      <c r="I99" s="167" t="s">
        <v>165</v>
      </c>
      <c r="J99" s="168" t="s">
        <v>129</v>
      </c>
      <c r="K99" s="169" t="s">
        <v>166</v>
      </c>
      <c r="L99" s="170"/>
      <c r="M99" s="60" t="s">
        <v>1</v>
      </c>
      <c r="N99" s="61" t="s">
        <v>39</v>
      </c>
      <c r="O99" s="61" t="s">
        <v>167</v>
      </c>
      <c r="P99" s="61" t="s">
        <v>168</v>
      </c>
      <c r="Q99" s="61" t="s">
        <v>169</v>
      </c>
      <c r="R99" s="61" t="s">
        <v>170</v>
      </c>
      <c r="S99" s="61" t="s">
        <v>171</v>
      </c>
      <c r="T99" s="62" t="s">
        <v>172</v>
      </c>
    </row>
    <row r="100" spans="2:65" s="1" customFormat="1" ht="22.9" customHeight="1">
      <c r="B100" s="30"/>
      <c r="C100" s="67" t="s">
        <v>125</v>
      </c>
      <c r="D100" s="31"/>
      <c r="E100" s="31"/>
      <c r="F100" s="31"/>
      <c r="G100" s="31"/>
      <c r="H100" s="31"/>
      <c r="I100" s="108"/>
      <c r="J100" s="171">
        <f>BK100</f>
        <v>0</v>
      </c>
      <c r="K100" s="31"/>
      <c r="L100" s="34"/>
      <c r="M100" s="63"/>
      <c r="N100" s="64"/>
      <c r="O100" s="64"/>
      <c r="P100" s="172">
        <f>P101</f>
        <v>0</v>
      </c>
      <c r="Q100" s="64"/>
      <c r="R100" s="172">
        <f>R101</f>
        <v>0</v>
      </c>
      <c r="S100" s="64"/>
      <c r="T100" s="173">
        <f>T101</f>
        <v>0</v>
      </c>
      <c r="AT100" s="13" t="s">
        <v>68</v>
      </c>
      <c r="AU100" s="13" t="s">
        <v>131</v>
      </c>
      <c r="BK100" s="174">
        <f>BK101</f>
        <v>0</v>
      </c>
    </row>
    <row r="101" spans="2:65" s="11" customFormat="1" ht="25.9" customHeight="1">
      <c r="B101" s="175"/>
      <c r="C101" s="176"/>
      <c r="D101" s="177" t="s">
        <v>68</v>
      </c>
      <c r="E101" s="178" t="s">
        <v>173</v>
      </c>
      <c r="F101" s="178" t="s">
        <v>174</v>
      </c>
      <c r="G101" s="176"/>
      <c r="H101" s="176"/>
      <c r="I101" s="179"/>
      <c r="J101" s="180">
        <f>BK101</f>
        <v>0</v>
      </c>
      <c r="K101" s="176"/>
      <c r="L101" s="181"/>
      <c r="M101" s="182"/>
      <c r="N101" s="183"/>
      <c r="O101" s="183"/>
      <c r="P101" s="184">
        <f>P102+P112</f>
        <v>0</v>
      </c>
      <c r="Q101" s="183"/>
      <c r="R101" s="184">
        <f>R102+R112</f>
        <v>0</v>
      </c>
      <c r="S101" s="183"/>
      <c r="T101" s="185">
        <f>T102+T112</f>
        <v>0</v>
      </c>
      <c r="AR101" s="186" t="s">
        <v>76</v>
      </c>
      <c r="AT101" s="187" t="s">
        <v>68</v>
      </c>
      <c r="AU101" s="187" t="s">
        <v>69</v>
      </c>
      <c r="AY101" s="186" t="s">
        <v>175</v>
      </c>
      <c r="BK101" s="188">
        <f>BK102+BK112</f>
        <v>0</v>
      </c>
    </row>
    <row r="102" spans="2:65" s="11" customFormat="1" ht="22.9" customHeight="1">
      <c r="B102" s="175"/>
      <c r="C102" s="176"/>
      <c r="D102" s="177" t="s">
        <v>68</v>
      </c>
      <c r="E102" s="189" t="s">
        <v>76</v>
      </c>
      <c r="F102" s="189" t="s">
        <v>1385</v>
      </c>
      <c r="G102" s="176"/>
      <c r="H102" s="176"/>
      <c r="I102" s="179"/>
      <c r="J102" s="190">
        <f>BK102</f>
        <v>0</v>
      </c>
      <c r="K102" s="176"/>
      <c r="L102" s="181"/>
      <c r="M102" s="182"/>
      <c r="N102" s="183"/>
      <c r="O102" s="183"/>
      <c r="P102" s="184">
        <f>SUM(P103:P111)</f>
        <v>0</v>
      </c>
      <c r="Q102" s="183"/>
      <c r="R102" s="184">
        <f>SUM(R103:R111)</f>
        <v>0</v>
      </c>
      <c r="S102" s="183"/>
      <c r="T102" s="185">
        <f>SUM(T103:T111)</f>
        <v>0</v>
      </c>
      <c r="AR102" s="186" t="s">
        <v>76</v>
      </c>
      <c r="AT102" s="187" t="s">
        <v>68</v>
      </c>
      <c r="AU102" s="187" t="s">
        <v>76</v>
      </c>
      <c r="AY102" s="186" t="s">
        <v>175</v>
      </c>
      <c r="BK102" s="188">
        <f>SUM(BK103:BK111)</f>
        <v>0</v>
      </c>
    </row>
    <row r="103" spans="2:65" s="1" customFormat="1" ht="16.5" customHeight="1">
      <c r="B103" s="30"/>
      <c r="C103" s="191" t="s">
        <v>76</v>
      </c>
      <c r="D103" s="191" t="s">
        <v>178</v>
      </c>
      <c r="E103" s="192" t="s">
        <v>1580</v>
      </c>
      <c r="F103" s="193" t="s">
        <v>1581</v>
      </c>
      <c r="G103" s="194" t="s">
        <v>193</v>
      </c>
      <c r="H103" s="195">
        <v>756.1</v>
      </c>
      <c r="I103" s="196"/>
      <c r="J103" s="195">
        <f t="shared" ref="J103:J111" si="5">ROUND(I103*H103,3)</f>
        <v>0</v>
      </c>
      <c r="K103" s="193" t="s">
        <v>1</v>
      </c>
      <c r="L103" s="34"/>
      <c r="M103" s="197" t="s">
        <v>1</v>
      </c>
      <c r="N103" s="198" t="s">
        <v>41</v>
      </c>
      <c r="O103" s="56"/>
      <c r="P103" s="199">
        <f t="shared" ref="P103:P111" si="6">O103*H103</f>
        <v>0</v>
      </c>
      <c r="Q103" s="199">
        <v>0</v>
      </c>
      <c r="R103" s="199">
        <f t="shared" ref="R103:R111" si="7">Q103*H103</f>
        <v>0</v>
      </c>
      <c r="S103" s="199">
        <v>0</v>
      </c>
      <c r="T103" s="200">
        <f t="shared" ref="T103:T111" si="8">S103*H103</f>
        <v>0</v>
      </c>
      <c r="AR103" s="13" t="s">
        <v>182</v>
      </c>
      <c r="AT103" s="13" t="s">
        <v>178</v>
      </c>
      <c r="AU103" s="13" t="s">
        <v>82</v>
      </c>
      <c r="AY103" s="13" t="s">
        <v>175</v>
      </c>
      <c r="BE103" s="201">
        <f t="shared" ref="BE103:BE111" si="9">IF(N103="základná",J103,0)</f>
        <v>0</v>
      </c>
      <c r="BF103" s="201">
        <f t="shared" ref="BF103:BF111" si="10">IF(N103="znížená",J103,0)</f>
        <v>0</v>
      </c>
      <c r="BG103" s="201">
        <f t="shared" ref="BG103:BG111" si="11">IF(N103="zákl. prenesená",J103,0)</f>
        <v>0</v>
      </c>
      <c r="BH103" s="201">
        <f t="shared" ref="BH103:BH111" si="12">IF(N103="zníž. prenesená",J103,0)</f>
        <v>0</v>
      </c>
      <c r="BI103" s="201">
        <f t="shared" ref="BI103:BI111" si="13">IF(N103="nulová",J103,0)</f>
        <v>0</v>
      </c>
      <c r="BJ103" s="13" t="s">
        <v>82</v>
      </c>
      <c r="BK103" s="202">
        <f t="shared" ref="BK103:BK111" si="14">ROUND(I103*H103,3)</f>
        <v>0</v>
      </c>
      <c r="BL103" s="13" t="s">
        <v>182</v>
      </c>
      <c r="BM103" s="13" t="s">
        <v>1582</v>
      </c>
    </row>
    <row r="104" spans="2:65" s="1" customFormat="1" ht="16.5" customHeight="1">
      <c r="B104" s="30"/>
      <c r="C104" s="191" t="s">
        <v>82</v>
      </c>
      <c r="D104" s="191" t="s">
        <v>178</v>
      </c>
      <c r="E104" s="192" t="s">
        <v>1583</v>
      </c>
      <c r="F104" s="193" t="s">
        <v>1584</v>
      </c>
      <c r="G104" s="194" t="s">
        <v>186</v>
      </c>
      <c r="H104" s="195">
        <v>124.95</v>
      </c>
      <c r="I104" s="196"/>
      <c r="J104" s="195">
        <f t="shared" si="5"/>
        <v>0</v>
      </c>
      <c r="K104" s="193" t="s">
        <v>1</v>
      </c>
      <c r="L104" s="34"/>
      <c r="M104" s="197" t="s">
        <v>1</v>
      </c>
      <c r="N104" s="198" t="s">
        <v>41</v>
      </c>
      <c r="O104" s="56"/>
      <c r="P104" s="199">
        <f t="shared" si="6"/>
        <v>0</v>
      </c>
      <c r="Q104" s="199">
        <v>0</v>
      </c>
      <c r="R104" s="199">
        <f t="shared" si="7"/>
        <v>0</v>
      </c>
      <c r="S104" s="199">
        <v>0</v>
      </c>
      <c r="T104" s="200">
        <f t="shared" si="8"/>
        <v>0</v>
      </c>
      <c r="AR104" s="13" t="s">
        <v>182</v>
      </c>
      <c r="AT104" s="13" t="s">
        <v>178</v>
      </c>
      <c r="AU104" s="13" t="s">
        <v>82</v>
      </c>
      <c r="AY104" s="13" t="s">
        <v>175</v>
      </c>
      <c r="BE104" s="201">
        <f t="shared" si="9"/>
        <v>0</v>
      </c>
      <c r="BF104" s="201">
        <f t="shared" si="10"/>
        <v>0</v>
      </c>
      <c r="BG104" s="201">
        <f t="shared" si="11"/>
        <v>0</v>
      </c>
      <c r="BH104" s="201">
        <f t="shared" si="12"/>
        <v>0</v>
      </c>
      <c r="BI104" s="201">
        <f t="shared" si="13"/>
        <v>0</v>
      </c>
      <c r="BJ104" s="13" t="s">
        <v>82</v>
      </c>
      <c r="BK104" s="202">
        <f t="shared" si="14"/>
        <v>0</v>
      </c>
      <c r="BL104" s="13" t="s">
        <v>182</v>
      </c>
      <c r="BM104" s="13" t="s">
        <v>1585</v>
      </c>
    </row>
    <row r="105" spans="2:65" s="1" customFormat="1" ht="16.5" customHeight="1">
      <c r="B105" s="30"/>
      <c r="C105" s="191" t="s">
        <v>176</v>
      </c>
      <c r="D105" s="191" t="s">
        <v>178</v>
      </c>
      <c r="E105" s="192" t="s">
        <v>1586</v>
      </c>
      <c r="F105" s="193" t="s">
        <v>1587</v>
      </c>
      <c r="G105" s="194" t="s">
        <v>193</v>
      </c>
      <c r="H105" s="195">
        <v>91.76</v>
      </c>
      <c r="I105" s="196"/>
      <c r="J105" s="195">
        <f t="shared" si="5"/>
        <v>0</v>
      </c>
      <c r="K105" s="193" t="s">
        <v>1</v>
      </c>
      <c r="L105" s="34"/>
      <c r="M105" s="197" t="s">
        <v>1</v>
      </c>
      <c r="N105" s="198" t="s">
        <v>41</v>
      </c>
      <c r="O105" s="56"/>
      <c r="P105" s="199">
        <f t="shared" si="6"/>
        <v>0</v>
      </c>
      <c r="Q105" s="199">
        <v>0</v>
      </c>
      <c r="R105" s="199">
        <f t="shared" si="7"/>
        <v>0</v>
      </c>
      <c r="S105" s="199">
        <v>0</v>
      </c>
      <c r="T105" s="200">
        <f t="shared" si="8"/>
        <v>0</v>
      </c>
      <c r="AR105" s="13" t="s">
        <v>182</v>
      </c>
      <c r="AT105" s="13" t="s">
        <v>178</v>
      </c>
      <c r="AU105" s="13" t="s">
        <v>82</v>
      </c>
      <c r="AY105" s="13" t="s">
        <v>175</v>
      </c>
      <c r="BE105" s="201">
        <f t="shared" si="9"/>
        <v>0</v>
      </c>
      <c r="BF105" s="201">
        <f t="shared" si="10"/>
        <v>0</v>
      </c>
      <c r="BG105" s="201">
        <f t="shared" si="11"/>
        <v>0</v>
      </c>
      <c r="BH105" s="201">
        <f t="shared" si="12"/>
        <v>0</v>
      </c>
      <c r="BI105" s="201">
        <f t="shared" si="13"/>
        <v>0</v>
      </c>
      <c r="BJ105" s="13" t="s">
        <v>82</v>
      </c>
      <c r="BK105" s="202">
        <f t="shared" si="14"/>
        <v>0</v>
      </c>
      <c r="BL105" s="13" t="s">
        <v>182</v>
      </c>
      <c r="BM105" s="13" t="s">
        <v>1588</v>
      </c>
    </row>
    <row r="106" spans="2:65" s="1" customFormat="1" ht="16.5" customHeight="1">
      <c r="B106" s="30"/>
      <c r="C106" s="191" t="s">
        <v>182</v>
      </c>
      <c r="D106" s="191" t="s">
        <v>178</v>
      </c>
      <c r="E106" s="192" t="s">
        <v>1589</v>
      </c>
      <c r="F106" s="193" t="s">
        <v>1590</v>
      </c>
      <c r="G106" s="194" t="s">
        <v>193</v>
      </c>
      <c r="H106" s="195">
        <v>91.76</v>
      </c>
      <c r="I106" s="196"/>
      <c r="J106" s="195">
        <f t="shared" si="5"/>
        <v>0</v>
      </c>
      <c r="K106" s="193" t="s">
        <v>1</v>
      </c>
      <c r="L106" s="34"/>
      <c r="M106" s="197" t="s">
        <v>1</v>
      </c>
      <c r="N106" s="198" t="s">
        <v>41</v>
      </c>
      <c r="O106" s="56"/>
      <c r="P106" s="199">
        <f t="shared" si="6"/>
        <v>0</v>
      </c>
      <c r="Q106" s="199">
        <v>0</v>
      </c>
      <c r="R106" s="199">
        <f t="shared" si="7"/>
        <v>0</v>
      </c>
      <c r="S106" s="199">
        <v>0</v>
      </c>
      <c r="T106" s="200">
        <f t="shared" si="8"/>
        <v>0</v>
      </c>
      <c r="AR106" s="13" t="s">
        <v>182</v>
      </c>
      <c r="AT106" s="13" t="s">
        <v>178</v>
      </c>
      <c r="AU106" s="13" t="s">
        <v>82</v>
      </c>
      <c r="AY106" s="13" t="s">
        <v>175</v>
      </c>
      <c r="BE106" s="201">
        <f t="shared" si="9"/>
        <v>0</v>
      </c>
      <c r="BF106" s="201">
        <f t="shared" si="10"/>
        <v>0</v>
      </c>
      <c r="BG106" s="201">
        <f t="shared" si="11"/>
        <v>0</v>
      </c>
      <c r="BH106" s="201">
        <f t="shared" si="12"/>
        <v>0</v>
      </c>
      <c r="BI106" s="201">
        <f t="shared" si="13"/>
        <v>0</v>
      </c>
      <c r="BJ106" s="13" t="s">
        <v>82</v>
      </c>
      <c r="BK106" s="202">
        <f t="shared" si="14"/>
        <v>0</v>
      </c>
      <c r="BL106" s="13" t="s">
        <v>182</v>
      </c>
      <c r="BM106" s="13" t="s">
        <v>1591</v>
      </c>
    </row>
    <row r="107" spans="2:65" s="1" customFormat="1" ht="16.5" customHeight="1">
      <c r="B107" s="30"/>
      <c r="C107" s="191" t="s">
        <v>197</v>
      </c>
      <c r="D107" s="191" t="s">
        <v>178</v>
      </c>
      <c r="E107" s="192" t="s">
        <v>1592</v>
      </c>
      <c r="F107" s="193" t="s">
        <v>1593</v>
      </c>
      <c r="G107" s="194" t="s">
        <v>193</v>
      </c>
      <c r="H107" s="195">
        <v>91.76</v>
      </c>
      <c r="I107" s="196"/>
      <c r="J107" s="195">
        <f t="shared" si="5"/>
        <v>0</v>
      </c>
      <c r="K107" s="193" t="s">
        <v>1</v>
      </c>
      <c r="L107" s="34"/>
      <c r="M107" s="197" t="s">
        <v>1</v>
      </c>
      <c r="N107" s="198" t="s">
        <v>41</v>
      </c>
      <c r="O107" s="56"/>
      <c r="P107" s="199">
        <f t="shared" si="6"/>
        <v>0</v>
      </c>
      <c r="Q107" s="199">
        <v>0</v>
      </c>
      <c r="R107" s="199">
        <f t="shared" si="7"/>
        <v>0</v>
      </c>
      <c r="S107" s="199">
        <v>0</v>
      </c>
      <c r="T107" s="200">
        <f t="shared" si="8"/>
        <v>0</v>
      </c>
      <c r="AR107" s="13" t="s">
        <v>182</v>
      </c>
      <c r="AT107" s="13" t="s">
        <v>178</v>
      </c>
      <c r="AU107" s="13" t="s">
        <v>82</v>
      </c>
      <c r="AY107" s="13" t="s">
        <v>175</v>
      </c>
      <c r="BE107" s="201">
        <f t="shared" si="9"/>
        <v>0</v>
      </c>
      <c r="BF107" s="201">
        <f t="shared" si="10"/>
        <v>0</v>
      </c>
      <c r="BG107" s="201">
        <f t="shared" si="11"/>
        <v>0</v>
      </c>
      <c r="BH107" s="201">
        <f t="shared" si="12"/>
        <v>0</v>
      </c>
      <c r="BI107" s="201">
        <f t="shared" si="13"/>
        <v>0</v>
      </c>
      <c r="BJ107" s="13" t="s">
        <v>82</v>
      </c>
      <c r="BK107" s="202">
        <f t="shared" si="14"/>
        <v>0</v>
      </c>
      <c r="BL107" s="13" t="s">
        <v>182</v>
      </c>
      <c r="BM107" s="13" t="s">
        <v>1594</v>
      </c>
    </row>
    <row r="108" spans="2:65" s="1" customFormat="1" ht="16.5" customHeight="1">
      <c r="B108" s="30"/>
      <c r="C108" s="191" t="s">
        <v>195</v>
      </c>
      <c r="D108" s="191" t="s">
        <v>178</v>
      </c>
      <c r="E108" s="192" t="s">
        <v>1595</v>
      </c>
      <c r="F108" s="193" t="s">
        <v>1596</v>
      </c>
      <c r="G108" s="194" t="s">
        <v>235</v>
      </c>
      <c r="H108" s="195">
        <v>36.700000000000003</v>
      </c>
      <c r="I108" s="196"/>
      <c r="J108" s="195">
        <f t="shared" si="5"/>
        <v>0</v>
      </c>
      <c r="K108" s="193" t="s">
        <v>1</v>
      </c>
      <c r="L108" s="34"/>
      <c r="M108" s="197" t="s">
        <v>1</v>
      </c>
      <c r="N108" s="198" t="s">
        <v>41</v>
      </c>
      <c r="O108" s="56"/>
      <c r="P108" s="199">
        <f t="shared" si="6"/>
        <v>0</v>
      </c>
      <c r="Q108" s="199">
        <v>0</v>
      </c>
      <c r="R108" s="199">
        <f t="shared" si="7"/>
        <v>0</v>
      </c>
      <c r="S108" s="199">
        <v>0</v>
      </c>
      <c r="T108" s="200">
        <f t="shared" si="8"/>
        <v>0</v>
      </c>
      <c r="AR108" s="13" t="s">
        <v>182</v>
      </c>
      <c r="AT108" s="13" t="s">
        <v>178</v>
      </c>
      <c r="AU108" s="13" t="s">
        <v>82</v>
      </c>
      <c r="AY108" s="13" t="s">
        <v>175</v>
      </c>
      <c r="BE108" s="201">
        <f t="shared" si="9"/>
        <v>0</v>
      </c>
      <c r="BF108" s="201">
        <f t="shared" si="10"/>
        <v>0</v>
      </c>
      <c r="BG108" s="201">
        <f t="shared" si="11"/>
        <v>0</v>
      </c>
      <c r="BH108" s="201">
        <f t="shared" si="12"/>
        <v>0</v>
      </c>
      <c r="BI108" s="201">
        <f t="shared" si="13"/>
        <v>0</v>
      </c>
      <c r="BJ108" s="13" t="s">
        <v>82</v>
      </c>
      <c r="BK108" s="202">
        <f t="shared" si="14"/>
        <v>0</v>
      </c>
      <c r="BL108" s="13" t="s">
        <v>182</v>
      </c>
      <c r="BM108" s="13" t="s">
        <v>1597</v>
      </c>
    </row>
    <row r="109" spans="2:65" s="1" customFormat="1" ht="16.5" customHeight="1">
      <c r="B109" s="30"/>
      <c r="C109" s="191" t="s">
        <v>204</v>
      </c>
      <c r="D109" s="191" t="s">
        <v>178</v>
      </c>
      <c r="E109" s="192" t="s">
        <v>1598</v>
      </c>
      <c r="F109" s="193" t="s">
        <v>1599</v>
      </c>
      <c r="G109" s="194" t="s">
        <v>235</v>
      </c>
      <c r="H109" s="195">
        <v>36.700000000000003</v>
      </c>
      <c r="I109" s="196"/>
      <c r="J109" s="195">
        <f t="shared" si="5"/>
        <v>0</v>
      </c>
      <c r="K109" s="193" t="s">
        <v>1</v>
      </c>
      <c r="L109" s="34"/>
      <c r="M109" s="197" t="s">
        <v>1</v>
      </c>
      <c r="N109" s="198" t="s">
        <v>41</v>
      </c>
      <c r="O109" s="56"/>
      <c r="P109" s="199">
        <f t="shared" si="6"/>
        <v>0</v>
      </c>
      <c r="Q109" s="199">
        <v>0</v>
      </c>
      <c r="R109" s="199">
        <f t="shared" si="7"/>
        <v>0</v>
      </c>
      <c r="S109" s="199">
        <v>0</v>
      </c>
      <c r="T109" s="200">
        <f t="shared" si="8"/>
        <v>0</v>
      </c>
      <c r="AR109" s="13" t="s">
        <v>182</v>
      </c>
      <c r="AT109" s="13" t="s">
        <v>178</v>
      </c>
      <c r="AU109" s="13" t="s">
        <v>82</v>
      </c>
      <c r="AY109" s="13" t="s">
        <v>175</v>
      </c>
      <c r="BE109" s="201">
        <f t="shared" si="9"/>
        <v>0</v>
      </c>
      <c r="BF109" s="201">
        <f t="shared" si="10"/>
        <v>0</v>
      </c>
      <c r="BG109" s="201">
        <f t="shared" si="11"/>
        <v>0</v>
      </c>
      <c r="BH109" s="201">
        <f t="shared" si="12"/>
        <v>0</v>
      </c>
      <c r="BI109" s="201">
        <f t="shared" si="13"/>
        <v>0</v>
      </c>
      <c r="BJ109" s="13" t="s">
        <v>82</v>
      </c>
      <c r="BK109" s="202">
        <f t="shared" si="14"/>
        <v>0</v>
      </c>
      <c r="BL109" s="13" t="s">
        <v>182</v>
      </c>
      <c r="BM109" s="13" t="s">
        <v>1600</v>
      </c>
    </row>
    <row r="110" spans="2:65" s="1" customFormat="1" ht="22.5" customHeight="1">
      <c r="B110" s="30"/>
      <c r="C110" s="191" t="s">
        <v>208</v>
      </c>
      <c r="D110" s="191" t="s">
        <v>178</v>
      </c>
      <c r="E110" s="192" t="s">
        <v>1601</v>
      </c>
      <c r="F110" s="193" t="s">
        <v>1602</v>
      </c>
      <c r="G110" s="194" t="s">
        <v>235</v>
      </c>
      <c r="H110" s="195">
        <v>146.80000000000001</v>
      </c>
      <c r="I110" s="196"/>
      <c r="J110" s="195">
        <f t="shared" si="5"/>
        <v>0</v>
      </c>
      <c r="K110" s="193" t="s">
        <v>1</v>
      </c>
      <c r="L110" s="34"/>
      <c r="M110" s="197" t="s">
        <v>1</v>
      </c>
      <c r="N110" s="198" t="s">
        <v>41</v>
      </c>
      <c r="O110" s="56"/>
      <c r="P110" s="199">
        <f t="shared" si="6"/>
        <v>0</v>
      </c>
      <c r="Q110" s="199">
        <v>0</v>
      </c>
      <c r="R110" s="199">
        <f t="shared" si="7"/>
        <v>0</v>
      </c>
      <c r="S110" s="199">
        <v>0</v>
      </c>
      <c r="T110" s="200">
        <f t="shared" si="8"/>
        <v>0</v>
      </c>
      <c r="AR110" s="13" t="s">
        <v>182</v>
      </c>
      <c r="AT110" s="13" t="s">
        <v>178</v>
      </c>
      <c r="AU110" s="13" t="s">
        <v>82</v>
      </c>
      <c r="AY110" s="13" t="s">
        <v>175</v>
      </c>
      <c r="BE110" s="201">
        <f t="shared" si="9"/>
        <v>0</v>
      </c>
      <c r="BF110" s="201">
        <f t="shared" si="10"/>
        <v>0</v>
      </c>
      <c r="BG110" s="201">
        <f t="shared" si="11"/>
        <v>0</v>
      </c>
      <c r="BH110" s="201">
        <f t="shared" si="12"/>
        <v>0</v>
      </c>
      <c r="BI110" s="201">
        <f t="shared" si="13"/>
        <v>0</v>
      </c>
      <c r="BJ110" s="13" t="s">
        <v>82</v>
      </c>
      <c r="BK110" s="202">
        <f t="shared" si="14"/>
        <v>0</v>
      </c>
      <c r="BL110" s="13" t="s">
        <v>182</v>
      </c>
      <c r="BM110" s="13" t="s">
        <v>1603</v>
      </c>
    </row>
    <row r="111" spans="2:65" s="1" customFormat="1" ht="16.5" customHeight="1">
      <c r="B111" s="30"/>
      <c r="C111" s="191" t="s">
        <v>212</v>
      </c>
      <c r="D111" s="191" t="s">
        <v>178</v>
      </c>
      <c r="E111" s="192" t="s">
        <v>1407</v>
      </c>
      <c r="F111" s="193" t="s">
        <v>1604</v>
      </c>
      <c r="G111" s="194" t="s">
        <v>351</v>
      </c>
      <c r="H111" s="195">
        <v>55.05</v>
      </c>
      <c r="I111" s="196"/>
      <c r="J111" s="195">
        <f t="shared" si="5"/>
        <v>0</v>
      </c>
      <c r="K111" s="193" t="s">
        <v>1</v>
      </c>
      <c r="L111" s="34"/>
      <c r="M111" s="197" t="s">
        <v>1</v>
      </c>
      <c r="N111" s="198" t="s">
        <v>41</v>
      </c>
      <c r="O111" s="56"/>
      <c r="P111" s="199">
        <f t="shared" si="6"/>
        <v>0</v>
      </c>
      <c r="Q111" s="199">
        <v>0</v>
      </c>
      <c r="R111" s="199">
        <f t="shared" si="7"/>
        <v>0</v>
      </c>
      <c r="S111" s="199">
        <v>0</v>
      </c>
      <c r="T111" s="200">
        <f t="shared" si="8"/>
        <v>0</v>
      </c>
      <c r="AR111" s="13" t="s">
        <v>182</v>
      </c>
      <c r="AT111" s="13" t="s">
        <v>178</v>
      </c>
      <c r="AU111" s="13" t="s">
        <v>82</v>
      </c>
      <c r="AY111" s="13" t="s">
        <v>175</v>
      </c>
      <c r="BE111" s="201">
        <f t="shared" si="9"/>
        <v>0</v>
      </c>
      <c r="BF111" s="201">
        <f t="shared" si="10"/>
        <v>0</v>
      </c>
      <c r="BG111" s="201">
        <f t="shared" si="11"/>
        <v>0</v>
      </c>
      <c r="BH111" s="201">
        <f t="shared" si="12"/>
        <v>0</v>
      </c>
      <c r="BI111" s="201">
        <f t="shared" si="13"/>
        <v>0</v>
      </c>
      <c r="BJ111" s="13" t="s">
        <v>82</v>
      </c>
      <c r="BK111" s="202">
        <f t="shared" si="14"/>
        <v>0</v>
      </c>
      <c r="BL111" s="13" t="s">
        <v>182</v>
      </c>
      <c r="BM111" s="13" t="s">
        <v>1605</v>
      </c>
    </row>
    <row r="112" spans="2:65" s="11" customFormat="1" ht="22.9" customHeight="1">
      <c r="B112" s="175"/>
      <c r="C112" s="176"/>
      <c r="D112" s="177" t="s">
        <v>68</v>
      </c>
      <c r="E112" s="189" t="s">
        <v>212</v>
      </c>
      <c r="F112" s="189" t="s">
        <v>255</v>
      </c>
      <c r="G112" s="176"/>
      <c r="H112" s="176"/>
      <c r="I112" s="179"/>
      <c r="J112" s="190">
        <f>BK112</f>
        <v>0</v>
      </c>
      <c r="K112" s="176"/>
      <c r="L112" s="181"/>
      <c r="M112" s="182"/>
      <c r="N112" s="183"/>
      <c r="O112" s="183"/>
      <c r="P112" s="184">
        <f>SUM(P113:P118)</f>
        <v>0</v>
      </c>
      <c r="Q112" s="183"/>
      <c r="R112" s="184">
        <f>SUM(R113:R118)</f>
        <v>0</v>
      </c>
      <c r="S112" s="183"/>
      <c r="T112" s="185">
        <f>SUM(T113:T118)</f>
        <v>0</v>
      </c>
      <c r="AR112" s="186" t="s">
        <v>76</v>
      </c>
      <c r="AT112" s="187" t="s">
        <v>68</v>
      </c>
      <c r="AU112" s="187" t="s">
        <v>76</v>
      </c>
      <c r="AY112" s="186" t="s">
        <v>175</v>
      </c>
      <c r="BK112" s="188">
        <f>SUM(BK113:BK118)</f>
        <v>0</v>
      </c>
    </row>
    <row r="113" spans="2:65" s="1" customFormat="1" ht="16.5" customHeight="1">
      <c r="B113" s="30"/>
      <c r="C113" s="191" t="s">
        <v>216</v>
      </c>
      <c r="D113" s="191" t="s">
        <v>178</v>
      </c>
      <c r="E113" s="192" t="s">
        <v>1606</v>
      </c>
      <c r="F113" s="193" t="s">
        <v>1607</v>
      </c>
      <c r="G113" s="194" t="s">
        <v>186</v>
      </c>
      <c r="H113" s="195">
        <v>10.4</v>
      </c>
      <c r="I113" s="196"/>
      <c r="J113" s="195">
        <f t="shared" ref="J113:J118" si="15">ROUND(I113*H113,3)</f>
        <v>0</v>
      </c>
      <c r="K113" s="193" t="s">
        <v>1</v>
      </c>
      <c r="L113" s="34"/>
      <c r="M113" s="197" t="s">
        <v>1</v>
      </c>
      <c r="N113" s="198" t="s">
        <v>41</v>
      </c>
      <c r="O113" s="56"/>
      <c r="P113" s="199">
        <f t="shared" ref="P113:P118" si="16">O113*H113</f>
        <v>0</v>
      </c>
      <c r="Q113" s="199">
        <v>0</v>
      </c>
      <c r="R113" s="199">
        <f t="shared" ref="R113:R118" si="17">Q113*H113</f>
        <v>0</v>
      </c>
      <c r="S113" s="199">
        <v>0</v>
      </c>
      <c r="T113" s="200">
        <f t="shared" ref="T113:T118" si="18">S113*H113</f>
        <v>0</v>
      </c>
      <c r="AR113" s="13" t="s">
        <v>182</v>
      </c>
      <c r="AT113" s="13" t="s">
        <v>178</v>
      </c>
      <c r="AU113" s="13" t="s">
        <v>82</v>
      </c>
      <c r="AY113" s="13" t="s">
        <v>175</v>
      </c>
      <c r="BE113" s="201">
        <f t="shared" ref="BE113:BE118" si="19">IF(N113="základná",J113,0)</f>
        <v>0</v>
      </c>
      <c r="BF113" s="201">
        <f t="shared" ref="BF113:BF118" si="20">IF(N113="znížená",J113,0)</f>
        <v>0</v>
      </c>
      <c r="BG113" s="201">
        <f t="shared" ref="BG113:BG118" si="21">IF(N113="zákl. prenesená",J113,0)</f>
        <v>0</v>
      </c>
      <c r="BH113" s="201">
        <f t="shared" ref="BH113:BH118" si="22">IF(N113="zníž. prenesená",J113,0)</f>
        <v>0</v>
      </c>
      <c r="BI113" s="201">
        <f t="shared" ref="BI113:BI118" si="23">IF(N113="nulová",J113,0)</f>
        <v>0</v>
      </c>
      <c r="BJ113" s="13" t="s">
        <v>82</v>
      </c>
      <c r="BK113" s="202">
        <f t="shared" ref="BK113:BK118" si="24">ROUND(I113*H113,3)</f>
        <v>0</v>
      </c>
      <c r="BL113" s="13" t="s">
        <v>182</v>
      </c>
      <c r="BM113" s="13" t="s">
        <v>1608</v>
      </c>
    </row>
    <row r="114" spans="2:65" s="1" customFormat="1" ht="16.5" customHeight="1">
      <c r="B114" s="30"/>
      <c r="C114" s="191" t="s">
        <v>220</v>
      </c>
      <c r="D114" s="191" t="s">
        <v>178</v>
      </c>
      <c r="E114" s="192" t="s">
        <v>1609</v>
      </c>
      <c r="F114" s="193" t="s">
        <v>1610</v>
      </c>
      <c r="G114" s="194" t="s">
        <v>186</v>
      </c>
      <c r="H114" s="195">
        <v>10.4</v>
      </c>
      <c r="I114" s="196"/>
      <c r="J114" s="195">
        <f t="shared" si="15"/>
        <v>0</v>
      </c>
      <c r="K114" s="193" t="s">
        <v>1</v>
      </c>
      <c r="L114" s="34"/>
      <c r="M114" s="197" t="s">
        <v>1</v>
      </c>
      <c r="N114" s="198" t="s">
        <v>41</v>
      </c>
      <c r="O114" s="56"/>
      <c r="P114" s="199">
        <f t="shared" si="16"/>
        <v>0</v>
      </c>
      <c r="Q114" s="199">
        <v>0</v>
      </c>
      <c r="R114" s="199">
        <f t="shared" si="17"/>
        <v>0</v>
      </c>
      <c r="S114" s="199">
        <v>0</v>
      </c>
      <c r="T114" s="200">
        <f t="shared" si="18"/>
        <v>0</v>
      </c>
      <c r="AR114" s="13" t="s">
        <v>182</v>
      </c>
      <c r="AT114" s="13" t="s">
        <v>178</v>
      </c>
      <c r="AU114" s="13" t="s">
        <v>82</v>
      </c>
      <c r="AY114" s="13" t="s">
        <v>175</v>
      </c>
      <c r="BE114" s="201">
        <f t="shared" si="19"/>
        <v>0</v>
      </c>
      <c r="BF114" s="201">
        <f t="shared" si="20"/>
        <v>0</v>
      </c>
      <c r="BG114" s="201">
        <f t="shared" si="21"/>
        <v>0</v>
      </c>
      <c r="BH114" s="201">
        <f t="shared" si="22"/>
        <v>0</v>
      </c>
      <c r="BI114" s="201">
        <f t="shared" si="23"/>
        <v>0</v>
      </c>
      <c r="BJ114" s="13" t="s">
        <v>82</v>
      </c>
      <c r="BK114" s="202">
        <f t="shared" si="24"/>
        <v>0</v>
      </c>
      <c r="BL114" s="13" t="s">
        <v>182</v>
      </c>
      <c r="BM114" s="13" t="s">
        <v>1611</v>
      </c>
    </row>
    <row r="115" spans="2:65" s="1" customFormat="1" ht="16.5" customHeight="1">
      <c r="B115" s="30"/>
      <c r="C115" s="191" t="s">
        <v>224</v>
      </c>
      <c r="D115" s="191" t="s">
        <v>178</v>
      </c>
      <c r="E115" s="192" t="s">
        <v>1612</v>
      </c>
      <c r="F115" s="193" t="s">
        <v>1613</v>
      </c>
      <c r="G115" s="194" t="s">
        <v>351</v>
      </c>
      <c r="H115" s="195">
        <v>178.286</v>
      </c>
      <c r="I115" s="196"/>
      <c r="J115" s="195">
        <f t="shared" si="15"/>
        <v>0</v>
      </c>
      <c r="K115" s="193" t="s">
        <v>1</v>
      </c>
      <c r="L115" s="34"/>
      <c r="M115" s="197" t="s">
        <v>1</v>
      </c>
      <c r="N115" s="198" t="s">
        <v>41</v>
      </c>
      <c r="O115" s="56"/>
      <c r="P115" s="199">
        <f t="shared" si="16"/>
        <v>0</v>
      </c>
      <c r="Q115" s="199">
        <v>0</v>
      </c>
      <c r="R115" s="199">
        <f t="shared" si="17"/>
        <v>0</v>
      </c>
      <c r="S115" s="199">
        <v>0</v>
      </c>
      <c r="T115" s="200">
        <f t="shared" si="18"/>
        <v>0</v>
      </c>
      <c r="AR115" s="13" t="s">
        <v>182</v>
      </c>
      <c r="AT115" s="13" t="s">
        <v>178</v>
      </c>
      <c r="AU115" s="13" t="s">
        <v>82</v>
      </c>
      <c r="AY115" s="13" t="s">
        <v>175</v>
      </c>
      <c r="BE115" s="201">
        <f t="shared" si="19"/>
        <v>0</v>
      </c>
      <c r="BF115" s="201">
        <f t="shared" si="20"/>
        <v>0</v>
      </c>
      <c r="BG115" s="201">
        <f t="shared" si="21"/>
        <v>0</v>
      </c>
      <c r="BH115" s="201">
        <f t="shared" si="22"/>
        <v>0</v>
      </c>
      <c r="BI115" s="201">
        <f t="shared" si="23"/>
        <v>0</v>
      </c>
      <c r="BJ115" s="13" t="s">
        <v>82</v>
      </c>
      <c r="BK115" s="202">
        <f t="shared" si="24"/>
        <v>0</v>
      </c>
      <c r="BL115" s="13" t="s">
        <v>182</v>
      </c>
      <c r="BM115" s="13" t="s">
        <v>1614</v>
      </c>
    </row>
    <row r="116" spans="2:65" s="1" customFormat="1" ht="16.5" customHeight="1">
      <c r="B116" s="30"/>
      <c r="C116" s="191" t="s">
        <v>228</v>
      </c>
      <c r="D116" s="191" t="s">
        <v>178</v>
      </c>
      <c r="E116" s="192" t="s">
        <v>1615</v>
      </c>
      <c r="F116" s="193" t="s">
        <v>1616</v>
      </c>
      <c r="G116" s="194" t="s">
        <v>351</v>
      </c>
      <c r="H116" s="195">
        <v>1069.7159999999999</v>
      </c>
      <c r="I116" s="196"/>
      <c r="J116" s="195">
        <f t="shared" si="15"/>
        <v>0</v>
      </c>
      <c r="K116" s="193" t="s">
        <v>1</v>
      </c>
      <c r="L116" s="34"/>
      <c r="M116" s="197" t="s">
        <v>1</v>
      </c>
      <c r="N116" s="198" t="s">
        <v>41</v>
      </c>
      <c r="O116" s="56"/>
      <c r="P116" s="199">
        <f t="shared" si="16"/>
        <v>0</v>
      </c>
      <c r="Q116" s="199">
        <v>0</v>
      </c>
      <c r="R116" s="199">
        <f t="shared" si="17"/>
        <v>0</v>
      </c>
      <c r="S116" s="199">
        <v>0</v>
      </c>
      <c r="T116" s="200">
        <f t="shared" si="18"/>
        <v>0</v>
      </c>
      <c r="AR116" s="13" t="s">
        <v>182</v>
      </c>
      <c r="AT116" s="13" t="s">
        <v>178</v>
      </c>
      <c r="AU116" s="13" t="s">
        <v>82</v>
      </c>
      <c r="AY116" s="13" t="s">
        <v>175</v>
      </c>
      <c r="BE116" s="201">
        <f t="shared" si="19"/>
        <v>0</v>
      </c>
      <c r="BF116" s="201">
        <f t="shared" si="20"/>
        <v>0</v>
      </c>
      <c r="BG116" s="201">
        <f t="shared" si="21"/>
        <v>0</v>
      </c>
      <c r="BH116" s="201">
        <f t="shared" si="22"/>
        <v>0</v>
      </c>
      <c r="BI116" s="201">
        <f t="shared" si="23"/>
        <v>0</v>
      </c>
      <c r="BJ116" s="13" t="s">
        <v>82</v>
      </c>
      <c r="BK116" s="202">
        <f t="shared" si="24"/>
        <v>0</v>
      </c>
      <c r="BL116" s="13" t="s">
        <v>182</v>
      </c>
      <c r="BM116" s="13" t="s">
        <v>1617</v>
      </c>
    </row>
    <row r="117" spans="2:65" s="1" customFormat="1" ht="16.5" customHeight="1">
      <c r="B117" s="30"/>
      <c r="C117" s="191" t="s">
        <v>232</v>
      </c>
      <c r="D117" s="191" t="s">
        <v>178</v>
      </c>
      <c r="E117" s="192" t="s">
        <v>1618</v>
      </c>
      <c r="F117" s="193" t="s">
        <v>1619</v>
      </c>
      <c r="G117" s="194" t="s">
        <v>351</v>
      </c>
      <c r="H117" s="195">
        <v>178.286</v>
      </c>
      <c r="I117" s="196"/>
      <c r="J117" s="195">
        <f t="shared" si="15"/>
        <v>0</v>
      </c>
      <c r="K117" s="193" t="s">
        <v>1</v>
      </c>
      <c r="L117" s="34"/>
      <c r="M117" s="197" t="s">
        <v>1</v>
      </c>
      <c r="N117" s="198" t="s">
        <v>41</v>
      </c>
      <c r="O117" s="56"/>
      <c r="P117" s="199">
        <f t="shared" si="16"/>
        <v>0</v>
      </c>
      <c r="Q117" s="199">
        <v>0</v>
      </c>
      <c r="R117" s="199">
        <f t="shared" si="17"/>
        <v>0</v>
      </c>
      <c r="S117" s="199">
        <v>0</v>
      </c>
      <c r="T117" s="200">
        <f t="shared" si="18"/>
        <v>0</v>
      </c>
      <c r="AR117" s="13" t="s">
        <v>182</v>
      </c>
      <c r="AT117" s="13" t="s">
        <v>178</v>
      </c>
      <c r="AU117" s="13" t="s">
        <v>82</v>
      </c>
      <c r="AY117" s="13" t="s">
        <v>175</v>
      </c>
      <c r="BE117" s="201">
        <f t="shared" si="19"/>
        <v>0</v>
      </c>
      <c r="BF117" s="201">
        <f t="shared" si="20"/>
        <v>0</v>
      </c>
      <c r="BG117" s="201">
        <f t="shared" si="21"/>
        <v>0</v>
      </c>
      <c r="BH117" s="201">
        <f t="shared" si="22"/>
        <v>0</v>
      </c>
      <c r="BI117" s="201">
        <f t="shared" si="23"/>
        <v>0</v>
      </c>
      <c r="BJ117" s="13" t="s">
        <v>82</v>
      </c>
      <c r="BK117" s="202">
        <f t="shared" si="24"/>
        <v>0</v>
      </c>
      <c r="BL117" s="13" t="s">
        <v>182</v>
      </c>
      <c r="BM117" s="13" t="s">
        <v>1620</v>
      </c>
    </row>
    <row r="118" spans="2:65" s="1" customFormat="1" ht="16.5" customHeight="1">
      <c r="B118" s="30"/>
      <c r="C118" s="191" t="s">
        <v>237</v>
      </c>
      <c r="D118" s="191" t="s">
        <v>178</v>
      </c>
      <c r="E118" s="192" t="s">
        <v>370</v>
      </c>
      <c r="F118" s="193" t="s">
        <v>1604</v>
      </c>
      <c r="G118" s="194" t="s">
        <v>351</v>
      </c>
      <c r="H118" s="195">
        <v>178.286</v>
      </c>
      <c r="I118" s="196"/>
      <c r="J118" s="195">
        <f t="shared" si="15"/>
        <v>0</v>
      </c>
      <c r="K118" s="193" t="s">
        <v>1</v>
      </c>
      <c r="L118" s="34"/>
      <c r="M118" s="212" t="s">
        <v>1</v>
      </c>
      <c r="N118" s="213" t="s">
        <v>41</v>
      </c>
      <c r="O118" s="214"/>
      <c r="P118" s="215">
        <f t="shared" si="16"/>
        <v>0</v>
      </c>
      <c r="Q118" s="215">
        <v>0</v>
      </c>
      <c r="R118" s="215">
        <f t="shared" si="17"/>
        <v>0</v>
      </c>
      <c r="S118" s="215">
        <v>0</v>
      </c>
      <c r="T118" s="216">
        <f t="shared" si="18"/>
        <v>0</v>
      </c>
      <c r="AR118" s="13" t="s">
        <v>182</v>
      </c>
      <c r="AT118" s="13" t="s">
        <v>178</v>
      </c>
      <c r="AU118" s="13" t="s">
        <v>82</v>
      </c>
      <c r="AY118" s="13" t="s">
        <v>175</v>
      </c>
      <c r="BE118" s="201">
        <f t="shared" si="19"/>
        <v>0</v>
      </c>
      <c r="BF118" s="201">
        <f t="shared" si="20"/>
        <v>0</v>
      </c>
      <c r="BG118" s="201">
        <f t="shared" si="21"/>
        <v>0</v>
      </c>
      <c r="BH118" s="201">
        <f t="shared" si="22"/>
        <v>0</v>
      </c>
      <c r="BI118" s="201">
        <f t="shared" si="23"/>
        <v>0</v>
      </c>
      <c r="BJ118" s="13" t="s">
        <v>82</v>
      </c>
      <c r="BK118" s="202">
        <f t="shared" si="24"/>
        <v>0</v>
      </c>
      <c r="BL118" s="13" t="s">
        <v>182</v>
      </c>
      <c r="BM118" s="13" t="s">
        <v>1621</v>
      </c>
    </row>
    <row r="119" spans="2:65" s="1" customFormat="1" ht="6.95" customHeight="1">
      <c r="B119" s="42"/>
      <c r="C119" s="43"/>
      <c r="D119" s="43"/>
      <c r="E119" s="43"/>
      <c r="F119" s="43"/>
      <c r="G119" s="43"/>
      <c r="H119" s="43"/>
      <c r="I119" s="132"/>
      <c r="J119" s="43"/>
      <c r="K119" s="43"/>
      <c r="L119" s="34"/>
    </row>
  </sheetData>
  <sheetProtection algorithmName="SHA-512" hashValue="8sItkGh/2VJ7fTKMsip3NQgFAGGhxf6e6r3hmPaT/nwT+rSwRog3Krc9oP4i8q0Xzzqk3TWJXL5KbKtahidiCw==" saltValue="QpfiMWeDNadQdk4v1INAivKY6+YahqykFY/JwT1LaXGwJlJWWf6kZDGUUl5zEnnvN1ec7exV8CYTazzo78D3MA==" spinCount="100000" sheet="1" objects="1" scenarios="1" formatColumns="0" formatRows="0" autoFilter="0"/>
  <autoFilter ref="C99:K118"/>
  <mergeCells count="17">
    <mergeCell ref="E29:H29"/>
    <mergeCell ref="L2:V2"/>
    <mergeCell ref="E7:H7"/>
    <mergeCell ref="E9:H9"/>
    <mergeCell ref="E11:H11"/>
    <mergeCell ref="E20:H20"/>
    <mergeCell ref="E92:H92"/>
    <mergeCell ref="E52:H52"/>
    <mergeCell ref="E54:H54"/>
    <mergeCell ref="E56:H56"/>
    <mergeCell ref="D72:F72"/>
    <mergeCell ref="D73:F73"/>
    <mergeCell ref="D74:F74"/>
    <mergeCell ref="D75:F75"/>
    <mergeCell ref="D76:F76"/>
    <mergeCell ref="E88:H88"/>
    <mergeCell ref="E90:H90"/>
  </mergeCells>
  <pageMargins left="0.39374999999999999" right="0.39374999999999999" top="0.39374999999999999" bottom="0.39374999999999999" header="0" footer="0"/>
  <pageSetup paperSize="9" scale="65" fitToHeight="100" orientation="portrait" blackAndWhite="1" r:id="rId1"/>
  <headerFooter>
    <oddFooter>&amp;CStrana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13"/>
  <sheetViews>
    <sheetView showGridLines="0" tabSelected="1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8.6640625" customWidth="1"/>
    <col min="8" max="8" width="11.1640625" customWidth="1"/>
    <col min="9" max="9" width="14.1640625" style="102" customWidth="1"/>
    <col min="10" max="10" width="23.5" customWidth="1"/>
    <col min="11" max="11" width="15.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AT2" s="13" t="s">
        <v>119</v>
      </c>
    </row>
    <row r="3" spans="2:46" ht="6.95" customHeight="1">
      <c r="B3" s="103"/>
      <c r="C3" s="104"/>
      <c r="D3" s="104"/>
      <c r="E3" s="104"/>
      <c r="F3" s="104"/>
      <c r="G3" s="104"/>
      <c r="H3" s="104"/>
      <c r="I3" s="105"/>
      <c r="J3" s="104"/>
      <c r="K3" s="104"/>
      <c r="L3" s="16"/>
      <c r="AT3" s="13" t="s">
        <v>69</v>
      </c>
    </row>
    <row r="4" spans="2:46" ht="24.95" customHeight="1">
      <c r="B4" s="16"/>
      <c r="D4" s="106" t="s">
        <v>120</v>
      </c>
      <c r="L4" s="16"/>
      <c r="M4" s="20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107" t="s">
        <v>14</v>
      </c>
      <c r="L6" s="16"/>
    </row>
    <row r="7" spans="2:46" ht="16.5" customHeight="1">
      <c r="B7" s="16"/>
      <c r="E7" s="267" t="str">
        <f>'Rekapitulácia stavby'!K6</f>
        <v>Materská škola Na Hôrke 30, Nitra</v>
      </c>
      <c r="F7" s="268"/>
      <c r="G7" s="268"/>
      <c r="H7" s="268"/>
      <c r="L7" s="16"/>
    </row>
    <row r="8" spans="2:46" ht="12" customHeight="1">
      <c r="B8" s="16"/>
      <c r="D8" s="107" t="s">
        <v>121</v>
      </c>
      <c r="L8" s="16"/>
    </row>
    <row r="9" spans="2:46" s="1" customFormat="1" ht="16.5" customHeight="1">
      <c r="B9" s="34"/>
      <c r="E9" s="267" t="s">
        <v>1577</v>
      </c>
      <c r="F9" s="269"/>
      <c r="G9" s="269"/>
      <c r="H9" s="269"/>
      <c r="I9" s="108"/>
      <c r="L9" s="34"/>
    </row>
    <row r="10" spans="2:46" s="1" customFormat="1" ht="12" customHeight="1">
      <c r="B10" s="34"/>
      <c r="D10" s="107" t="s">
        <v>123</v>
      </c>
      <c r="I10" s="108"/>
      <c r="L10" s="34"/>
    </row>
    <row r="11" spans="2:46" s="1" customFormat="1" ht="36.950000000000003" customHeight="1">
      <c r="B11" s="34"/>
      <c r="E11" s="270" t="s">
        <v>1622</v>
      </c>
      <c r="F11" s="269"/>
      <c r="G11" s="269"/>
      <c r="H11" s="269"/>
      <c r="I11" s="108"/>
      <c r="L11" s="34"/>
    </row>
    <row r="12" spans="2:46" s="1" customFormat="1" ht="11.25">
      <c r="B12" s="34"/>
      <c r="I12" s="108"/>
      <c r="L12" s="34"/>
    </row>
    <row r="13" spans="2:46" s="1" customFormat="1" ht="12" customHeight="1">
      <c r="B13" s="34"/>
      <c r="D13" s="107" t="s">
        <v>16</v>
      </c>
      <c r="F13" s="13" t="s">
        <v>1</v>
      </c>
      <c r="I13" s="109" t="s">
        <v>17</v>
      </c>
      <c r="J13" s="13" t="s">
        <v>1</v>
      </c>
      <c r="L13" s="34"/>
    </row>
    <row r="14" spans="2:46" s="1" customFormat="1" ht="12" customHeight="1">
      <c r="B14" s="34"/>
      <c r="D14" s="107" t="s">
        <v>18</v>
      </c>
      <c r="F14" s="13" t="s">
        <v>1579</v>
      </c>
      <c r="I14" s="109" t="s">
        <v>20</v>
      </c>
      <c r="J14" s="110" t="str">
        <f>'Rekapitulácia stavby'!AN8</f>
        <v>24. 2. 2017</v>
      </c>
      <c r="L14" s="34"/>
    </row>
    <row r="15" spans="2:46" s="1" customFormat="1" ht="10.9" customHeight="1">
      <c r="B15" s="34"/>
      <c r="I15" s="108"/>
      <c r="L15" s="34"/>
    </row>
    <row r="16" spans="2:46" s="1" customFormat="1" ht="12" customHeight="1">
      <c r="B16" s="34"/>
      <c r="D16" s="107" t="s">
        <v>22</v>
      </c>
      <c r="I16" s="109" t="s">
        <v>23</v>
      </c>
      <c r="J16" s="13" t="s">
        <v>1</v>
      </c>
      <c r="L16" s="34"/>
    </row>
    <row r="17" spans="2:12" s="1" customFormat="1" ht="18" customHeight="1">
      <c r="B17" s="34"/>
      <c r="E17" s="13" t="s">
        <v>24</v>
      </c>
      <c r="I17" s="109" t="s">
        <v>25</v>
      </c>
      <c r="J17" s="13" t="s">
        <v>1</v>
      </c>
      <c r="L17" s="34"/>
    </row>
    <row r="18" spans="2:12" s="1" customFormat="1" ht="6.95" customHeight="1">
      <c r="B18" s="34"/>
      <c r="I18" s="108"/>
      <c r="L18" s="34"/>
    </row>
    <row r="19" spans="2:12" s="1" customFormat="1" ht="12" customHeight="1">
      <c r="B19" s="34"/>
      <c r="D19" s="107" t="s">
        <v>26</v>
      </c>
      <c r="I19" s="109" t="s">
        <v>23</v>
      </c>
      <c r="J19" s="26" t="str">
        <f>'Rekapitulácia stavby'!AN13</f>
        <v>Vyplň údaj</v>
      </c>
      <c r="L19" s="34"/>
    </row>
    <row r="20" spans="2:12" s="1" customFormat="1" ht="18" customHeight="1">
      <c r="B20" s="34"/>
      <c r="E20" s="271" t="str">
        <f>'Rekapitulácia stavby'!E14</f>
        <v>Vyplň údaj</v>
      </c>
      <c r="F20" s="272"/>
      <c r="G20" s="272"/>
      <c r="H20" s="272"/>
      <c r="I20" s="109" t="s">
        <v>25</v>
      </c>
      <c r="J20" s="26" t="str">
        <f>'Rekapitulácia stavby'!AN14</f>
        <v>Vyplň údaj</v>
      </c>
      <c r="L20" s="34"/>
    </row>
    <row r="21" spans="2:12" s="1" customFormat="1" ht="6.95" customHeight="1">
      <c r="B21" s="34"/>
      <c r="I21" s="108"/>
      <c r="L21" s="34"/>
    </row>
    <row r="22" spans="2:12" s="1" customFormat="1" ht="12" customHeight="1">
      <c r="B22" s="34"/>
      <c r="D22" s="107" t="s">
        <v>28</v>
      </c>
      <c r="I22" s="109" t="s">
        <v>23</v>
      </c>
      <c r="J22" s="13" t="s">
        <v>1</v>
      </c>
      <c r="L22" s="34"/>
    </row>
    <row r="23" spans="2:12" s="1" customFormat="1" ht="18" customHeight="1">
      <c r="B23" s="34"/>
      <c r="E23" s="13" t="s">
        <v>29</v>
      </c>
      <c r="I23" s="109" t="s">
        <v>25</v>
      </c>
      <c r="J23" s="13" t="s">
        <v>1</v>
      </c>
      <c r="L23" s="34"/>
    </row>
    <row r="24" spans="2:12" s="1" customFormat="1" ht="6.95" customHeight="1">
      <c r="B24" s="34"/>
      <c r="I24" s="108"/>
      <c r="L24" s="34"/>
    </row>
    <row r="25" spans="2:12" s="1" customFormat="1" ht="12" customHeight="1">
      <c r="B25" s="34"/>
      <c r="D25" s="107" t="s">
        <v>32</v>
      </c>
      <c r="I25" s="109" t="s">
        <v>23</v>
      </c>
      <c r="J25" s="13" t="s">
        <v>1</v>
      </c>
      <c r="L25" s="34"/>
    </row>
    <row r="26" spans="2:12" s="1" customFormat="1" ht="18" customHeight="1">
      <c r="B26" s="34"/>
      <c r="E26" s="13" t="s">
        <v>33</v>
      </c>
      <c r="I26" s="109" t="s">
        <v>25</v>
      </c>
      <c r="J26" s="13" t="s">
        <v>1</v>
      </c>
      <c r="L26" s="34"/>
    </row>
    <row r="27" spans="2:12" s="1" customFormat="1" ht="6.95" customHeight="1">
      <c r="B27" s="34"/>
      <c r="I27" s="108"/>
      <c r="L27" s="34"/>
    </row>
    <row r="28" spans="2:12" s="1" customFormat="1" ht="12" customHeight="1">
      <c r="B28" s="34"/>
      <c r="D28" s="107" t="s">
        <v>34</v>
      </c>
      <c r="I28" s="108"/>
      <c r="L28" s="34"/>
    </row>
    <row r="29" spans="2:12" s="7" customFormat="1" ht="16.5" customHeight="1">
      <c r="B29" s="111"/>
      <c r="E29" s="273" t="s">
        <v>1</v>
      </c>
      <c r="F29" s="273"/>
      <c r="G29" s="273"/>
      <c r="H29" s="273"/>
      <c r="I29" s="112"/>
      <c r="L29" s="111"/>
    </row>
    <row r="30" spans="2:12" s="1" customFormat="1" ht="6.95" customHeight="1">
      <c r="B30" s="34"/>
      <c r="I30" s="108"/>
      <c r="L30" s="34"/>
    </row>
    <row r="31" spans="2:12" s="1" customFormat="1" ht="6.95" customHeight="1">
      <c r="B31" s="34"/>
      <c r="D31" s="52"/>
      <c r="E31" s="52"/>
      <c r="F31" s="52"/>
      <c r="G31" s="52"/>
      <c r="H31" s="52"/>
      <c r="I31" s="113"/>
      <c r="J31" s="52"/>
      <c r="K31" s="52"/>
      <c r="L31" s="34"/>
    </row>
    <row r="32" spans="2:12" s="1" customFormat="1" ht="14.45" customHeight="1">
      <c r="B32" s="34"/>
      <c r="D32" s="97" t="s">
        <v>125</v>
      </c>
      <c r="I32" s="108"/>
      <c r="J32" s="114">
        <f>J65</f>
        <v>0</v>
      </c>
      <c r="L32" s="34"/>
    </row>
    <row r="33" spans="2:12" s="1" customFormat="1" ht="14.45" customHeight="1">
      <c r="B33" s="34"/>
      <c r="D33" s="115" t="s">
        <v>126</v>
      </c>
      <c r="I33" s="108"/>
      <c r="J33" s="114">
        <f>J72</f>
        <v>0</v>
      </c>
      <c r="L33" s="34"/>
    </row>
    <row r="34" spans="2:12" s="1" customFormat="1" ht="25.35" customHeight="1">
      <c r="B34" s="34"/>
      <c r="D34" s="116" t="s">
        <v>35</v>
      </c>
      <c r="I34" s="108"/>
      <c r="J34" s="117">
        <f>ROUND(J32 + J33, 2)</f>
        <v>0</v>
      </c>
      <c r="L34" s="34"/>
    </row>
    <row r="35" spans="2:12" s="1" customFormat="1" ht="6.95" customHeight="1">
      <c r="B35" s="34"/>
      <c r="D35" s="52"/>
      <c r="E35" s="52"/>
      <c r="F35" s="52"/>
      <c r="G35" s="52"/>
      <c r="H35" s="52"/>
      <c r="I35" s="113"/>
      <c r="J35" s="52"/>
      <c r="K35" s="52"/>
      <c r="L35" s="34"/>
    </row>
    <row r="36" spans="2:12" s="1" customFormat="1" ht="14.45" customHeight="1">
      <c r="B36" s="34"/>
      <c r="F36" s="118" t="s">
        <v>37</v>
      </c>
      <c r="I36" s="119" t="s">
        <v>36</v>
      </c>
      <c r="J36" s="118" t="s">
        <v>38</v>
      </c>
      <c r="L36" s="34"/>
    </row>
    <row r="37" spans="2:12" s="1" customFormat="1" ht="14.45" customHeight="1">
      <c r="B37" s="34"/>
      <c r="D37" s="107" t="s">
        <v>39</v>
      </c>
      <c r="E37" s="107" t="s">
        <v>40</v>
      </c>
      <c r="F37" s="120">
        <f>ROUND((SUM(BE72:BE79) + SUM(BE101:BE112)),  2)</f>
        <v>0</v>
      </c>
      <c r="I37" s="121">
        <v>0.2</v>
      </c>
      <c r="J37" s="120">
        <f>ROUND(((SUM(BE72:BE79) + SUM(BE101:BE112))*I37),  2)</f>
        <v>0</v>
      </c>
      <c r="L37" s="34"/>
    </row>
    <row r="38" spans="2:12" s="1" customFormat="1" ht="14.45" customHeight="1">
      <c r="B38" s="34"/>
      <c r="E38" s="107" t="s">
        <v>41</v>
      </c>
      <c r="F38" s="120">
        <f>ROUND((SUM(BF72:BF79) + SUM(BF101:BF112)),  2)</f>
        <v>0</v>
      </c>
      <c r="I38" s="121">
        <v>0.2</v>
      </c>
      <c r="J38" s="120">
        <f>ROUND(((SUM(BF72:BF79) + SUM(BF101:BF112))*I38),  2)</f>
        <v>0</v>
      </c>
      <c r="L38" s="34"/>
    </row>
    <row r="39" spans="2:12" s="1" customFormat="1" ht="14.45" hidden="1" customHeight="1">
      <c r="B39" s="34"/>
      <c r="E39" s="107" t="s">
        <v>42</v>
      </c>
      <c r="F39" s="120">
        <f>ROUND((SUM(BG72:BG79) + SUM(BG101:BG112)),  2)</f>
        <v>0</v>
      </c>
      <c r="I39" s="121">
        <v>0.2</v>
      </c>
      <c r="J39" s="120">
        <f>0</f>
        <v>0</v>
      </c>
      <c r="L39" s="34"/>
    </row>
    <row r="40" spans="2:12" s="1" customFormat="1" ht="14.45" hidden="1" customHeight="1">
      <c r="B40" s="34"/>
      <c r="E40" s="107" t="s">
        <v>43</v>
      </c>
      <c r="F40" s="120">
        <f>ROUND((SUM(BH72:BH79) + SUM(BH101:BH112)),  2)</f>
        <v>0</v>
      </c>
      <c r="I40" s="121">
        <v>0.2</v>
      </c>
      <c r="J40" s="120">
        <f>0</f>
        <v>0</v>
      </c>
      <c r="L40" s="34"/>
    </row>
    <row r="41" spans="2:12" s="1" customFormat="1" ht="14.45" hidden="1" customHeight="1">
      <c r="B41" s="34"/>
      <c r="E41" s="107" t="s">
        <v>44</v>
      </c>
      <c r="F41" s="120">
        <f>ROUND((SUM(BI72:BI79) + SUM(BI101:BI112)),  2)</f>
        <v>0</v>
      </c>
      <c r="I41" s="121">
        <v>0</v>
      </c>
      <c r="J41" s="120">
        <f>0</f>
        <v>0</v>
      </c>
      <c r="L41" s="34"/>
    </row>
    <row r="42" spans="2:12" s="1" customFormat="1" ht="6.95" customHeight="1">
      <c r="B42" s="34"/>
      <c r="I42" s="108"/>
      <c r="L42" s="34"/>
    </row>
    <row r="43" spans="2:12" s="1" customFormat="1" ht="25.35" customHeight="1">
      <c r="B43" s="34"/>
      <c r="C43" s="122"/>
      <c r="D43" s="123" t="s">
        <v>45</v>
      </c>
      <c r="E43" s="124"/>
      <c r="F43" s="124"/>
      <c r="G43" s="125" t="s">
        <v>46</v>
      </c>
      <c r="H43" s="126" t="s">
        <v>47</v>
      </c>
      <c r="I43" s="127"/>
      <c r="J43" s="128">
        <f>SUM(J34:J41)</f>
        <v>0</v>
      </c>
      <c r="K43" s="129"/>
      <c r="L43" s="34"/>
    </row>
    <row r="44" spans="2:12" s="1" customFormat="1" ht="14.45" customHeight="1">
      <c r="B44" s="130"/>
      <c r="C44" s="131"/>
      <c r="D44" s="131"/>
      <c r="E44" s="131"/>
      <c r="F44" s="131"/>
      <c r="G44" s="131"/>
      <c r="H44" s="131"/>
      <c r="I44" s="132"/>
      <c r="J44" s="131"/>
      <c r="K44" s="131"/>
      <c r="L44" s="34"/>
    </row>
    <row r="48" spans="2:12" s="1" customFormat="1" ht="6.95" customHeight="1">
      <c r="B48" s="133"/>
      <c r="C48" s="134"/>
      <c r="D48" s="134"/>
      <c r="E48" s="134"/>
      <c r="F48" s="134"/>
      <c r="G48" s="134"/>
      <c r="H48" s="134"/>
      <c r="I48" s="135"/>
      <c r="J48" s="134"/>
      <c r="K48" s="134"/>
      <c r="L48" s="34"/>
    </row>
    <row r="49" spans="2:12" s="1" customFormat="1" ht="24.95" customHeight="1">
      <c r="B49" s="30"/>
      <c r="C49" s="19" t="s">
        <v>127</v>
      </c>
      <c r="D49" s="31"/>
      <c r="E49" s="31"/>
      <c r="F49" s="31"/>
      <c r="G49" s="31"/>
      <c r="H49" s="31"/>
      <c r="I49" s="108"/>
      <c r="J49" s="31"/>
      <c r="K49" s="31"/>
      <c r="L49" s="34"/>
    </row>
    <row r="50" spans="2:12" s="1" customFormat="1" ht="6.95" customHeight="1">
      <c r="B50" s="30"/>
      <c r="C50" s="31"/>
      <c r="D50" s="31"/>
      <c r="E50" s="31"/>
      <c r="F50" s="31"/>
      <c r="G50" s="31"/>
      <c r="H50" s="31"/>
      <c r="I50" s="108"/>
      <c r="J50" s="31"/>
      <c r="K50" s="31"/>
      <c r="L50" s="34"/>
    </row>
    <row r="51" spans="2:12" s="1" customFormat="1" ht="12" customHeight="1">
      <c r="B51" s="30"/>
      <c r="C51" s="25" t="s">
        <v>14</v>
      </c>
      <c r="D51" s="31"/>
      <c r="E51" s="31"/>
      <c r="F51" s="31"/>
      <c r="G51" s="31"/>
      <c r="H51" s="31"/>
      <c r="I51" s="108"/>
      <c r="J51" s="31"/>
      <c r="K51" s="31"/>
      <c r="L51" s="34"/>
    </row>
    <row r="52" spans="2:12" s="1" customFormat="1" ht="16.5" customHeight="1">
      <c r="B52" s="30"/>
      <c r="C52" s="31"/>
      <c r="D52" s="31"/>
      <c r="E52" s="263" t="str">
        <f>E7</f>
        <v>Materská škola Na Hôrke 30, Nitra</v>
      </c>
      <c r="F52" s="264"/>
      <c r="G52" s="264"/>
      <c r="H52" s="264"/>
      <c r="I52" s="108"/>
      <c r="J52" s="31"/>
      <c r="K52" s="31"/>
      <c r="L52" s="34"/>
    </row>
    <row r="53" spans="2:12" ht="12" customHeight="1">
      <c r="B53" s="17"/>
      <c r="C53" s="25" t="s">
        <v>121</v>
      </c>
      <c r="D53" s="18"/>
      <c r="E53" s="18"/>
      <c r="F53" s="18"/>
      <c r="G53" s="18"/>
      <c r="H53" s="18"/>
      <c r="J53" s="18"/>
      <c r="K53" s="18"/>
      <c r="L53" s="16"/>
    </row>
    <row r="54" spans="2:12" s="1" customFormat="1" ht="16.5" customHeight="1">
      <c r="B54" s="30"/>
      <c r="C54" s="31"/>
      <c r="D54" s="31"/>
      <c r="E54" s="263" t="s">
        <v>1577</v>
      </c>
      <c r="F54" s="237"/>
      <c r="G54" s="237"/>
      <c r="H54" s="237"/>
      <c r="I54" s="108"/>
      <c r="J54" s="31"/>
      <c r="K54" s="31"/>
      <c r="L54" s="34"/>
    </row>
    <row r="55" spans="2:12" s="1" customFormat="1" ht="12" customHeight="1">
      <c r="B55" s="30"/>
      <c r="C55" s="25" t="s">
        <v>123</v>
      </c>
      <c r="D55" s="31"/>
      <c r="E55" s="31"/>
      <c r="F55" s="31"/>
      <c r="G55" s="31"/>
      <c r="H55" s="31"/>
      <c r="I55" s="108"/>
      <c r="J55" s="31"/>
      <c r="K55" s="31"/>
      <c r="L55" s="34"/>
    </row>
    <row r="56" spans="2:12" s="1" customFormat="1" ht="16.5" customHeight="1">
      <c r="B56" s="30"/>
      <c r="C56" s="31"/>
      <c r="D56" s="31"/>
      <c r="E56" s="238" t="str">
        <f>E11</f>
        <v>302 - SP 302 - Nové spevnené asfaltové plochy</v>
      </c>
      <c r="F56" s="237"/>
      <c r="G56" s="237"/>
      <c r="H56" s="237"/>
      <c r="I56" s="108"/>
      <c r="J56" s="31"/>
      <c r="K56" s="31"/>
      <c r="L56" s="34"/>
    </row>
    <row r="57" spans="2:12" s="1" customFormat="1" ht="6.95" customHeight="1">
      <c r="B57" s="30"/>
      <c r="C57" s="31"/>
      <c r="D57" s="31"/>
      <c r="E57" s="31"/>
      <c r="F57" s="31"/>
      <c r="G57" s="31"/>
      <c r="H57" s="31"/>
      <c r="I57" s="108"/>
      <c r="J57" s="31"/>
      <c r="K57" s="31"/>
      <c r="L57" s="34"/>
    </row>
    <row r="58" spans="2:12" s="1" customFormat="1" ht="12" customHeight="1">
      <c r="B58" s="30"/>
      <c r="C58" s="25" t="s">
        <v>18</v>
      </c>
      <c r="D58" s="31"/>
      <c r="E58" s="31"/>
      <c r="F58" s="23" t="str">
        <f>F14</f>
        <v xml:space="preserve"> </v>
      </c>
      <c r="G58" s="31"/>
      <c r="H58" s="31"/>
      <c r="I58" s="109" t="s">
        <v>20</v>
      </c>
      <c r="J58" s="51" t="str">
        <f>IF(J14="","",J14)</f>
        <v>24. 2. 2017</v>
      </c>
      <c r="K58" s="31"/>
      <c r="L58" s="34"/>
    </row>
    <row r="59" spans="2:12" s="1" customFormat="1" ht="6.95" customHeight="1">
      <c r="B59" s="30"/>
      <c r="C59" s="31"/>
      <c r="D59" s="31"/>
      <c r="E59" s="31"/>
      <c r="F59" s="31"/>
      <c r="G59" s="31"/>
      <c r="H59" s="31"/>
      <c r="I59" s="108"/>
      <c r="J59" s="31"/>
      <c r="K59" s="31"/>
      <c r="L59" s="34"/>
    </row>
    <row r="60" spans="2:12" s="1" customFormat="1" ht="13.7" customHeight="1">
      <c r="B60" s="30"/>
      <c r="C60" s="25" t="s">
        <v>22</v>
      </c>
      <c r="D60" s="31"/>
      <c r="E60" s="31"/>
      <c r="F60" s="23" t="str">
        <f>E17</f>
        <v>Mesto NITRA,  Štefánikova 60,  950 06 Nitra</v>
      </c>
      <c r="G60" s="31"/>
      <c r="H60" s="31"/>
      <c r="I60" s="109" t="s">
        <v>28</v>
      </c>
      <c r="J60" s="28" t="str">
        <f>E23</f>
        <v>Ing.arch.Igor Feník</v>
      </c>
      <c r="K60" s="31"/>
      <c r="L60" s="34"/>
    </row>
    <row r="61" spans="2:12" s="1" customFormat="1" ht="13.7" customHeight="1">
      <c r="B61" s="30"/>
      <c r="C61" s="25" t="s">
        <v>26</v>
      </c>
      <c r="D61" s="31"/>
      <c r="E61" s="31"/>
      <c r="F61" s="23" t="str">
        <f>IF(E20="","",E20)</f>
        <v>Vyplň údaj</v>
      </c>
      <c r="G61" s="31"/>
      <c r="H61" s="31"/>
      <c r="I61" s="109" t="s">
        <v>32</v>
      </c>
      <c r="J61" s="28" t="str">
        <f>E26</f>
        <v>Ing.Janečka</v>
      </c>
      <c r="K61" s="31"/>
      <c r="L61" s="34"/>
    </row>
    <row r="62" spans="2:12" s="1" customFormat="1" ht="10.35" customHeight="1">
      <c r="B62" s="30"/>
      <c r="C62" s="31"/>
      <c r="D62" s="31"/>
      <c r="E62" s="31"/>
      <c r="F62" s="31"/>
      <c r="G62" s="31"/>
      <c r="H62" s="31"/>
      <c r="I62" s="108"/>
      <c r="J62" s="31"/>
      <c r="K62" s="31"/>
      <c r="L62" s="34"/>
    </row>
    <row r="63" spans="2:12" s="1" customFormat="1" ht="29.25" customHeight="1">
      <c r="B63" s="30"/>
      <c r="C63" s="136" t="s">
        <v>128</v>
      </c>
      <c r="D63" s="137"/>
      <c r="E63" s="137"/>
      <c r="F63" s="137"/>
      <c r="G63" s="137"/>
      <c r="H63" s="137"/>
      <c r="I63" s="138"/>
      <c r="J63" s="139" t="s">
        <v>129</v>
      </c>
      <c r="K63" s="137"/>
      <c r="L63" s="34"/>
    </row>
    <row r="64" spans="2:12" s="1" customFormat="1" ht="10.35" customHeight="1">
      <c r="B64" s="30"/>
      <c r="C64" s="31"/>
      <c r="D64" s="31"/>
      <c r="E64" s="31"/>
      <c r="F64" s="31"/>
      <c r="G64" s="31"/>
      <c r="H64" s="31"/>
      <c r="I64" s="108"/>
      <c r="J64" s="31"/>
      <c r="K64" s="31"/>
      <c r="L64" s="34"/>
    </row>
    <row r="65" spans="2:65" s="1" customFormat="1" ht="22.9" customHeight="1">
      <c r="B65" s="30"/>
      <c r="C65" s="140" t="s">
        <v>130</v>
      </c>
      <c r="D65" s="31"/>
      <c r="E65" s="31"/>
      <c r="F65" s="31"/>
      <c r="G65" s="31"/>
      <c r="H65" s="31"/>
      <c r="I65" s="108"/>
      <c r="J65" s="69">
        <f>J101</f>
        <v>0</v>
      </c>
      <c r="K65" s="31"/>
      <c r="L65" s="34"/>
      <c r="AU65" s="13" t="s">
        <v>131</v>
      </c>
    </row>
    <row r="66" spans="2:65" s="8" customFormat="1" ht="24.95" customHeight="1">
      <c r="B66" s="141"/>
      <c r="C66" s="142"/>
      <c r="D66" s="143" t="s">
        <v>132</v>
      </c>
      <c r="E66" s="144"/>
      <c r="F66" s="144"/>
      <c r="G66" s="144"/>
      <c r="H66" s="144"/>
      <c r="I66" s="145"/>
      <c r="J66" s="146">
        <f>J102</f>
        <v>0</v>
      </c>
      <c r="K66" s="142"/>
      <c r="L66" s="147"/>
    </row>
    <row r="67" spans="2:65" s="9" customFormat="1" ht="19.899999999999999" customHeight="1">
      <c r="B67" s="148"/>
      <c r="C67" s="90"/>
      <c r="D67" s="149" t="s">
        <v>1623</v>
      </c>
      <c r="E67" s="150"/>
      <c r="F67" s="150"/>
      <c r="G67" s="150"/>
      <c r="H67" s="150"/>
      <c r="I67" s="151"/>
      <c r="J67" s="152">
        <f>J103</f>
        <v>0</v>
      </c>
      <c r="K67" s="90"/>
      <c r="L67" s="153"/>
    </row>
    <row r="68" spans="2:65" s="9" customFormat="1" ht="19.899999999999999" customHeight="1">
      <c r="B68" s="148"/>
      <c r="C68" s="90"/>
      <c r="D68" s="149" t="s">
        <v>135</v>
      </c>
      <c r="E68" s="150"/>
      <c r="F68" s="150"/>
      <c r="G68" s="150"/>
      <c r="H68" s="150"/>
      <c r="I68" s="151"/>
      <c r="J68" s="152">
        <f>J108</f>
        <v>0</v>
      </c>
      <c r="K68" s="90"/>
      <c r="L68" s="153"/>
    </row>
    <row r="69" spans="2:65" s="9" customFormat="1" ht="19.899999999999999" customHeight="1">
      <c r="B69" s="148"/>
      <c r="C69" s="90"/>
      <c r="D69" s="149" t="s">
        <v>136</v>
      </c>
      <c r="E69" s="150"/>
      <c r="F69" s="150"/>
      <c r="G69" s="150"/>
      <c r="H69" s="150"/>
      <c r="I69" s="151"/>
      <c r="J69" s="152">
        <f>J111</f>
        <v>0</v>
      </c>
      <c r="K69" s="90"/>
      <c r="L69" s="153"/>
    </row>
    <row r="70" spans="2:65" s="1" customFormat="1" ht="21.75" customHeight="1">
      <c r="B70" s="30"/>
      <c r="C70" s="31"/>
      <c r="D70" s="31"/>
      <c r="E70" s="31"/>
      <c r="F70" s="31"/>
      <c r="G70" s="31"/>
      <c r="H70" s="31"/>
      <c r="I70" s="108"/>
      <c r="J70" s="31"/>
      <c r="K70" s="31"/>
      <c r="L70" s="34"/>
    </row>
    <row r="71" spans="2:65" s="1" customFormat="1" ht="6.95" customHeight="1">
      <c r="B71" s="30"/>
      <c r="C71" s="31"/>
      <c r="D71" s="31"/>
      <c r="E71" s="31"/>
      <c r="F71" s="31"/>
      <c r="G71" s="31"/>
      <c r="H71" s="31"/>
      <c r="I71" s="108"/>
      <c r="J71" s="31"/>
      <c r="K71" s="31"/>
      <c r="L71" s="34"/>
    </row>
    <row r="72" spans="2:65" s="1" customFormat="1" ht="29.25" customHeight="1">
      <c r="B72" s="30"/>
      <c r="C72" s="140" t="s">
        <v>151</v>
      </c>
      <c r="D72" s="31"/>
      <c r="E72" s="31"/>
      <c r="F72" s="31"/>
      <c r="G72" s="31"/>
      <c r="H72" s="31"/>
      <c r="I72" s="108"/>
      <c r="J72" s="154">
        <f>ROUND(J73 + J74 + J75 + J76 + J77 + J78,2)</f>
        <v>0</v>
      </c>
      <c r="K72" s="31"/>
      <c r="L72" s="34"/>
      <c r="N72" s="155" t="s">
        <v>39</v>
      </c>
    </row>
    <row r="73" spans="2:65" s="1" customFormat="1" ht="18" customHeight="1">
      <c r="B73" s="30"/>
      <c r="C73" s="31"/>
      <c r="D73" s="265" t="s">
        <v>152</v>
      </c>
      <c r="E73" s="266"/>
      <c r="F73" s="266"/>
      <c r="G73" s="31"/>
      <c r="H73" s="31"/>
      <c r="I73" s="108"/>
      <c r="J73" s="157">
        <v>0</v>
      </c>
      <c r="K73" s="31"/>
      <c r="L73" s="158"/>
      <c r="M73" s="108"/>
      <c r="N73" s="159" t="s">
        <v>41</v>
      </c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8"/>
      <c r="AM73" s="108"/>
      <c r="AN73" s="108"/>
      <c r="AO73" s="108"/>
      <c r="AP73" s="108"/>
      <c r="AQ73" s="108"/>
      <c r="AR73" s="108"/>
      <c r="AS73" s="108"/>
      <c r="AT73" s="108"/>
      <c r="AU73" s="108"/>
      <c r="AV73" s="108"/>
      <c r="AW73" s="108"/>
      <c r="AX73" s="108"/>
      <c r="AY73" s="160" t="s">
        <v>153</v>
      </c>
      <c r="AZ73" s="108"/>
      <c r="BA73" s="108"/>
      <c r="BB73" s="108"/>
      <c r="BC73" s="108"/>
      <c r="BD73" s="108"/>
      <c r="BE73" s="161">
        <f t="shared" ref="BE73:BE78" si="0">IF(N73="základná",J73,0)</f>
        <v>0</v>
      </c>
      <c r="BF73" s="161">
        <f t="shared" ref="BF73:BF78" si="1">IF(N73="znížená",J73,0)</f>
        <v>0</v>
      </c>
      <c r="BG73" s="161">
        <f t="shared" ref="BG73:BG78" si="2">IF(N73="zákl. prenesená",J73,0)</f>
        <v>0</v>
      </c>
      <c r="BH73" s="161">
        <f t="shared" ref="BH73:BH78" si="3">IF(N73="zníž. prenesená",J73,0)</f>
        <v>0</v>
      </c>
      <c r="BI73" s="161">
        <f t="shared" ref="BI73:BI78" si="4">IF(N73="nulová",J73,0)</f>
        <v>0</v>
      </c>
      <c r="BJ73" s="160" t="s">
        <v>82</v>
      </c>
      <c r="BK73" s="108"/>
      <c r="BL73" s="108"/>
      <c r="BM73" s="108"/>
    </row>
    <row r="74" spans="2:65" s="1" customFormat="1" ht="18" customHeight="1">
      <c r="B74" s="30"/>
      <c r="C74" s="31"/>
      <c r="D74" s="265" t="s">
        <v>154</v>
      </c>
      <c r="E74" s="266"/>
      <c r="F74" s="266"/>
      <c r="G74" s="31"/>
      <c r="H74" s="31"/>
      <c r="I74" s="108"/>
      <c r="J74" s="157">
        <v>0</v>
      </c>
      <c r="K74" s="31"/>
      <c r="L74" s="158"/>
      <c r="M74" s="108"/>
      <c r="N74" s="159" t="s">
        <v>41</v>
      </c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/>
      <c r="AY74" s="160" t="s">
        <v>153</v>
      </c>
      <c r="AZ74" s="108"/>
      <c r="BA74" s="108"/>
      <c r="BB74" s="108"/>
      <c r="BC74" s="108"/>
      <c r="BD74" s="108"/>
      <c r="BE74" s="161">
        <f t="shared" si="0"/>
        <v>0</v>
      </c>
      <c r="BF74" s="161">
        <f t="shared" si="1"/>
        <v>0</v>
      </c>
      <c r="BG74" s="161">
        <f t="shared" si="2"/>
        <v>0</v>
      </c>
      <c r="BH74" s="161">
        <f t="shared" si="3"/>
        <v>0</v>
      </c>
      <c r="BI74" s="161">
        <f t="shared" si="4"/>
        <v>0</v>
      </c>
      <c r="BJ74" s="160" t="s">
        <v>82</v>
      </c>
      <c r="BK74" s="108"/>
      <c r="BL74" s="108"/>
      <c r="BM74" s="108"/>
    </row>
    <row r="75" spans="2:65" s="1" customFormat="1" ht="18" customHeight="1">
      <c r="B75" s="30"/>
      <c r="C75" s="31"/>
      <c r="D75" s="265" t="s">
        <v>155</v>
      </c>
      <c r="E75" s="266"/>
      <c r="F75" s="266"/>
      <c r="G75" s="31"/>
      <c r="H75" s="31"/>
      <c r="I75" s="108"/>
      <c r="J75" s="157">
        <v>0</v>
      </c>
      <c r="K75" s="31"/>
      <c r="L75" s="158"/>
      <c r="M75" s="108"/>
      <c r="N75" s="159" t="s">
        <v>41</v>
      </c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60" t="s">
        <v>153</v>
      </c>
      <c r="AZ75" s="108"/>
      <c r="BA75" s="108"/>
      <c r="BB75" s="108"/>
      <c r="BC75" s="108"/>
      <c r="BD75" s="108"/>
      <c r="BE75" s="161">
        <f t="shared" si="0"/>
        <v>0</v>
      </c>
      <c r="BF75" s="161">
        <f t="shared" si="1"/>
        <v>0</v>
      </c>
      <c r="BG75" s="161">
        <f t="shared" si="2"/>
        <v>0</v>
      </c>
      <c r="BH75" s="161">
        <f t="shared" si="3"/>
        <v>0</v>
      </c>
      <c r="BI75" s="161">
        <f t="shared" si="4"/>
        <v>0</v>
      </c>
      <c r="BJ75" s="160" t="s">
        <v>82</v>
      </c>
      <c r="BK75" s="108"/>
      <c r="BL75" s="108"/>
      <c r="BM75" s="108"/>
    </row>
    <row r="76" spans="2:65" s="1" customFormat="1" ht="18" customHeight="1">
      <c r="B76" s="30"/>
      <c r="C76" s="31"/>
      <c r="D76" s="265" t="s">
        <v>156</v>
      </c>
      <c r="E76" s="266"/>
      <c r="F76" s="266"/>
      <c r="G76" s="31"/>
      <c r="H76" s="31"/>
      <c r="I76" s="108"/>
      <c r="J76" s="157">
        <v>0</v>
      </c>
      <c r="K76" s="31"/>
      <c r="L76" s="158"/>
      <c r="M76" s="108"/>
      <c r="N76" s="159" t="s">
        <v>41</v>
      </c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60" t="s">
        <v>153</v>
      </c>
      <c r="AZ76" s="108"/>
      <c r="BA76" s="108"/>
      <c r="BB76" s="108"/>
      <c r="BC76" s="108"/>
      <c r="BD76" s="108"/>
      <c r="BE76" s="161">
        <f t="shared" si="0"/>
        <v>0</v>
      </c>
      <c r="BF76" s="161">
        <f t="shared" si="1"/>
        <v>0</v>
      </c>
      <c r="BG76" s="161">
        <f t="shared" si="2"/>
        <v>0</v>
      </c>
      <c r="BH76" s="161">
        <f t="shared" si="3"/>
        <v>0</v>
      </c>
      <c r="BI76" s="161">
        <f t="shared" si="4"/>
        <v>0</v>
      </c>
      <c r="BJ76" s="160" t="s">
        <v>82</v>
      </c>
      <c r="BK76" s="108"/>
      <c r="BL76" s="108"/>
      <c r="BM76" s="108"/>
    </row>
    <row r="77" spans="2:65" s="1" customFormat="1" ht="18" customHeight="1">
      <c r="B77" s="30"/>
      <c r="C77" s="31"/>
      <c r="D77" s="265" t="s">
        <v>157</v>
      </c>
      <c r="E77" s="266"/>
      <c r="F77" s="266"/>
      <c r="G77" s="31"/>
      <c r="H77" s="31"/>
      <c r="I77" s="108"/>
      <c r="J77" s="157">
        <v>0</v>
      </c>
      <c r="K77" s="31"/>
      <c r="L77" s="158"/>
      <c r="M77" s="108"/>
      <c r="N77" s="159" t="s">
        <v>41</v>
      </c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60" t="s">
        <v>153</v>
      </c>
      <c r="AZ77" s="108"/>
      <c r="BA77" s="108"/>
      <c r="BB77" s="108"/>
      <c r="BC77" s="108"/>
      <c r="BD77" s="108"/>
      <c r="BE77" s="161">
        <f t="shared" si="0"/>
        <v>0</v>
      </c>
      <c r="BF77" s="161">
        <f t="shared" si="1"/>
        <v>0</v>
      </c>
      <c r="BG77" s="161">
        <f t="shared" si="2"/>
        <v>0</v>
      </c>
      <c r="BH77" s="161">
        <f t="shared" si="3"/>
        <v>0</v>
      </c>
      <c r="BI77" s="161">
        <f t="shared" si="4"/>
        <v>0</v>
      </c>
      <c r="BJ77" s="160" t="s">
        <v>82</v>
      </c>
      <c r="BK77" s="108"/>
      <c r="BL77" s="108"/>
      <c r="BM77" s="108"/>
    </row>
    <row r="78" spans="2:65" s="1" customFormat="1" ht="18" customHeight="1">
      <c r="B78" s="30"/>
      <c r="C78" s="31"/>
      <c r="D78" s="156" t="s">
        <v>158</v>
      </c>
      <c r="E78" s="31"/>
      <c r="F78" s="31"/>
      <c r="G78" s="31"/>
      <c r="H78" s="31"/>
      <c r="I78" s="108"/>
      <c r="J78" s="157">
        <f>ROUND(J32*T78,2)</f>
        <v>0</v>
      </c>
      <c r="K78" s="31"/>
      <c r="L78" s="158"/>
      <c r="M78" s="108"/>
      <c r="N78" s="159" t="s">
        <v>41</v>
      </c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108"/>
      <c r="AY78" s="160" t="s">
        <v>159</v>
      </c>
      <c r="AZ78" s="108"/>
      <c r="BA78" s="108"/>
      <c r="BB78" s="108"/>
      <c r="BC78" s="108"/>
      <c r="BD78" s="108"/>
      <c r="BE78" s="161">
        <f t="shared" si="0"/>
        <v>0</v>
      </c>
      <c r="BF78" s="161">
        <f t="shared" si="1"/>
        <v>0</v>
      </c>
      <c r="BG78" s="161">
        <f t="shared" si="2"/>
        <v>0</v>
      </c>
      <c r="BH78" s="161">
        <f t="shared" si="3"/>
        <v>0</v>
      </c>
      <c r="BI78" s="161">
        <f t="shared" si="4"/>
        <v>0</v>
      </c>
      <c r="BJ78" s="160" t="s">
        <v>82</v>
      </c>
      <c r="BK78" s="108"/>
      <c r="BL78" s="108"/>
      <c r="BM78" s="108"/>
    </row>
    <row r="79" spans="2:65" s="1" customFormat="1" ht="11.25">
      <c r="B79" s="30"/>
      <c r="C79" s="31"/>
      <c r="D79" s="31"/>
      <c r="E79" s="31"/>
      <c r="F79" s="31"/>
      <c r="G79" s="31"/>
      <c r="H79" s="31"/>
      <c r="I79" s="108"/>
      <c r="J79" s="31"/>
      <c r="K79" s="31"/>
      <c r="L79" s="34"/>
    </row>
    <row r="80" spans="2:65" s="1" customFormat="1" ht="29.25" customHeight="1">
      <c r="B80" s="30"/>
      <c r="C80" s="162" t="s">
        <v>160</v>
      </c>
      <c r="D80" s="137"/>
      <c r="E80" s="137"/>
      <c r="F80" s="137"/>
      <c r="G80" s="137"/>
      <c r="H80" s="137"/>
      <c r="I80" s="138"/>
      <c r="J80" s="163">
        <f>ROUND(J65+J72,2)</f>
        <v>0</v>
      </c>
      <c r="K80" s="137"/>
      <c r="L80" s="34"/>
    </row>
    <row r="81" spans="2:12" s="1" customFormat="1" ht="6.95" customHeight="1">
      <c r="B81" s="42"/>
      <c r="C81" s="43"/>
      <c r="D81" s="43"/>
      <c r="E81" s="43"/>
      <c r="F81" s="43"/>
      <c r="G81" s="43"/>
      <c r="H81" s="43"/>
      <c r="I81" s="132"/>
      <c r="J81" s="43"/>
      <c r="K81" s="43"/>
      <c r="L81" s="34"/>
    </row>
    <row r="85" spans="2:12" s="1" customFormat="1" ht="6.95" customHeight="1">
      <c r="B85" s="44"/>
      <c r="C85" s="45"/>
      <c r="D85" s="45"/>
      <c r="E85" s="45"/>
      <c r="F85" s="45"/>
      <c r="G85" s="45"/>
      <c r="H85" s="45"/>
      <c r="I85" s="135"/>
      <c r="J85" s="45"/>
      <c r="K85" s="45"/>
      <c r="L85" s="34"/>
    </row>
    <row r="86" spans="2:12" s="1" customFormat="1" ht="24.95" customHeight="1">
      <c r="B86" s="30"/>
      <c r="C86" s="19" t="s">
        <v>161</v>
      </c>
      <c r="D86" s="31"/>
      <c r="E86" s="31"/>
      <c r="F86" s="31"/>
      <c r="G86" s="31"/>
      <c r="H86" s="31"/>
      <c r="I86" s="108"/>
      <c r="J86" s="31"/>
      <c r="K86" s="31"/>
      <c r="L86" s="34"/>
    </row>
    <row r="87" spans="2:12" s="1" customFormat="1" ht="6.95" customHeight="1">
      <c r="B87" s="30"/>
      <c r="C87" s="31"/>
      <c r="D87" s="31"/>
      <c r="E87" s="31"/>
      <c r="F87" s="31"/>
      <c r="G87" s="31"/>
      <c r="H87" s="31"/>
      <c r="I87" s="108"/>
      <c r="J87" s="31"/>
      <c r="K87" s="31"/>
      <c r="L87" s="34"/>
    </row>
    <row r="88" spans="2:12" s="1" customFormat="1" ht="12" customHeight="1">
      <c r="B88" s="30"/>
      <c r="C88" s="25" t="s">
        <v>14</v>
      </c>
      <c r="D88" s="31"/>
      <c r="E88" s="31"/>
      <c r="F88" s="31"/>
      <c r="G88" s="31"/>
      <c r="H88" s="31"/>
      <c r="I88" s="108"/>
      <c r="J88" s="31"/>
      <c r="K88" s="31"/>
      <c r="L88" s="34"/>
    </row>
    <row r="89" spans="2:12" s="1" customFormat="1" ht="16.5" customHeight="1">
      <c r="B89" s="30"/>
      <c r="C89" s="31"/>
      <c r="D89" s="31"/>
      <c r="E89" s="263" t="str">
        <f>E7</f>
        <v>Materská škola Na Hôrke 30, Nitra</v>
      </c>
      <c r="F89" s="264"/>
      <c r="G89" s="264"/>
      <c r="H89" s="264"/>
      <c r="I89" s="108"/>
      <c r="J89" s="31"/>
      <c r="K89" s="31"/>
      <c r="L89" s="34"/>
    </row>
    <row r="90" spans="2:12" ht="12" customHeight="1">
      <c r="B90" s="17"/>
      <c r="C90" s="25" t="s">
        <v>121</v>
      </c>
      <c r="D90" s="18"/>
      <c r="E90" s="18"/>
      <c r="F90" s="18"/>
      <c r="G90" s="18"/>
      <c r="H90" s="18"/>
      <c r="J90" s="18"/>
      <c r="K90" s="18"/>
      <c r="L90" s="16"/>
    </row>
    <row r="91" spans="2:12" s="1" customFormat="1" ht="16.5" customHeight="1">
      <c r="B91" s="30"/>
      <c r="C91" s="31"/>
      <c r="D91" s="31"/>
      <c r="E91" s="263" t="s">
        <v>1577</v>
      </c>
      <c r="F91" s="237"/>
      <c r="G91" s="237"/>
      <c r="H91" s="237"/>
      <c r="I91" s="108"/>
      <c r="J91" s="31"/>
      <c r="K91" s="31"/>
      <c r="L91" s="34"/>
    </row>
    <row r="92" spans="2:12" s="1" customFormat="1" ht="12" customHeight="1">
      <c r="B92" s="30"/>
      <c r="C92" s="25" t="s">
        <v>123</v>
      </c>
      <c r="D92" s="31"/>
      <c r="E92" s="31"/>
      <c r="F92" s="31"/>
      <c r="G92" s="31"/>
      <c r="H92" s="31"/>
      <c r="I92" s="108"/>
      <c r="J92" s="31"/>
      <c r="K92" s="31"/>
      <c r="L92" s="34"/>
    </row>
    <row r="93" spans="2:12" s="1" customFormat="1" ht="16.5" customHeight="1">
      <c r="B93" s="30"/>
      <c r="C93" s="31"/>
      <c r="D93" s="31"/>
      <c r="E93" s="238" t="str">
        <f>E11</f>
        <v>302 - SP 302 - Nové spevnené asfaltové plochy</v>
      </c>
      <c r="F93" s="237"/>
      <c r="G93" s="237"/>
      <c r="H93" s="237"/>
      <c r="I93" s="108"/>
      <c r="J93" s="31"/>
      <c r="K93" s="31"/>
      <c r="L93" s="34"/>
    </row>
    <row r="94" spans="2:12" s="1" customFormat="1" ht="6.95" customHeight="1">
      <c r="B94" s="30"/>
      <c r="C94" s="31"/>
      <c r="D94" s="31"/>
      <c r="E94" s="31"/>
      <c r="F94" s="31"/>
      <c r="G94" s="31"/>
      <c r="H94" s="31"/>
      <c r="I94" s="108"/>
      <c r="J94" s="31"/>
      <c r="K94" s="31"/>
      <c r="L94" s="34"/>
    </row>
    <row r="95" spans="2:12" s="1" customFormat="1" ht="12" customHeight="1">
      <c r="B95" s="30"/>
      <c r="C95" s="25" t="s">
        <v>18</v>
      </c>
      <c r="D95" s="31"/>
      <c r="E95" s="31"/>
      <c r="F95" s="23" t="str">
        <f>F14</f>
        <v xml:space="preserve"> </v>
      </c>
      <c r="G95" s="31"/>
      <c r="H95" s="31"/>
      <c r="I95" s="109" t="s">
        <v>20</v>
      </c>
      <c r="J95" s="51" t="str">
        <f>IF(J14="","",J14)</f>
        <v>24. 2. 2017</v>
      </c>
      <c r="K95" s="31"/>
      <c r="L95" s="34"/>
    </row>
    <row r="96" spans="2:12" s="1" customFormat="1" ht="6.95" customHeight="1">
      <c r="B96" s="30"/>
      <c r="C96" s="31"/>
      <c r="D96" s="31"/>
      <c r="E96" s="31"/>
      <c r="F96" s="31"/>
      <c r="G96" s="31"/>
      <c r="H96" s="31"/>
      <c r="I96" s="108"/>
      <c r="J96" s="31"/>
      <c r="K96" s="31"/>
      <c r="L96" s="34"/>
    </row>
    <row r="97" spans="2:65" s="1" customFormat="1" ht="13.7" customHeight="1">
      <c r="B97" s="30"/>
      <c r="C97" s="25" t="s">
        <v>22</v>
      </c>
      <c r="D97" s="31"/>
      <c r="E97" s="31"/>
      <c r="F97" s="23" t="str">
        <f>E17</f>
        <v>Mesto NITRA,  Štefánikova 60,  950 06 Nitra</v>
      </c>
      <c r="G97" s="31"/>
      <c r="H97" s="31"/>
      <c r="I97" s="109" t="s">
        <v>28</v>
      </c>
      <c r="J97" s="28" t="str">
        <f>E23</f>
        <v>Ing.arch.Igor Feník</v>
      </c>
      <c r="K97" s="31"/>
      <c r="L97" s="34"/>
    </row>
    <row r="98" spans="2:65" s="1" customFormat="1" ht="13.7" customHeight="1">
      <c r="B98" s="30"/>
      <c r="C98" s="25" t="s">
        <v>26</v>
      </c>
      <c r="D98" s="31"/>
      <c r="E98" s="31"/>
      <c r="F98" s="23" t="str">
        <f>IF(E20="","",E20)</f>
        <v>Vyplň údaj</v>
      </c>
      <c r="G98" s="31"/>
      <c r="H98" s="31"/>
      <c r="I98" s="109" t="s">
        <v>32</v>
      </c>
      <c r="J98" s="28" t="str">
        <f>E26</f>
        <v>Ing.Janečka</v>
      </c>
      <c r="K98" s="31"/>
      <c r="L98" s="34"/>
    </row>
    <row r="99" spans="2:65" s="1" customFormat="1" ht="10.35" customHeight="1">
      <c r="B99" s="30"/>
      <c r="C99" s="31"/>
      <c r="D99" s="31"/>
      <c r="E99" s="31"/>
      <c r="F99" s="31"/>
      <c r="G99" s="31"/>
      <c r="H99" s="31"/>
      <c r="I99" s="108"/>
      <c r="J99" s="31"/>
      <c r="K99" s="31"/>
      <c r="L99" s="34"/>
    </row>
    <row r="100" spans="2:65" s="10" customFormat="1" ht="29.25" customHeight="1">
      <c r="B100" s="164"/>
      <c r="C100" s="165" t="s">
        <v>162</v>
      </c>
      <c r="D100" s="166" t="s">
        <v>54</v>
      </c>
      <c r="E100" s="166" t="s">
        <v>50</v>
      </c>
      <c r="F100" s="166" t="s">
        <v>51</v>
      </c>
      <c r="G100" s="166" t="s">
        <v>163</v>
      </c>
      <c r="H100" s="166" t="s">
        <v>164</v>
      </c>
      <c r="I100" s="167" t="s">
        <v>165</v>
      </c>
      <c r="J100" s="168" t="s">
        <v>129</v>
      </c>
      <c r="K100" s="169" t="s">
        <v>166</v>
      </c>
      <c r="L100" s="170"/>
      <c r="M100" s="60" t="s">
        <v>1</v>
      </c>
      <c r="N100" s="61" t="s">
        <v>39</v>
      </c>
      <c r="O100" s="61" t="s">
        <v>167</v>
      </c>
      <c r="P100" s="61" t="s">
        <v>168</v>
      </c>
      <c r="Q100" s="61" t="s">
        <v>169</v>
      </c>
      <c r="R100" s="61" t="s">
        <v>170</v>
      </c>
      <c r="S100" s="61" t="s">
        <v>171</v>
      </c>
      <c r="T100" s="62" t="s">
        <v>172</v>
      </c>
    </row>
    <row r="101" spans="2:65" s="1" customFormat="1" ht="22.9" customHeight="1">
      <c r="B101" s="30"/>
      <c r="C101" s="67" t="s">
        <v>125</v>
      </c>
      <c r="D101" s="31"/>
      <c r="E101" s="31"/>
      <c r="F101" s="31"/>
      <c r="G101" s="31"/>
      <c r="H101" s="31"/>
      <c r="I101" s="108"/>
      <c r="J101" s="171">
        <f>BK101</f>
        <v>0</v>
      </c>
      <c r="K101" s="31"/>
      <c r="L101" s="34"/>
      <c r="M101" s="63"/>
      <c r="N101" s="64"/>
      <c r="O101" s="64"/>
      <c r="P101" s="172">
        <f>P102</f>
        <v>0</v>
      </c>
      <c r="Q101" s="64"/>
      <c r="R101" s="172">
        <f>R102</f>
        <v>0</v>
      </c>
      <c r="S101" s="64"/>
      <c r="T101" s="173">
        <f>T102</f>
        <v>0</v>
      </c>
      <c r="AT101" s="13" t="s">
        <v>68</v>
      </c>
      <c r="AU101" s="13" t="s">
        <v>131</v>
      </c>
      <c r="BK101" s="174">
        <f>BK102</f>
        <v>0</v>
      </c>
    </row>
    <row r="102" spans="2:65" s="11" customFormat="1" ht="25.9" customHeight="1">
      <c r="B102" s="175"/>
      <c r="C102" s="176"/>
      <c r="D102" s="177" t="s">
        <v>68</v>
      </c>
      <c r="E102" s="178" t="s">
        <v>173</v>
      </c>
      <c r="F102" s="178" t="s">
        <v>174</v>
      </c>
      <c r="G102" s="176"/>
      <c r="H102" s="176"/>
      <c r="I102" s="179"/>
      <c r="J102" s="180">
        <f>BK102</f>
        <v>0</v>
      </c>
      <c r="K102" s="176"/>
      <c r="L102" s="181"/>
      <c r="M102" s="182"/>
      <c r="N102" s="183"/>
      <c r="O102" s="183"/>
      <c r="P102" s="184">
        <f>P103+P108+P111</f>
        <v>0</v>
      </c>
      <c r="Q102" s="183"/>
      <c r="R102" s="184">
        <f>R103+R108+R111</f>
        <v>0</v>
      </c>
      <c r="S102" s="183"/>
      <c r="T102" s="185">
        <f>T103+T108+T111</f>
        <v>0</v>
      </c>
      <c r="AR102" s="186" t="s">
        <v>76</v>
      </c>
      <c r="AT102" s="187" t="s">
        <v>68</v>
      </c>
      <c r="AU102" s="187" t="s">
        <v>69</v>
      </c>
      <c r="AY102" s="186" t="s">
        <v>175</v>
      </c>
      <c r="BK102" s="188">
        <f>BK103+BK108+BK111</f>
        <v>0</v>
      </c>
    </row>
    <row r="103" spans="2:65" s="11" customFormat="1" ht="22.9" customHeight="1">
      <c r="B103" s="175"/>
      <c r="C103" s="176"/>
      <c r="D103" s="177" t="s">
        <v>68</v>
      </c>
      <c r="E103" s="189" t="s">
        <v>197</v>
      </c>
      <c r="F103" s="189" t="s">
        <v>1624</v>
      </c>
      <c r="G103" s="176"/>
      <c r="H103" s="176"/>
      <c r="I103" s="179"/>
      <c r="J103" s="190">
        <f>BK103</f>
        <v>0</v>
      </c>
      <c r="K103" s="176"/>
      <c r="L103" s="181"/>
      <c r="M103" s="182"/>
      <c r="N103" s="183"/>
      <c r="O103" s="183"/>
      <c r="P103" s="184">
        <f>SUM(P104:P107)</f>
        <v>0</v>
      </c>
      <c r="Q103" s="183"/>
      <c r="R103" s="184">
        <f>SUM(R104:R107)</f>
        <v>0</v>
      </c>
      <c r="S103" s="183"/>
      <c r="T103" s="185">
        <f>SUM(T104:T107)</f>
        <v>0</v>
      </c>
      <c r="AR103" s="186" t="s">
        <v>76</v>
      </c>
      <c r="AT103" s="187" t="s">
        <v>68</v>
      </c>
      <c r="AU103" s="187" t="s">
        <v>76</v>
      </c>
      <c r="AY103" s="186" t="s">
        <v>175</v>
      </c>
      <c r="BK103" s="188">
        <f>SUM(BK104:BK107)</f>
        <v>0</v>
      </c>
    </row>
    <row r="104" spans="2:65" s="1" customFormat="1" ht="16.5" customHeight="1">
      <c r="B104" s="30"/>
      <c r="C104" s="191" t="s">
        <v>76</v>
      </c>
      <c r="D104" s="191" t="s">
        <v>178</v>
      </c>
      <c r="E104" s="192" t="s">
        <v>1625</v>
      </c>
      <c r="F104" s="193" t="s">
        <v>1626</v>
      </c>
      <c r="G104" s="194" t="s">
        <v>193</v>
      </c>
      <c r="H104" s="195">
        <v>91.76</v>
      </c>
      <c r="I104" s="196"/>
      <c r="J104" s="195">
        <f>ROUND(I104*H104,3)</f>
        <v>0</v>
      </c>
      <c r="K104" s="193" t="s">
        <v>1</v>
      </c>
      <c r="L104" s="34"/>
      <c r="M104" s="197" t="s">
        <v>1</v>
      </c>
      <c r="N104" s="198" t="s">
        <v>41</v>
      </c>
      <c r="O104" s="56"/>
      <c r="P104" s="199">
        <f>O104*H104</f>
        <v>0</v>
      </c>
      <c r="Q104" s="199">
        <v>0</v>
      </c>
      <c r="R104" s="199">
        <f>Q104*H104</f>
        <v>0</v>
      </c>
      <c r="S104" s="199">
        <v>0</v>
      </c>
      <c r="T104" s="200">
        <f>S104*H104</f>
        <v>0</v>
      </c>
      <c r="AR104" s="13" t="s">
        <v>182</v>
      </c>
      <c r="AT104" s="13" t="s">
        <v>178</v>
      </c>
      <c r="AU104" s="13" t="s">
        <v>82</v>
      </c>
      <c r="AY104" s="13" t="s">
        <v>175</v>
      </c>
      <c r="BE104" s="201">
        <f>IF(N104="základná",J104,0)</f>
        <v>0</v>
      </c>
      <c r="BF104" s="201">
        <f>IF(N104="znížená",J104,0)</f>
        <v>0</v>
      </c>
      <c r="BG104" s="201">
        <f>IF(N104="zákl. prenesená",J104,0)</f>
        <v>0</v>
      </c>
      <c r="BH104" s="201">
        <f>IF(N104="zníž. prenesená",J104,0)</f>
        <v>0</v>
      </c>
      <c r="BI104" s="201">
        <f>IF(N104="nulová",J104,0)</f>
        <v>0</v>
      </c>
      <c r="BJ104" s="13" t="s">
        <v>82</v>
      </c>
      <c r="BK104" s="202">
        <f>ROUND(I104*H104,3)</f>
        <v>0</v>
      </c>
      <c r="BL104" s="13" t="s">
        <v>182</v>
      </c>
      <c r="BM104" s="13" t="s">
        <v>1627</v>
      </c>
    </row>
    <row r="105" spans="2:65" s="1" customFormat="1" ht="16.5" customHeight="1">
      <c r="B105" s="30"/>
      <c r="C105" s="191" t="s">
        <v>82</v>
      </c>
      <c r="D105" s="191" t="s">
        <v>178</v>
      </c>
      <c r="E105" s="192" t="s">
        <v>1628</v>
      </c>
      <c r="F105" s="193" t="s">
        <v>1629</v>
      </c>
      <c r="G105" s="194" t="s">
        <v>193</v>
      </c>
      <c r="H105" s="195">
        <v>91.76</v>
      </c>
      <c r="I105" s="196"/>
      <c r="J105" s="195">
        <f>ROUND(I105*H105,3)</f>
        <v>0</v>
      </c>
      <c r="K105" s="193" t="s">
        <v>1</v>
      </c>
      <c r="L105" s="34"/>
      <c r="M105" s="197" t="s">
        <v>1</v>
      </c>
      <c r="N105" s="198" t="s">
        <v>41</v>
      </c>
      <c r="O105" s="56"/>
      <c r="P105" s="199">
        <f>O105*H105</f>
        <v>0</v>
      </c>
      <c r="Q105" s="199">
        <v>0</v>
      </c>
      <c r="R105" s="199">
        <f>Q105*H105</f>
        <v>0</v>
      </c>
      <c r="S105" s="199">
        <v>0</v>
      </c>
      <c r="T105" s="200">
        <f>S105*H105</f>
        <v>0</v>
      </c>
      <c r="AR105" s="13" t="s">
        <v>182</v>
      </c>
      <c r="AT105" s="13" t="s">
        <v>178</v>
      </c>
      <c r="AU105" s="13" t="s">
        <v>82</v>
      </c>
      <c r="AY105" s="13" t="s">
        <v>175</v>
      </c>
      <c r="BE105" s="201">
        <f>IF(N105="základná",J105,0)</f>
        <v>0</v>
      </c>
      <c r="BF105" s="201">
        <f>IF(N105="znížená",J105,0)</f>
        <v>0</v>
      </c>
      <c r="BG105" s="201">
        <f>IF(N105="zákl. prenesená",J105,0)</f>
        <v>0</v>
      </c>
      <c r="BH105" s="201">
        <f>IF(N105="zníž. prenesená",J105,0)</f>
        <v>0</v>
      </c>
      <c r="BI105" s="201">
        <f>IF(N105="nulová",J105,0)</f>
        <v>0</v>
      </c>
      <c r="BJ105" s="13" t="s">
        <v>82</v>
      </c>
      <c r="BK105" s="202">
        <f>ROUND(I105*H105,3)</f>
        <v>0</v>
      </c>
      <c r="BL105" s="13" t="s">
        <v>182</v>
      </c>
      <c r="BM105" s="13" t="s">
        <v>1630</v>
      </c>
    </row>
    <row r="106" spans="2:65" s="1" customFormat="1" ht="16.5" customHeight="1">
      <c r="B106" s="30"/>
      <c r="C106" s="191" t="s">
        <v>176</v>
      </c>
      <c r="D106" s="191" t="s">
        <v>178</v>
      </c>
      <c r="E106" s="192" t="s">
        <v>1631</v>
      </c>
      <c r="F106" s="193" t="s">
        <v>1632</v>
      </c>
      <c r="G106" s="194" t="s">
        <v>193</v>
      </c>
      <c r="H106" s="195">
        <v>756.1</v>
      </c>
      <c r="I106" s="196"/>
      <c r="J106" s="195">
        <f>ROUND(I106*H106,3)</f>
        <v>0</v>
      </c>
      <c r="K106" s="193" t="s">
        <v>1</v>
      </c>
      <c r="L106" s="34"/>
      <c r="M106" s="197" t="s">
        <v>1</v>
      </c>
      <c r="N106" s="198" t="s">
        <v>41</v>
      </c>
      <c r="O106" s="56"/>
      <c r="P106" s="199">
        <f>O106*H106</f>
        <v>0</v>
      </c>
      <c r="Q106" s="199">
        <v>0</v>
      </c>
      <c r="R106" s="199">
        <f>Q106*H106</f>
        <v>0</v>
      </c>
      <c r="S106" s="199">
        <v>0</v>
      </c>
      <c r="T106" s="200">
        <f>S106*H106</f>
        <v>0</v>
      </c>
      <c r="AR106" s="13" t="s">
        <v>182</v>
      </c>
      <c r="AT106" s="13" t="s">
        <v>178</v>
      </c>
      <c r="AU106" s="13" t="s">
        <v>82</v>
      </c>
      <c r="AY106" s="13" t="s">
        <v>175</v>
      </c>
      <c r="BE106" s="201">
        <f>IF(N106="základná",J106,0)</f>
        <v>0</v>
      </c>
      <c r="BF106" s="201">
        <f>IF(N106="znížená",J106,0)</f>
        <v>0</v>
      </c>
      <c r="BG106" s="201">
        <f>IF(N106="zákl. prenesená",J106,0)</f>
        <v>0</v>
      </c>
      <c r="BH106" s="201">
        <f>IF(N106="zníž. prenesená",J106,0)</f>
        <v>0</v>
      </c>
      <c r="BI106" s="201">
        <f>IF(N106="nulová",J106,0)</f>
        <v>0</v>
      </c>
      <c r="BJ106" s="13" t="s">
        <v>82</v>
      </c>
      <c r="BK106" s="202">
        <f>ROUND(I106*H106,3)</f>
        <v>0</v>
      </c>
      <c r="BL106" s="13" t="s">
        <v>182</v>
      </c>
      <c r="BM106" s="13" t="s">
        <v>1633</v>
      </c>
    </row>
    <row r="107" spans="2:65" s="1" customFormat="1" ht="16.5" customHeight="1">
      <c r="B107" s="30"/>
      <c r="C107" s="191" t="s">
        <v>182</v>
      </c>
      <c r="D107" s="191" t="s">
        <v>178</v>
      </c>
      <c r="E107" s="192" t="s">
        <v>1634</v>
      </c>
      <c r="F107" s="193" t="s">
        <v>1635</v>
      </c>
      <c r="G107" s="194" t="s">
        <v>193</v>
      </c>
      <c r="H107" s="195">
        <v>847.86</v>
      </c>
      <c r="I107" s="196"/>
      <c r="J107" s="195">
        <f>ROUND(I107*H107,3)</f>
        <v>0</v>
      </c>
      <c r="K107" s="193" t="s">
        <v>1</v>
      </c>
      <c r="L107" s="34"/>
      <c r="M107" s="197" t="s">
        <v>1</v>
      </c>
      <c r="N107" s="198" t="s">
        <v>41</v>
      </c>
      <c r="O107" s="56"/>
      <c r="P107" s="199">
        <f>O107*H107</f>
        <v>0</v>
      </c>
      <c r="Q107" s="199">
        <v>0</v>
      </c>
      <c r="R107" s="199">
        <f>Q107*H107</f>
        <v>0</v>
      </c>
      <c r="S107" s="199">
        <v>0</v>
      </c>
      <c r="T107" s="200">
        <f>S107*H107</f>
        <v>0</v>
      </c>
      <c r="AR107" s="13" t="s">
        <v>182</v>
      </c>
      <c r="AT107" s="13" t="s">
        <v>178</v>
      </c>
      <c r="AU107" s="13" t="s">
        <v>82</v>
      </c>
      <c r="AY107" s="13" t="s">
        <v>175</v>
      </c>
      <c r="BE107" s="201">
        <f>IF(N107="základná",J107,0)</f>
        <v>0</v>
      </c>
      <c r="BF107" s="201">
        <f>IF(N107="znížená",J107,0)</f>
        <v>0</v>
      </c>
      <c r="BG107" s="201">
        <f>IF(N107="zákl. prenesená",J107,0)</f>
        <v>0</v>
      </c>
      <c r="BH107" s="201">
        <f>IF(N107="zníž. prenesená",J107,0)</f>
        <v>0</v>
      </c>
      <c r="BI107" s="201">
        <f>IF(N107="nulová",J107,0)</f>
        <v>0</v>
      </c>
      <c r="BJ107" s="13" t="s">
        <v>82</v>
      </c>
      <c r="BK107" s="202">
        <f>ROUND(I107*H107,3)</f>
        <v>0</v>
      </c>
      <c r="BL107" s="13" t="s">
        <v>182</v>
      </c>
      <c r="BM107" s="13" t="s">
        <v>1636</v>
      </c>
    </row>
    <row r="108" spans="2:65" s="11" customFormat="1" ht="22.9" customHeight="1">
      <c r="B108" s="175"/>
      <c r="C108" s="176"/>
      <c r="D108" s="177" t="s">
        <v>68</v>
      </c>
      <c r="E108" s="189" t="s">
        <v>212</v>
      </c>
      <c r="F108" s="189" t="s">
        <v>255</v>
      </c>
      <c r="G108" s="176"/>
      <c r="H108" s="176"/>
      <c r="I108" s="179"/>
      <c r="J108" s="190">
        <f>BK108</f>
        <v>0</v>
      </c>
      <c r="K108" s="176"/>
      <c r="L108" s="181"/>
      <c r="M108" s="182"/>
      <c r="N108" s="183"/>
      <c r="O108" s="183"/>
      <c r="P108" s="184">
        <f>SUM(P109:P110)</f>
        <v>0</v>
      </c>
      <c r="Q108" s="183"/>
      <c r="R108" s="184">
        <f>SUM(R109:R110)</f>
        <v>0</v>
      </c>
      <c r="S108" s="183"/>
      <c r="T108" s="185">
        <f>SUM(T109:T110)</f>
        <v>0</v>
      </c>
      <c r="AR108" s="186" t="s">
        <v>76</v>
      </c>
      <c r="AT108" s="187" t="s">
        <v>68</v>
      </c>
      <c r="AU108" s="187" t="s">
        <v>76</v>
      </c>
      <c r="AY108" s="186" t="s">
        <v>175</v>
      </c>
      <c r="BK108" s="188">
        <f>SUM(BK109:BK110)</f>
        <v>0</v>
      </c>
    </row>
    <row r="109" spans="2:65" s="1" customFormat="1" ht="16.5" customHeight="1">
      <c r="B109" s="30"/>
      <c r="C109" s="191" t="s">
        <v>197</v>
      </c>
      <c r="D109" s="191" t="s">
        <v>178</v>
      </c>
      <c r="E109" s="192" t="s">
        <v>1637</v>
      </c>
      <c r="F109" s="193" t="s">
        <v>1638</v>
      </c>
      <c r="G109" s="194" t="s">
        <v>186</v>
      </c>
      <c r="H109" s="195">
        <v>178.45</v>
      </c>
      <c r="I109" s="196"/>
      <c r="J109" s="195">
        <f>ROUND(I109*H109,3)</f>
        <v>0</v>
      </c>
      <c r="K109" s="193" t="s">
        <v>1</v>
      </c>
      <c r="L109" s="34"/>
      <c r="M109" s="197" t="s">
        <v>1</v>
      </c>
      <c r="N109" s="198" t="s">
        <v>41</v>
      </c>
      <c r="O109" s="56"/>
      <c r="P109" s="199">
        <f>O109*H109</f>
        <v>0</v>
      </c>
      <c r="Q109" s="199">
        <v>0</v>
      </c>
      <c r="R109" s="199">
        <f>Q109*H109</f>
        <v>0</v>
      </c>
      <c r="S109" s="199">
        <v>0</v>
      </c>
      <c r="T109" s="200">
        <f>S109*H109</f>
        <v>0</v>
      </c>
      <c r="AR109" s="13" t="s">
        <v>182</v>
      </c>
      <c r="AT109" s="13" t="s">
        <v>178</v>
      </c>
      <c r="AU109" s="13" t="s">
        <v>82</v>
      </c>
      <c r="AY109" s="13" t="s">
        <v>175</v>
      </c>
      <c r="BE109" s="201">
        <f>IF(N109="základná",J109,0)</f>
        <v>0</v>
      </c>
      <c r="BF109" s="201">
        <f>IF(N109="znížená",J109,0)</f>
        <v>0</v>
      </c>
      <c r="BG109" s="201">
        <f>IF(N109="zákl. prenesená",J109,0)</f>
        <v>0</v>
      </c>
      <c r="BH109" s="201">
        <f>IF(N109="zníž. prenesená",J109,0)</f>
        <v>0</v>
      </c>
      <c r="BI109" s="201">
        <f>IF(N109="nulová",J109,0)</f>
        <v>0</v>
      </c>
      <c r="BJ109" s="13" t="s">
        <v>82</v>
      </c>
      <c r="BK109" s="202">
        <f>ROUND(I109*H109,3)</f>
        <v>0</v>
      </c>
      <c r="BL109" s="13" t="s">
        <v>182</v>
      </c>
      <c r="BM109" s="13" t="s">
        <v>1639</v>
      </c>
    </row>
    <row r="110" spans="2:65" s="1" customFormat="1" ht="16.5" customHeight="1">
      <c r="B110" s="30"/>
      <c r="C110" s="203" t="s">
        <v>195</v>
      </c>
      <c r="D110" s="203" t="s">
        <v>246</v>
      </c>
      <c r="E110" s="204" t="s">
        <v>1640</v>
      </c>
      <c r="F110" s="205" t="s">
        <v>1641</v>
      </c>
      <c r="G110" s="206" t="s">
        <v>181</v>
      </c>
      <c r="H110" s="207">
        <v>180.23500000000001</v>
      </c>
      <c r="I110" s="208"/>
      <c r="J110" s="207">
        <f>ROUND(I110*H110,3)</f>
        <v>0</v>
      </c>
      <c r="K110" s="205" t="s">
        <v>1</v>
      </c>
      <c r="L110" s="209"/>
      <c r="M110" s="210" t="s">
        <v>1</v>
      </c>
      <c r="N110" s="211" t="s">
        <v>41</v>
      </c>
      <c r="O110" s="56"/>
      <c r="P110" s="199">
        <f>O110*H110</f>
        <v>0</v>
      </c>
      <c r="Q110" s="199">
        <v>0</v>
      </c>
      <c r="R110" s="199">
        <f>Q110*H110</f>
        <v>0</v>
      </c>
      <c r="S110" s="199">
        <v>0</v>
      </c>
      <c r="T110" s="200">
        <f>S110*H110</f>
        <v>0</v>
      </c>
      <c r="AR110" s="13" t="s">
        <v>208</v>
      </c>
      <c r="AT110" s="13" t="s">
        <v>246</v>
      </c>
      <c r="AU110" s="13" t="s">
        <v>82</v>
      </c>
      <c r="AY110" s="13" t="s">
        <v>175</v>
      </c>
      <c r="BE110" s="201">
        <f>IF(N110="základná",J110,0)</f>
        <v>0</v>
      </c>
      <c r="BF110" s="201">
        <f>IF(N110="znížená",J110,0)</f>
        <v>0</v>
      </c>
      <c r="BG110" s="201">
        <f>IF(N110="zákl. prenesená",J110,0)</f>
        <v>0</v>
      </c>
      <c r="BH110" s="201">
        <f>IF(N110="zníž. prenesená",J110,0)</f>
        <v>0</v>
      </c>
      <c r="BI110" s="201">
        <f>IF(N110="nulová",J110,0)</f>
        <v>0</v>
      </c>
      <c r="BJ110" s="13" t="s">
        <v>82</v>
      </c>
      <c r="BK110" s="202">
        <f>ROUND(I110*H110,3)</f>
        <v>0</v>
      </c>
      <c r="BL110" s="13" t="s">
        <v>182</v>
      </c>
      <c r="BM110" s="13" t="s">
        <v>1642</v>
      </c>
    </row>
    <row r="111" spans="2:65" s="11" customFormat="1" ht="22.9" customHeight="1">
      <c r="B111" s="175"/>
      <c r="C111" s="176"/>
      <c r="D111" s="177" t="s">
        <v>68</v>
      </c>
      <c r="E111" s="189" t="s">
        <v>373</v>
      </c>
      <c r="F111" s="189" t="s">
        <v>374</v>
      </c>
      <c r="G111" s="176"/>
      <c r="H111" s="176"/>
      <c r="I111" s="179"/>
      <c r="J111" s="190">
        <f>BK111</f>
        <v>0</v>
      </c>
      <c r="K111" s="176"/>
      <c r="L111" s="181"/>
      <c r="M111" s="182"/>
      <c r="N111" s="183"/>
      <c r="O111" s="183"/>
      <c r="P111" s="184">
        <f>P112</f>
        <v>0</v>
      </c>
      <c r="Q111" s="183"/>
      <c r="R111" s="184">
        <f>R112</f>
        <v>0</v>
      </c>
      <c r="S111" s="183"/>
      <c r="T111" s="185">
        <f>T112</f>
        <v>0</v>
      </c>
      <c r="AR111" s="186" t="s">
        <v>76</v>
      </c>
      <c r="AT111" s="187" t="s">
        <v>68</v>
      </c>
      <c r="AU111" s="187" t="s">
        <v>76</v>
      </c>
      <c r="AY111" s="186" t="s">
        <v>175</v>
      </c>
      <c r="BK111" s="188">
        <f>BK112</f>
        <v>0</v>
      </c>
    </row>
    <row r="112" spans="2:65" s="1" customFormat="1" ht="16.5" customHeight="1">
      <c r="B112" s="30"/>
      <c r="C112" s="191" t="s">
        <v>204</v>
      </c>
      <c r="D112" s="191" t="s">
        <v>178</v>
      </c>
      <c r="E112" s="192" t="s">
        <v>1643</v>
      </c>
      <c r="F112" s="193" t="s">
        <v>1644</v>
      </c>
      <c r="G112" s="194" t="s">
        <v>351</v>
      </c>
      <c r="H112" s="195">
        <v>232.477</v>
      </c>
      <c r="I112" s="196"/>
      <c r="J112" s="195">
        <f>ROUND(I112*H112,3)</f>
        <v>0</v>
      </c>
      <c r="K112" s="193" t="s">
        <v>1</v>
      </c>
      <c r="L112" s="34"/>
      <c r="M112" s="212" t="s">
        <v>1</v>
      </c>
      <c r="N112" s="213" t="s">
        <v>41</v>
      </c>
      <c r="O112" s="214"/>
      <c r="P112" s="215">
        <f>O112*H112</f>
        <v>0</v>
      </c>
      <c r="Q112" s="215">
        <v>0</v>
      </c>
      <c r="R112" s="215">
        <f>Q112*H112</f>
        <v>0</v>
      </c>
      <c r="S112" s="215">
        <v>0</v>
      </c>
      <c r="T112" s="216">
        <f>S112*H112</f>
        <v>0</v>
      </c>
      <c r="AR112" s="13" t="s">
        <v>182</v>
      </c>
      <c r="AT112" s="13" t="s">
        <v>178</v>
      </c>
      <c r="AU112" s="13" t="s">
        <v>82</v>
      </c>
      <c r="AY112" s="13" t="s">
        <v>175</v>
      </c>
      <c r="BE112" s="201">
        <f>IF(N112="základná",J112,0)</f>
        <v>0</v>
      </c>
      <c r="BF112" s="201">
        <f>IF(N112="znížená",J112,0)</f>
        <v>0</v>
      </c>
      <c r="BG112" s="201">
        <f>IF(N112="zákl. prenesená",J112,0)</f>
        <v>0</v>
      </c>
      <c r="BH112" s="201">
        <f>IF(N112="zníž. prenesená",J112,0)</f>
        <v>0</v>
      </c>
      <c r="BI112" s="201">
        <f>IF(N112="nulová",J112,0)</f>
        <v>0</v>
      </c>
      <c r="BJ112" s="13" t="s">
        <v>82</v>
      </c>
      <c r="BK112" s="202">
        <f>ROUND(I112*H112,3)</f>
        <v>0</v>
      </c>
      <c r="BL112" s="13" t="s">
        <v>182</v>
      </c>
      <c r="BM112" s="13" t="s">
        <v>1645</v>
      </c>
    </row>
    <row r="113" spans="2:12" s="1" customFormat="1" ht="6.95" customHeight="1">
      <c r="B113" s="42"/>
      <c r="C113" s="43"/>
      <c r="D113" s="43"/>
      <c r="E113" s="43"/>
      <c r="F113" s="43"/>
      <c r="G113" s="43"/>
      <c r="H113" s="43"/>
      <c r="I113" s="132"/>
      <c r="J113" s="43"/>
      <c r="K113" s="43"/>
      <c r="L113" s="34"/>
    </row>
  </sheetData>
  <sheetProtection algorithmName="SHA-512" hashValue="waxiOg/ARv7zp41Qe63UrMhzJOk/pfHV37aQZN5ENQnapzeDyz0dteS+lRJzTpLfSIpm8NS4oyJpkMuHUGiv5A==" saltValue="K+IoUHla2oGhq5VW3+MPSEcW9No1atlgsOmy493ZE9eJhtromungdvby97kMbTxflNolL7vTw4Fs6WmygAIkag==" spinCount="100000" sheet="1" objects="1" scenarios="1" formatColumns="0" formatRows="0" autoFilter="0"/>
  <autoFilter ref="C100:K112"/>
  <mergeCells count="17">
    <mergeCell ref="E29:H29"/>
    <mergeCell ref="L2:V2"/>
    <mergeCell ref="E7:H7"/>
    <mergeCell ref="E9:H9"/>
    <mergeCell ref="E11:H11"/>
    <mergeCell ref="E20:H20"/>
    <mergeCell ref="E93:H93"/>
    <mergeCell ref="E52:H52"/>
    <mergeCell ref="E54:H54"/>
    <mergeCell ref="E56:H56"/>
    <mergeCell ref="D73:F73"/>
    <mergeCell ref="D74:F74"/>
    <mergeCell ref="D75:F75"/>
    <mergeCell ref="D76:F76"/>
    <mergeCell ref="D77:F77"/>
    <mergeCell ref="E89:H89"/>
    <mergeCell ref="E91:H91"/>
  </mergeCells>
  <pageMargins left="0.39374999999999999" right="0.39374999999999999" top="0.39374999999999999" bottom="0.39374999999999999" header="0" footer="0"/>
  <pageSetup paperSize="9" scale="65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24</vt:i4>
      </vt:variant>
    </vt:vector>
  </HeadingPairs>
  <TitlesOfParts>
    <vt:vector size="36" baseType="lpstr">
      <vt:lpstr>Rekapitulácia stavby</vt:lpstr>
      <vt:lpstr>101 - SP 101 Stavebné úpr...</vt:lpstr>
      <vt:lpstr>102.1 - SP 102.1 Vykurova...</vt:lpstr>
      <vt:lpstr>102.2 - SP 102.2 Zdravote...</vt:lpstr>
      <vt:lpstr>102.3 - SP 102.3 Elektroi...</vt:lpstr>
      <vt:lpstr>103 - SP 103 Nové exterié...</vt:lpstr>
      <vt:lpstr>104 - SP 104 Stavebné úpr...</vt:lpstr>
      <vt:lpstr>201 - SP 201 Výmena výťahu </vt:lpstr>
      <vt:lpstr>202 - SP 202  Stavebné úp...</vt:lpstr>
      <vt:lpstr>203 - SP 203  Výmena výpl...</vt:lpstr>
      <vt:lpstr>301 - SP 301 Vybúranie - ...</vt:lpstr>
      <vt:lpstr>302 - SP 302 - Nové spevn...</vt:lpstr>
      <vt:lpstr>'101 - SP 101 Stavebné úpr...'!Názvy_tlače</vt:lpstr>
      <vt:lpstr>'102.1 - SP 102.1 Vykurova...'!Názvy_tlače</vt:lpstr>
      <vt:lpstr>'102.2 - SP 102.2 Zdravote...'!Názvy_tlače</vt:lpstr>
      <vt:lpstr>'102.3 - SP 102.3 Elektroi...'!Názvy_tlače</vt:lpstr>
      <vt:lpstr>'103 - SP 103 Nové exterié...'!Názvy_tlače</vt:lpstr>
      <vt:lpstr>'104 - SP 104 Stavebné úpr...'!Názvy_tlače</vt:lpstr>
      <vt:lpstr>'201 - SP 201 Výmena výťahu '!Názvy_tlače</vt:lpstr>
      <vt:lpstr>'202 - SP 202  Stavebné úp...'!Názvy_tlače</vt:lpstr>
      <vt:lpstr>'203 - SP 203  Výmena výpl...'!Názvy_tlače</vt:lpstr>
      <vt:lpstr>'301 - SP 301 Vybúranie - ...'!Názvy_tlače</vt:lpstr>
      <vt:lpstr>'302 - SP 302 - Nové spevn...'!Názvy_tlače</vt:lpstr>
      <vt:lpstr>'Rekapitulácia stavby'!Názvy_tlače</vt:lpstr>
      <vt:lpstr>'101 - SP 101 Stavebné úpr...'!Oblasť_tlače</vt:lpstr>
      <vt:lpstr>'102.1 - SP 102.1 Vykurova...'!Oblasť_tlače</vt:lpstr>
      <vt:lpstr>'102.2 - SP 102.2 Zdravote...'!Oblasť_tlače</vt:lpstr>
      <vt:lpstr>'102.3 - SP 102.3 Elektroi...'!Oblasť_tlače</vt:lpstr>
      <vt:lpstr>'103 - SP 103 Nové exterié...'!Oblasť_tlače</vt:lpstr>
      <vt:lpstr>'104 - SP 104 Stavebné úpr...'!Oblasť_tlače</vt:lpstr>
      <vt:lpstr>'201 - SP 201 Výmena výťahu '!Oblasť_tlače</vt:lpstr>
      <vt:lpstr>'202 - SP 202  Stavebné úp...'!Oblasť_tlače</vt:lpstr>
      <vt:lpstr>'203 - SP 203  Výmena výpl...'!Oblasť_tlače</vt:lpstr>
      <vt:lpstr>'301 - SP 301 Vybúranie - ...'!Oblasť_tlače</vt:lpstr>
      <vt:lpstr>'302 - SP 302 - Nové spevn...'!Oblasť_tlače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Šafárová Viera, Ing</dc:creator>
  <cp:lastModifiedBy>Šafárová Viera, Ing</cp:lastModifiedBy>
  <dcterms:created xsi:type="dcterms:W3CDTF">2019-02-11T11:29:53Z</dcterms:created>
  <dcterms:modified xsi:type="dcterms:W3CDTF">2019-02-11T11:40:19Z</dcterms:modified>
</cp:coreProperties>
</file>