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Práca Mesto Žiar nad Hronom\Nový priečinok\"/>
    </mc:Choice>
  </mc:AlternateContent>
  <bookViews>
    <workbookView xWindow="0" yWindow="0" windowWidth="24000" windowHeight="9780"/>
  </bookViews>
  <sheets>
    <sheet name="Rekapitulácia stavby" sheetId="1" r:id="rId1"/>
    <sheet name="01 - E1 - Zelená stena na..." sheetId="2" r:id="rId2"/>
    <sheet name="02 - E2 - Zavlažovanie" sheetId="3" r:id="rId3"/>
    <sheet name="03 - E3 - Elektroinštalácia" sheetId="4" r:id="rId4"/>
  </sheets>
  <definedNames>
    <definedName name="_xlnm._FilterDatabase" localSheetId="1" hidden="1">'01 - E1 - Zelená stena na...'!$C$133:$K$246</definedName>
    <definedName name="_xlnm._FilterDatabase" localSheetId="2" hidden="1">'02 - E2 - Zavlažovanie'!$C$131:$K$234</definedName>
    <definedName name="_xlnm._FilterDatabase" localSheetId="3" hidden="1">'03 - E3 - Elektroinštalácia'!$C$119:$K$152</definedName>
    <definedName name="_xlnm.Print_Titles" localSheetId="1">'01 - E1 - Zelená stena na...'!$133:$133</definedName>
    <definedName name="_xlnm.Print_Titles" localSheetId="2">'02 - E2 - Zavlažovanie'!$131:$131</definedName>
    <definedName name="_xlnm.Print_Titles" localSheetId="3">'03 - E3 - Elektroinštalácia'!$119:$119</definedName>
    <definedName name="_xlnm.Print_Titles" localSheetId="0">'Rekapitulácia stavby'!$92:$92</definedName>
    <definedName name="_xlnm.Print_Area" localSheetId="1">'01 - E1 - Zelená stena na...'!$C$4:$J$76,'01 - E1 - Zelená stena na...'!$C$82:$J$115,'01 - E1 - Zelená stena na...'!$C$121:$J$246</definedName>
    <definedName name="_xlnm.Print_Area" localSheetId="2">'02 - E2 - Zavlažovanie'!$C$4:$J$76,'02 - E2 - Zavlažovanie'!$C$82:$J$113,'02 - E2 - Zavlažovanie'!$C$119:$J$234</definedName>
    <definedName name="_xlnm.Print_Area" localSheetId="3">'03 - E3 - Elektroinštalácia'!$C$4:$J$76,'03 - E3 - Elektroinštalácia'!$C$82:$J$101,'03 - E3 - Elektroinštalácia'!$C$107:$J$152</definedName>
    <definedName name="_xlnm.Print_Area" localSheetId="0">'Rekapitulácia stavby'!$D$4:$AO$76,'Rekapitulácia stavby'!$C$82:$AQ$98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T148" i="4"/>
  <c r="R149" i="4"/>
  <c r="R148" i="4"/>
  <c r="P149" i="4"/>
  <c r="P148" i="4" s="1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F116" i="4"/>
  <c r="F114" i="4"/>
  <c r="E112" i="4"/>
  <c r="F91" i="4"/>
  <c r="F89" i="4"/>
  <c r="E87" i="4"/>
  <c r="J24" i="4"/>
  <c r="E24" i="4"/>
  <c r="J117" i="4" s="1"/>
  <c r="J23" i="4"/>
  <c r="J21" i="4"/>
  <c r="E21" i="4"/>
  <c r="J91" i="4" s="1"/>
  <c r="J20" i="4"/>
  <c r="J18" i="4"/>
  <c r="E18" i="4"/>
  <c r="F92" i="4" s="1"/>
  <c r="J17" i="4"/>
  <c r="J12" i="4"/>
  <c r="J114" i="4"/>
  <c r="E7" i="4"/>
  <c r="E85" i="4" s="1"/>
  <c r="J37" i="3"/>
  <c r="J36" i="3"/>
  <c r="AY96" i="1" s="1"/>
  <c r="J35" i="3"/>
  <c r="AX96" i="1" s="1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1" i="3"/>
  <c r="BH231" i="3"/>
  <c r="BG231" i="3"/>
  <c r="BE231" i="3"/>
  <c r="T231" i="3"/>
  <c r="T230" i="3" s="1"/>
  <c r="R231" i="3"/>
  <c r="R230" i="3" s="1"/>
  <c r="P231" i="3"/>
  <c r="P230" i="3" s="1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3" i="3"/>
  <c r="BH153" i="3"/>
  <c r="BG153" i="3"/>
  <c r="BE153" i="3"/>
  <c r="T153" i="3"/>
  <c r="T152" i="3" s="1"/>
  <c r="R153" i="3"/>
  <c r="R152" i="3"/>
  <c r="P153" i="3"/>
  <c r="P152" i="3" s="1"/>
  <c r="BI151" i="3"/>
  <c r="BH151" i="3"/>
  <c r="BG151" i="3"/>
  <c r="BE151" i="3"/>
  <c r="T151" i="3"/>
  <c r="T150" i="3"/>
  <c r="R151" i="3"/>
  <c r="R150" i="3" s="1"/>
  <c r="P151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F128" i="3"/>
  <c r="F126" i="3"/>
  <c r="E124" i="3"/>
  <c r="F91" i="3"/>
  <c r="F89" i="3"/>
  <c r="E87" i="3"/>
  <c r="J24" i="3"/>
  <c r="E24" i="3"/>
  <c r="J129" i="3" s="1"/>
  <c r="J23" i="3"/>
  <c r="J21" i="3"/>
  <c r="E21" i="3"/>
  <c r="J128" i="3" s="1"/>
  <c r="J20" i="3"/>
  <c r="J18" i="3"/>
  <c r="E18" i="3"/>
  <c r="F129" i="3" s="1"/>
  <c r="J17" i="3"/>
  <c r="J12" i="3"/>
  <c r="J126" i="3"/>
  <c r="E7" i="3"/>
  <c r="E122" i="3" s="1"/>
  <c r="J37" i="2"/>
  <c r="J36" i="2"/>
  <c r="AY95" i="1" s="1"/>
  <c r="J35" i="2"/>
  <c r="AX95" i="1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T236" i="2"/>
  <c r="R237" i="2"/>
  <c r="R236" i="2" s="1"/>
  <c r="P237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T199" i="2" s="1"/>
  <c r="R200" i="2"/>
  <c r="R199" i="2"/>
  <c r="P200" i="2"/>
  <c r="P199" i="2" s="1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F130" i="2"/>
  <c r="F128" i="2"/>
  <c r="E126" i="2"/>
  <c r="F91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92" i="2" s="1"/>
  <c r="J17" i="2"/>
  <c r="J12" i="2"/>
  <c r="J128" i="2"/>
  <c r="E7" i="2"/>
  <c r="E85" i="2"/>
  <c r="L90" i="1"/>
  <c r="AM90" i="1"/>
  <c r="AM89" i="1"/>
  <c r="L89" i="1"/>
  <c r="AM87" i="1"/>
  <c r="L87" i="1"/>
  <c r="L85" i="1"/>
  <c r="L84" i="1"/>
  <c r="BK244" i="2"/>
  <c r="J237" i="2"/>
  <c r="BK228" i="2"/>
  <c r="J220" i="2"/>
  <c r="J216" i="2"/>
  <c r="BK208" i="2"/>
  <c r="J194" i="2"/>
  <c r="J176" i="2"/>
  <c r="BK166" i="2"/>
  <c r="J159" i="2"/>
  <c r="J153" i="2"/>
  <c r="BK146" i="2"/>
  <c r="BK140" i="2"/>
  <c r="J241" i="2"/>
  <c r="BK227" i="2"/>
  <c r="BK210" i="2"/>
  <c r="J203" i="2"/>
  <c r="J198" i="2"/>
  <c r="J195" i="2"/>
  <c r="J186" i="2"/>
  <c r="BK182" i="2"/>
  <c r="BK176" i="2"/>
  <c r="J166" i="2"/>
  <c r="BK152" i="2"/>
  <c r="BK143" i="2"/>
  <c r="J138" i="2"/>
  <c r="J233" i="2"/>
  <c r="BK220" i="2"/>
  <c r="J209" i="2"/>
  <c r="J187" i="2"/>
  <c r="J177" i="2"/>
  <c r="BK151" i="2"/>
  <c r="J141" i="2"/>
  <c r="BK237" i="2"/>
  <c r="BK226" i="2"/>
  <c r="J218" i="2"/>
  <c r="J213" i="2"/>
  <c r="BK195" i="2"/>
  <c r="BK186" i="2"/>
  <c r="J182" i="2"/>
  <c r="J173" i="2"/>
  <c r="BK163" i="2"/>
  <c r="BK154" i="2"/>
  <c r="J144" i="2"/>
  <c r="BK138" i="2"/>
  <c r="J228" i="3"/>
  <c r="J221" i="3"/>
  <c r="BK209" i="3"/>
  <c r="J203" i="3"/>
  <c r="J196" i="3"/>
  <c r="J189" i="3"/>
  <c r="J173" i="3"/>
  <c r="BK148" i="3"/>
  <c r="BK145" i="3"/>
  <c r="BK140" i="3"/>
  <c r="BK225" i="3"/>
  <c r="J223" i="3"/>
  <c r="BK218" i="3"/>
  <c r="J214" i="3"/>
  <c r="BK207" i="3"/>
  <c r="J201" i="3"/>
  <c r="BK196" i="3"/>
  <c r="J190" i="3"/>
  <c r="J181" i="3"/>
  <c r="J176" i="3"/>
  <c r="BK167" i="3"/>
  <c r="J164" i="3"/>
  <c r="BK158" i="3"/>
  <c r="BK147" i="3"/>
  <c r="J140" i="3"/>
  <c r="BK220" i="3"/>
  <c r="J204" i="3"/>
  <c r="BK198" i="3"/>
  <c r="BK190" i="3"/>
  <c r="BK186" i="3"/>
  <c r="J172" i="3"/>
  <c r="BK161" i="3"/>
  <c r="J149" i="3"/>
  <c r="BK143" i="3"/>
  <c r="BK135" i="3"/>
  <c r="BK217" i="3"/>
  <c r="J205" i="3"/>
  <c r="J198" i="3"/>
  <c r="BK189" i="3"/>
  <c r="J179" i="3"/>
  <c r="J165" i="3"/>
  <c r="BK153" i="3"/>
  <c r="J136" i="3"/>
  <c r="BK152" i="4"/>
  <c r="BK141" i="4"/>
  <c r="BK128" i="4"/>
  <c r="J142" i="4"/>
  <c r="J136" i="4"/>
  <c r="BK129" i="4"/>
  <c r="BK123" i="4"/>
  <c r="BK145" i="4"/>
  <c r="BK136" i="4"/>
  <c r="BK127" i="4"/>
  <c r="J124" i="4"/>
  <c r="BK143" i="4"/>
  <c r="BK134" i="4"/>
  <c r="BK130" i="4"/>
  <c r="BK243" i="2"/>
  <c r="BK232" i="2"/>
  <c r="BK224" i="2"/>
  <c r="BK219" i="2"/>
  <c r="BK213" i="2"/>
  <c r="J207" i="2"/>
  <c r="BK197" i="2"/>
  <c r="BK191" i="2"/>
  <c r="BK173" i="2"/>
  <c r="BK164" i="2"/>
  <c r="J160" i="2"/>
  <c r="J154" i="2"/>
  <c r="J147" i="2"/>
  <c r="BK137" i="2"/>
  <c r="J244" i="2"/>
  <c r="BK235" i="2"/>
  <c r="J226" i="2"/>
  <c r="BK205" i="2"/>
  <c r="BK200" i="2"/>
  <c r="J190" i="2"/>
  <c r="J185" i="2"/>
  <c r="BK179" i="2"/>
  <c r="BK169" i="2"/>
  <c r="BK159" i="2"/>
  <c r="J146" i="2"/>
  <c r="BK241" i="2"/>
  <c r="J231" i="2"/>
  <c r="BK216" i="2"/>
  <c r="J196" i="2"/>
  <c r="J181" i="2"/>
  <c r="BK160" i="2"/>
  <c r="J142" i="2"/>
  <c r="J243" i="2"/>
  <c r="J232" i="2"/>
  <c r="J223" i="2"/>
  <c r="BK212" i="2"/>
  <c r="BK198" i="2"/>
  <c r="BK190" i="2"/>
  <c r="BK184" i="2"/>
  <c r="BK178" i="2"/>
  <c r="J169" i="2"/>
  <c r="BK158" i="2"/>
  <c r="BK147" i="2"/>
  <c r="BK141" i="2"/>
  <c r="J233" i="3"/>
  <c r="J225" i="3"/>
  <c r="BK216" i="3"/>
  <c r="J208" i="3"/>
  <c r="BK202" i="3"/>
  <c r="J194" i="3"/>
  <c r="BK181" i="3"/>
  <c r="J168" i="3"/>
  <c r="J167" i="3"/>
  <c r="BK164" i="3"/>
  <c r="J162" i="3"/>
  <c r="J160" i="3"/>
  <c r="BK151" i="3"/>
  <c r="J146" i="3"/>
  <c r="J142" i="3"/>
  <c r="BK138" i="3"/>
  <c r="BK231" i="3"/>
  <c r="BK224" i="3"/>
  <c r="J220" i="3"/>
  <c r="BK208" i="3"/>
  <c r="BK203" i="3"/>
  <c r="BK197" i="3"/>
  <c r="BK194" i="3"/>
  <c r="J188" i="3"/>
  <c r="BK183" i="3"/>
  <c r="BK175" i="3"/>
  <c r="BK166" i="3"/>
  <c r="BK162" i="3"/>
  <c r="J156" i="3"/>
  <c r="BK146" i="3"/>
  <c r="BK139" i="3"/>
  <c r="J218" i="3"/>
  <c r="BK199" i="3"/>
  <c r="J191" i="3"/>
  <c r="J185" i="3"/>
  <c r="BK178" i="3"/>
  <c r="BK173" i="3"/>
  <c r="BK160" i="3"/>
  <c r="BK144" i="3"/>
  <c r="BK228" i="3"/>
  <c r="BK213" i="3"/>
  <c r="BK206" i="3"/>
  <c r="J202" i="3"/>
  <c r="BK191" i="3"/>
  <c r="J180" i="3"/>
  <c r="BK174" i="3"/>
  <c r="J157" i="3"/>
  <c r="BK141" i="3"/>
  <c r="BK144" i="4"/>
  <c r="J132" i="4"/>
  <c r="J123" i="4"/>
  <c r="J144" i="4"/>
  <c r="BK138" i="4"/>
  <c r="BK132" i="4"/>
  <c r="J126" i="4"/>
  <c r="BK149" i="4"/>
  <c r="BK137" i="4"/>
  <c r="J131" i="4"/>
  <c r="J125" i="4"/>
  <c r="J147" i="4"/>
  <c r="J137" i="4"/>
  <c r="BK131" i="4"/>
  <c r="BK246" i="2"/>
  <c r="BK233" i="2"/>
  <c r="J227" i="2"/>
  <c r="BK218" i="2"/>
  <c r="BK209" i="2"/>
  <c r="J200" i="2"/>
  <c r="J193" i="2"/>
  <c r="J184" i="2"/>
  <c r="J171" i="2"/>
  <c r="BK162" i="2"/>
  <c r="J156" i="2"/>
  <c r="J152" i="2"/>
  <c r="J145" i="2"/>
  <c r="AS94" i="1"/>
  <c r="BK207" i="2"/>
  <c r="BK196" i="2"/>
  <c r="J189" i="2"/>
  <c r="J183" i="2"/>
  <c r="J178" i="2"/>
  <c r="J167" i="2"/>
  <c r="J158" i="2"/>
  <c r="BK139" i="2"/>
  <c r="J235" i="2"/>
  <c r="J229" i="2"/>
  <c r="J219" i="2"/>
  <c r="J208" i="2"/>
  <c r="J188" i="2"/>
  <c r="J162" i="2"/>
  <c r="BK153" i="2"/>
  <c r="BK149" i="2"/>
  <c r="J139" i="2"/>
  <c r="J234" i="2"/>
  <c r="J224" i="2"/>
  <c r="J217" i="2"/>
  <c r="J205" i="2"/>
  <c r="BK194" i="2"/>
  <c r="J191" i="2"/>
  <c r="BK185" i="2"/>
  <c r="BK181" i="2"/>
  <c r="J164" i="2"/>
  <c r="BK156" i="2"/>
  <c r="J150" i="2"/>
  <c r="J143" i="2"/>
  <c r="BK234" i="3"/>
  <c r="J227" i="3"/>
  <c r="J215" i="3"/>
  <c r="J207" i="3"/>
  <c r="J197" i="3"/>
  <c r="J193" i="3"/>
  <c r="J178" i="3"/>
  <c r="BK170" i="3"/>
  <c r="BK149" i="3"/>
  <c r="J143" i="3"/>
  <c r="J139" i="3"/>
  <c r="BK233" i="3"/>
  <c r="BK222" i="3"/>
  <c r="J217" i="3"/>
  <c r="J213" i="3"/>
  <c r="J206" i="3"/>
  <c r="J195" i="3"/>
  <c r="BK185" i="3"/>
  <c r="BK180" i="3"/>
  <c r="J174" i="3"/>
  <c r="BK165" i="3"/>
  <c r="J159" i="3"/>
  <c r="J151" i="3"/>
  <c r="J145" i="3"/>
  <c r="J231" i="3"/>
  <c r="J216" i="3"/>
  <c r="BK188" i="3"/>
  <c r="J182" i="3"/>
  <c r="J166" i="3"/>
  <c r="BK159" i="3"/>
  <c r="J147" i="3"/>
  <c r="J137" i="3"/>
  <c r="J222" i="3"/>
  <c r="J209" i="3"/>
  <c r="BK192" i="3"/>
  <c r="BK177" i="3"/>
  <c r="BK168" i="3"/>
  <c r="BK156" i="3"/>
  <c r="J138" i="3"/>
  <c r="BK142" i="4"/>
  <c r="J134" i="4"/>
  <c r="BK124" i="4"/>
  <c r="BK151" i="4"/>
  <c r="J143" i="4"/>
  <c r="BK133" i="4"/>
  <c r="BK125" i="4"/>
  <c r="BK146" i="4"/>
  <c r="J128" i="4"/>
  <c r="J151" i="4"/>
  <c r="J146" i="4"/>
  <c r="J135" i="4"/>
  <c r="J129" i="4"/>
  <c r="BK245" i="2"/>
  <c r="J240" i="2"/>
  <c r="BK231" i="2"/>
  <c r="BK223" i="2"/>
  <c r="BK217" i="2"/>
  <c r="J210" i="2"/>
  <c r="BK203" i="2"/>
  <c r="BK192" i="2"/>
  <c r="J180" i="2"/>
  <c r="BK167" i="2"/>
  <c r="BK161" i="2"/>
  <c r="BK155" i="2"/>
  <c r="J149" i="2"/>
  <c r="BK144" i="2"/>
  <c r="J246" i="2"/>
  <c r="BK240" i="2"/>
  <c r="BK229" i="2"/>
  <c r="J215" i="2"/>
  <c r="J204" i="2"/>
  <c r="J197" i="2"/>
  <c r="BK193" i="2"/>
  <c r="BK187" i="2"/>
  <c r="BK180" i="2"/>
  <c r="BK171" i="2"/>
  <c r="J163" i="2"/>
  <c r="J140" i="2"/>
  <c r="J245" i="2"/>
  <c r="BK234" i="2"/>
  <c r="J222" i="2"/>
  <c r="J212" i="2"/>
  <c r="BK189" i="2"/>
  <c r="J179" i="2"/>
  <c r="J155" i="2"/>
  <c r="BK150" i="2"/>
  <c r="J137" i="2"/>
  <c r="J228" i="2"/>
  <c r="BK222" i="2"/>
  <c r="BK215" i="2"/>
  <c r="BK204" i="2"/>
  <c r="J192" i="2"/>
  <c r="BK188" i="2"/>
  <c r="BK183" i="2"/>
  <c r="BK177" i="2"/>
  <c r="J161" i="2"/>
  <c r="J151" i="2"/>
  <c r="BK145" i="2"/>
  <c r="BK142" i="2"/>
  <c r="J234" i="3"/>
  <c r="BK223" i="3"/>
  <c r="BK214" i="3"/>
  <c r="BK205" i="3"/>
  <c r="J192" i="3"/>
  <c r="J175" i="3"/>
  <c r="BK157" i="3"/>
  <c r="J141" i="3"/>
  <c r="BK137" i="3"/>
  <c r="BK227" i="3"/>
  <c r="BK221" i="3"/>
  <c r="BK215" i="3"/>
  <c r="BK210" i="3"/>
  <c r="J199" i="3"/>
  <c r="J186" i="3"/>
  <c r="BK182" i="3"/>
  <c r="BK179" i="3"/>
  <c r="BK172" i="3"/>
  <c r="J161" i="3"/>
  <c r="J153" i="3"/>
  <c r="BK136" i="3"/>
  <c r="BK201" i="3"/>
  <c r="BK195" i="3"/>
  <c r="BK187" i="3"/>
  <c r="J183" i="3"/>
  <c r="J177" i="3"/>
  <c r="J170" i="3"/>
  <c r="J148" i="3"/>
  <c r="BK142" i="3"/>
  <c r="J224" i="3"/>
  <c r="J210" i="3"/>
  <c r="BK204" i="3"/>
  <c r="BK193" i="3"/>
  <c r="J187" i="3"/>
  <c r="BK176" i="3"/>
  <c r="J158" i="3"/>
  <c r="J144" i="3"/>
  <c r="J135" i="3"/>
  <c r="J145" i="4"/>
  <c r="J139" i="4"/>
  <c r="J127" i="4"/>
  <c r="J152" i="4"/>
  <c r="BK139" i="4"/>
  <c r="J130" i="4"/>
  <c r="BK147" i="4"/>
  <c r="J141" i="4"/>
  <c r="BK135" i="4"/>
  <c r="BK126" i="4"/>
  <c r="J149" i="4"/>
  <c r="J138" i="4"/>
  <c r="J133" i="4"/>
  <c r="T136" i="2" l="1"/>
  <c r="P148" i="2"/>
  <c r="P157" i="2"/>
  <c r="P165" i="2"/>
  <c r="R175" i="2"/>
  <c r="BK202" i="2"/>
  <c r="J202" i="2"/>
  <c r="J105" i="2"/>
  <c r="P206" i="2"/>
  <c r="P211" i="2"/>
  <c r="P221" i="2"/>
  <c r="P225" i="2"/>
  <c r="BK230" i="2"/>
  <c r="J230" i="2" s="1"/>
  <c r="J110" i="2" s="1"/>
  <c r="P239" i="2"/>
  <c r="P238" i="2" s="1"/>
  <c r="P242" i="2"/>
  <c r="P134" i="3"/>
  <c r="P133" i="3"/>
  <c r="BK155" i="3"/>
  <c r="J155" i="3" s="1"/>
  <c r="J102" i="3" s="1"/>
  <c r="BK163" i="3"/>
  <c r="J163" i="3" s="1"/>
  <c r="J103" i="3" s="1"/>
  <c r="BK171" i="3"/>
  <c r="J171" i="3"/>
  <c r="J104" i="3" s="1"/>
  <c r="BK184" i="3"/>
  <c r="J184" i="3" s="1"/>
  <c r="J105" i="3" s="1"/>
  <c r="BK200" i="3"/>
  <c r="J200" i="3" s="1"/>
  <c r="J106" i="3" s="1"/>
  <c r="BK219" i="3"/>
  <c r="J219" i="3" s="1"/>
  <c r="J109" i="3" s="1"/>
  <c r="BK226" i="3"/>
  <c r="J226" i="3"/>
  <c r="J110" i="3" s="1"/>
  <c r="T232" i="3"/>
  <c r="P122" i="4"/>
  <c r="P121" i="4"/>
  <c r="BK136" i="2"/>
  <c r="J136" i="2" s="1"/>
  <c r="J98" i="2" s="1"/>
  <c r="R148" i="2"/>
  <c r="BK157" i="2"/>
  <c r="J157" i="2" s="1"/>
  <c r="J100" i="2" s="1"/>
  <c r="R165" i="2"/>
  <c r="P175" i="2"/>
  <c r="P202" i="2"/>
  <c r="BK206" i="2"/>
  <c r="J206" i="2"/>
  <c r="J106" i="2" s="1"/>
  <c r="BK211" i="2"/>
  <c r="J211" i="2"/>
  <c r="J107" i="2"/>
  <c r="BK221" i="2"/>
  <c r="J221" i="2" s="1"/>
  <c r="J108" i="2" s="1"/>
  <c r="BK225" i="2"/>
  <c r="J225" i="2" s="1"/>
  <c r="J109" i="2" s="1"/>
  <c r="R230" i="2"/>
  <c r="T239" i="2"/>
  <c r="T238" i="2" s="1"/>
  <c r="T242" i="2"/>
  <c r="R134" i="3"/>
  <c r="R133" i="3"/>
  <c r="P155" i="3"/>
  <c r="P163" i="3"/>
  <c r="P171" i="3"/>
  <c r="P184" i="3"/>
  <c r="P200" i="3"/>
  <c r="BK212" i="3"/>
  <c r="J212" i="3"/>
  <c r="J108" i="3"/>
  <c r="P212" i="3"/>
  <c r="T219" i="3"/>
  <c r="T226" i="3"/>
  <c r="R232" i="3"/>
  <c r="R122" i="4"/>
  <c r="R121" i="4" s="1"/>
  <c r="BK150" i="4"/>
  <c r="J150" i="4"/>
  <c r="J100" i="4" s="1"/>
  <c r="P150" i="4"/>
  <c r="P136" i="2"/>
  <c r="P135" i="2"/>
  <c r="BK148" i="2"/>
  <c r="J148" i="2" s="1"/>
  <c r="J99" i="2" s="1"/>
  <c r="R157" i="2"/>
  <c r="BK165" i="2"/>
  <c r="J165" i="2" s="1"/>
  <c r="J101" i="2" s="1"/>
  <c r="BK175" i="2"/>
  <c r="J175" i="2" s="1"/>
  <c r="J102" i="2" s="1"/>
  <c r="R202" i="2"/>
  <c r="R206" i="2"/>
  <c r="T211" i="2"/>
  <c r="T221" i="2"/>
  <c r="R225" i="2"/>
  <c r="T230" i="2"/>
  <c r="BK239" i="2"/>
  <c r="BK238" i="2" s="1"/>
  <c r="J238" i="2" s="1"/>
  <c r="J112" i="2" s="1"/>
  <c r="BK242" i="2"/>
  <c r="J242" i="2" s="1"/>
  <c r="J114" i="2" s="1"/>
  <c r="BK134" i="3"/>
  <c r="J134" i="3" s="1"/>
  <c r="J98" i="3" s="1"/>
  <c r="T155" i="3"/>
  <c r="T163" i="3"/>
  <c r="T171" i="3"/>
  <c r="T184" i="3"/>
  <c r="T200" i="3"/>
  <c r="R212" i="3"/>
  <c r="P219" i="3"/>
  <c r="P226" i="3"/>
  <c r="BK232" i="3"/>
  <c r="J232" i="3"/>
  <c r="J112" i="3" s="1"/>
  <c r="BK122" i="4"/>
  <c r="BK121" i="4" s="1"/>
  <c r="J121" i="4" s="1"/>
  <c r="J97" i="4" s="1"/>
  <c r="R150" i="4"/>
  <c r="R136" i="2"/>
  <c r="T148" i="2"/>
  <c r="T157" i="2"/>
  <c r="T165" i="2"/>
  <c r="T175" i="2"/>
  <c r="T202" i="2"/>
  <c r="T206" i="2"/>
  <c r="R211" i="2"/>
  <c r="R221" i="2"/>
  <c r="T225" i="2"/>
  <c r="P230" i="2"/>
  <c r="R239" i="2"/>
  <c r="R238" i="2" s="1"/>
  <c r="R242" i="2"/>
  <c r="T134" i="3"/>
  <c r="T133" i="3" s="1"/>
  <c r="R155" i="3"/>
  <c r="R163" i="3"/>
  <c r="R171" i="3"/>
  <c r="R184" i="3"/>
  <c r="R200" i="3"/>
  <c r="T212" i="3"/>
  <c r="T211" i="3" s="1"/>
  <c r="R219" i="3"/>
  <c r="R226" i="3"/>
  <c r="P232" i="3"/>
  <c r="T122" i="4"/>
  <c r="T121" i="4" s="1"/>
  <c r="T120" i="4" s="1"/>
  <c r="T150" i="4"/>
  <c r="BK236" i="2"/>
  <c r="J236" i="2" s="1"/>
  <c r="J111" i="2" s="1"/>
  <c r="BK152" i="3"/>
  <c r="J152" i="3" s="1"/>
  <c r="J100" i="3" s="1"/>
  <c r="BK199" i="2"/>
  <c r="J199" i="2"/>
  <c r="J103" i="2" s="1"/>
  <c r="BK150" i="3"/>
  <c r="J150" i="3" s="1"/>
  <c r="J99" i="3" s="1"/>
  <c r="BK230" i="3"/>
  <c r="J230" i="3" s="1"/>
  <c r="J111" i="3" s="1"/>
  <c r="BK148" i="4"/>
  <c r="J148" i="4" s="1"/>
  <c r="J99" i="4" s="1"/>
  <c r="J89" i="4"/>
  <c r="J92" i="4"/>
  <c r="BF128" i="4"/>
  <c r="BF130" i="4"/>
  <c r="BF137" i="4"/>
  <c r="BF143" i="4"/>
  <c r="BF145" i="4"/>
  <c r="BF151" i="4"/>
  <c r="E110" i="4"/>
  <c r="J116" i="4"/>
  <c r="BF124" i="4"/>
  <c r="BF132" i="4"/>
  <c r="BF133" i="4"/>
  <c r="BF146" i="4"/>
  <c r="BF147" i="4"/>
  <c r="BF149" i="4"/>
  <c r="BF152" i="4"/>
  <c r="F117" i="4"/>
  <c r="BF125" i="4"/>
  <c r="BF126" i="4"/>
  <c r="BF129" i="4"/>
  <c r="BF136" i="4"/>
  <c r="BF139" i="4"/>
  <c r="BF141" i="4"/>
  <c r="BF142" i="4"/>
  <c r="BF123" i="4"/>
  <c r="BF127" i="4"/>
  <c r="BF131" i="4"/>
  <c r="BF134" i="4"/>
  <c r="BF135" i="4"/>
  <c r="BF138" i="4"/>
  <c r="BF144" i="4"/>
  <c r="E85" i="3"/>
  <c r="J89" i="3"/>
  <c r="J92" i="3"/>
  <c r="BF135" i="3"/>
  <c r="BF138" i="3"/>
  <c r="BF145" i="3"/>
  <c r="BF147" i="3"/>
  <c r="BF151" i="3"/>
  <c r="BF153" i="3"/>
  <c r="BF157" i="3"/>
  <c r="BF164" i="3"/>
  <c r="BF165" i="3"/>
  <c r="BF178" i="3"/>
  <c r="BF179" i="3"/>
  <c r="BF180" i="3"/>
  <c r="BF185" i="3"/>
  <c r="BF194" i="3"/>
  <c r="BF198" i="3"/>
  <c r="BF201" i="3"/>
  <c r="BF207" i="3"/>
  <c r="BF208" i="3"/>
  <c r="BF210" i="3"/>
  <c r="BF223" i="3"/>
  <c r="J239" i="2"/>
  <c r="J113" i="2" s="1"/>
  <c r="J91" i="3"/>
  <c r="BF136" i="3"/>
  <c r="BF137" i="3"/>
  <c r="BF146" i="3"/>
  <c r="BF148" i="3"/>
  <c r="BF161" i="3"/>
  <c r="BF162" i="3"/>
  <c r="BF167" i="3"/>
  <c r="BF168" i="3"/>
  <c r="BF170" i="3"/>
  <c r="BF172" i="3"/>
  <c r="BF176" i="3"/>
  <c r="BF181" i="3"/>
  <c r="BF182" i="3"/>
  <c r="BF190" i="3"/>
  <c r="BF192" i="3"/>
  <c r="BF197" i="3"/>
  <c r="BF203" i="3"/>
  <c r="BF221" i="3"/>
  <c r="F92" i="3"/>
  <c r="BF158" i="3"/>
  <c r="BF160" i="3"/>
  <c r="BF166" i="3"/>
  <c r="BF174" i="3"/>
  <c r="BF175" i="3"/>
  <c r="BF186" i="3"/>
  <c r="BF188" i="3"/>
  <c r="BF189" i="3"/>
  <c r="BF191" i="3"/>
  <c r="BF193" i="3"/>
  <c r="BF199" i="3"/>
  <c r="BF204" i="3"/>
  <c r="BF205" i="3"/>
  <c r="BF209" i="3"/>
  <c r="BF213" i="3"/>
  <c r="BF217" i="3"/>
  <c r="BF218" i="3"/>
  <c r="BF222" i="3"/>
  <c r="BF224" i="3"/>
  <c r="BF225" i="3"/>
  <c r="BF228" i="3"/>
  <c r="BF139" i="3"/>
  <c r="BF140" i="3"/>
  <c r="BF141" i="3"/>
  <c r="BF142" i="3"/>
  <c r="BF143" i="3"/>
  <c r="BF144" i="3"/>
  <c r="BF149" i="3"/>
  <c r="BF156" i="3"/>
  <c r="BF159" i="3"/>
  <c r="BF173" i="3"/>
  <c r="BF177" i="3"/>
  <c r="BF183" i="3"/>
  <c r="BF187" i="3"/>
  <c r="BF195" i="3"/>
  <c r="BF196" i="3"/>
  <c r="BF202" i="3"/>
  <c r="BF206" i="3"/>
  <c r="BF214" i="3"/>
  <c r="BF215" i="3"/>
  <c r="BF216" i="3"/>
  <c r="BF220" i="3"/>
  <c r="BF227" i="3"/>
  <c r="BF231" i="3"/>
  <c r="BF233" i="3"/>
  <c r="BF234" i="3"/>
  <c r="E124" i="2"/>
  <c r="F131" i="2"/>
  <c r="BF139" i="2"/>
  <c r="BF141" i="2"/>
  <c r="BF143" i="2"/>
  <c r="BF150" i="2"/>
  <c r="BF151" i="2"/>
  <c r="BF163" i="2"/>
  <c r="BF167" i="2"/>
  <c r="BF171" i="2"/>
  <c r="BF187" i="2"/>
  <c r="BF190" i="2"/>
  <c r="BF200" i="2"/>
  <c r="BF209" i="2"/>
  <c r="BF215" i="2"/>
  <c r="BF216" i="2"/>
  <c r="BF217" i="2"/>
  <c r="BF231" i="2"/>
  <c r="BF233" i="2"/>
  <c r="BF234" i="2"/>
  <c r="BF240" i="2"/>
  <c r="BF241" i="2"/>
  <c r="J89" i="2"/>
  <c r="J130" i="2"/>
  <c r="BF138" i="2"/>
  <c r="BF144" i="2"/>
  <c r="BF149" i="2"/>
  <c r="BF154" i="2"/>
  <c r="BF156" i="2"/>
  <c r="BF161" i="2"/>
  <c r="BF162" i="2"/>
  <c r="BF176" i="2"/>
  <c r="BF180" i="2"/>
  <c r="BF186" i="2"/>
  <c r="BF193" i="2"/>
  <c r="BF194" i="2"/>
  <c r="BF195" i="2"/>
  <c r="BF197" i="2"/>
  <c r="BF198" i="2"/>
  <c r="BF205" i="2"/>
  <c r="BF208" i="2"/>
  <c r="BF218" i="2"/>
  <c r="BF220" i="2"/>
  <c r="BF227" i="2"/>
  <c r="BF244" i="2"/>
  <c r="J131" i="2"/>
  <c r="BF137" i="2"/>
  <c r="BF140" i="2"/>
  <c r="BF145" i="2"/>
  <c r="BF147" i="2"/>
  <c r="BF160" i="2"/>
  <c r="BF166" i="2"/>
  <c r="BF177" i="2"/>
  <c r="BF178" i="2"/>
  <c r="BF181" i="2"/>
  <c r="BF183" i="2"/>
  <c r="BF184" i="2"/>
  <c r="BF188" i="2"/>
  <c r="BF189" i="2"/>
  <c r="BF191" i="2"/>
  <c r="BF203" i="2"/>
  <c r="BF204" i="2"/>
  <c r="BF207" i="2"/>
  <c r="BF213" i="2"/>
  <c r="BF222" i="2"/>
  <c r="BF223" i="2"/>
  <c r="BF224" i="2"/>
  <c r="BF228" i="2"/>
  <c r="BF232" i="2"/>
  <c r="BF235" i="2"/>
  <c r="BF237" i="2"/>
  <c r="BF246" i="2"/>
  <c r="BF142" i="2"/>
  <c r="BF146" i="2"/>
  <c r="BF152" i="2"/>
  <c r="BF153" i="2"/>
  <c r="BF155" i="2"/>
  <c r="BF158" i="2"/>
  <c r="BF159" i="2"/>
  <c r="BF164" i="2"/>
  <c r="BF169" i="2"/>
  <c r="BF173" i="2"/>
  <c r="BF179" i="2"/>
  <c r="BF182" i="2"/>
  <c r="BF185" i="2"/>
  <c r="BF192" i="2"/>
  <c r="BF196" i="2"/>
  <c r="BF210" i="2"/>
  <c r="BF212" i="2"/>
  <c r="BF219" i="2"/>
  <c r="BF226" i="2"/>
  <c r="BF229" i="2"/>
  <c r="BF243" i="2"/>
  <c r="BF245" i="2"/>
  <c r="F33" i="2"/>
  <c r="AZ95" i="1"/>
  <c r="F36" i="2"/>
  <c r="BC95" i="1" s="1"/>
  <c r="F35" i="3"/>
  <c r="BB96" i="1"/>
  <c r="J33" i="2"/>
  <c r="AV95" i="1" s="1"/>
  <c r="F33" i="3"/>
  <c r="AZ96" i="1"/>
  <c r="J33" i="3"/>
  <c r="AV96" i="1" s="1"/>
  <c r="J33" i="4"/>
  <c r="AV97" i="1"/>
  <c r="F33" i="4"/>
  <c r="AZ97" i="1" s="1"/>
  <c r="F35" i="4"/>
  <c r="BB97" i="1"/>
  <c r="F35" i="2"/>
  <c r="BB95" i="1" s="1"/>
  <c r="F37" i="3"/>
  <c r="BD96" i="1"/>
  <c r="F36" i="3"/>
  <c r="BC96" i="1" s="1"/>
  <c r="F37" i="4"/>
  <c r="BD97" i="1"/>
  <c r="F37" i="2"/>
  <c r="BD95" i="1" s="1"/>
  <c r="F36" i="4"/>
  <c r="BC97" i="1"/>
  <c r="BK211" i="3" l="1"/>
  <c r="J211" i="3" s="1"/>
  <c r="J107" i="3" s="1"/>
  <c r="R211" i="3"/>
  <c r="T154" i="3"/>
  <c r="T132" i="3" s="1"/>
  <c r="R201" i="2"/>
  <c r="R120" i="4"/>
  <c r="P120" i="4"/>
  <c r="AU97" i="1" s="1"/>
  <c r="R154" i="3"/>
  <c r="T201" i="2"/>
  <c r="P211" i="3"/>
  <c r="R132" i="3"/>
  <c r="R135" i="2"/>
  <c r="R134" i="2" s="1"/>
  <c r="P154" i="3"/>
  <c r="P132" i="3" s="1"/>
  <c r="AU96" i="1" s="1"/>
  <c r="P201" i="2"/>
  <c r="P134" i="2"/>
  <c r="AU95" i="1" s="1"/>
  <c r="T135" i="2"/>
  <c r="T134" i="2" s="1"/>
  <c r="BK135" i="2"/>
  <c r="J135" i="2" s="1"/>
  <c r="J97" i="2" s="1"/>
  <c r="BK201" i="2"/>
  <c r="J201" i="2"/>
  <c r="J104" i="2" s="1"/>
  <c r="BK154" i="3"/>
  <c r="J154" i="3" s="1"/>
  <c r="J101" i="3" s="1"/>
  <c r="BK120" i="4"/>
  <c r="J120" i="4" s="1"/>
  <c r="J96" i="4" s="1"/>
  <c r="J122" i="4"/>
  <c r="J98" i="4" s="1"/>
  <c r="BK133" i="3"/>
  <c r="J133" i="3" s="1"/>
  <c r="J97" i="3" s="1"/>
  <c r="F34" i="3"/>
  <c r="BA96" i="1" s="1"/>
  <c r="BD94" i="1"/>
  <c r="W33" i="1"/>
  <c r="J34" i="3"/>
  <c r="AW96" i="1" s="1"/>
  <c r="AT96" i="1" s="1"/>
  <c r="BC94" i="1"/>
  <c r="W32" i="1"/>
  <c r="J34" i="4"/>
  <c r="AW97" i="1" s="1"/>
  <c r="AT97" i="1" s="1"/>
  <c r="F34" i="2"/>
  <c r="BA95" i="1" s="1"/>
  <c r="BB94" i="1"/>
  <c r="W31" i="1"/>
  <c r="AZ94" i="1"/>
  <c r="W29" i="1" s="1"/>
  <c r="J34" i="2"/>
  <c r="AW95" i="1"/>
  <c r="AT95" i="1"/>
  <c r="F34" i="4"/>
  <c r="BA97" i="1"/>
  <c r="BK132" i="3" l="1"/>
  <c r="J132" i="3"/>
  <c r="J30" i="3" s="1"/>
  <c r="AG96" i="1" s="1"/>
  <c r="AN96" i="1" s="1"/>
  <c r="BK134" i="2"/>
  <c r="J134" i="2" s="1"/>
  <c r="J96" i="2" s="1"/>
  <c r="J96" i="3"/>
  <c r="AU94" i="1"/>
  <c r="AV94" i="1"/>
  <c r="AK29" i="1" s="1"/>
  <c r="AY94" i="1"/>
  <c r="AX94" i="1"/>
  <c r="J30" i="4"/>
  <c r="AG97" i="1" s="1"/>
  <c r="BA94" i="1"/>
  <c r="AW94" i="1"/>
  <c r="AK30" i="1"/>
  <c r="J39" i="3" l="1"/>
  <c r="J39" i="4"/>
  <c r="AN97" i="1"/>
  <c r="J30" i="2"/>
  <c r="AG95" i="1"/>
  <c r="AN95" i="1"/>
  <c r="W30" i="1"/>
  <c r="AT94" i="1"/>
  <c r="J39" i="2" l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<sst xmlns="http://schemas.openxmlformats.org/spreadsheetml/2006/main" count="3592" uniqueCount="727">
  <si>
    <t>Export Komplet</t>
  </si>
  <si>
    <t/>
  </si>
  <si>
    <t>2.0</t>
  </si>
  <si>
    <t>ZAMOK</t>
  </si>
  <si>
    <t>False</t>
  </si>
  <si>
    <t>{bd42991f-370a-418b-aa08-b20341f155a9}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</si>
  <si>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</si>
  <si>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</si>
  <si>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</si>
  <si>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</si>
  <si>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</si>
  <si>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</si>
  <si>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2022_S_363</t>
  </si>
  <si>
    <t>Stavba:</t>
  </si>
  <si>
    <t>ZELENÁ STENA NA OBJEKTE MsKC</t>
  </si>
  <si>
    <t>JKSO:</t>
  </si>
  <si>
    <t>KS:</t>
  </si>
  <si>
    <t>Miesto:</t>
  </si>
  <si>
    <t>Žiar nad Hronom</t>
  </si>
  <si>
    <t>Dátum:</t>
  </si>
  <si>
    <t>1. 8. 2022</t>
  </si>
  <si>
    <t>Objednávateľ:</t>
  </si>
  <si>
    <t>IČO:</t>
  </si>
  <si>
    <t>Mesto Žiar nad Hronom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</si>
  <si>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</si>
  <si>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</si>
  <si>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</si>
  <si>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</si>
  <si>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</si>
  <si>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</si>
  <si>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</si>
  <si>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</si>
  <si>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</si>
  <si>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</si>
  <si>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</si>
  <si>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</si>
  <si>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</si>
  <si>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</si>
  <si>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</si>
  <si>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</si>
  <si>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</si>
  <si>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</si>
  <si>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</si>
  <si>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</si>
  <si>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</si>
  <si>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</si>
  <si>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</si>
  <si>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</si>
  <si>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</si>
  <si>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</si>
  <si>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</si>
  <si>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</si>
  <si>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</si>
  <si>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</si>
  <si>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</si>
  <si>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</si>
  <si>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</si>
  <si>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</si>
  <si>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</si>
  <si>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</si>
  <si>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</si>
  <si>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</si>
  <si>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</si>
  <si>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</si>
  <si>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</si>
  <si>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</si>
  <si>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</si>
  <si>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</si>
  <si>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</si>
  <si>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</si>
  <si>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</si>
  <si>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</si>
  <si>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</si>
  <si>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</si>
  <si>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</si>
  <si>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</si>
  <si>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</si>
  <si>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E1 - Zelená stena na objekte MsKC</t>
  </si>
  <si>
    <t>STA</t>
  </si>
  <si>
    <t>1</t>
  </si>
  <si>
    <t>{aa2ed324-921f-413f-b68a-5f415a9751ea}</t>
  </si>
  <si>
    <t>02</t>
  </si>
  <si>
    <t>E2 - Zavlažovanie</t>
  </si>
  <si>
    <t>{dbf47cc9-6407-41d9-bf0d-945207b569c9}</t>
  </si>
  <si>
    <t>03</t>
  </si>
  <si>
    <t>E3 - Elektroinštalácia</t>
  </si>
  <si>
    <t>{113b6a6c-1c93-4000-bfb2-f511f4ef89b1}</t>
  </si>
  <si>
    <t>KRYCÍ LIST ROZPOČTU</t>
  </si>
  <si>
    <t>Objekt:</t>
  </si>
  <si>
    <t>01 - E1 - Zelená stena na objekte MsKC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</si>
  <si>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</si>
  <si>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</si>
  <si>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</si>
  <si>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</si>
  <si>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</si>
  <si>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</si>
  <si>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</si>
  <si>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</si>
  <si>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B4 - S1 - vegetačná stena                    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</si>
  <si>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</si>
  <si>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</si>
  <si>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</si>
  <si>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</si>
  <si>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</si>
  <si>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</si>
  <si>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</si>
  <si>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</si>
  <si>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</si>
  <si>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</si>
  <si>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</si>
  <si>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</si>
  <si>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</si>
  <si>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</si>
  <si>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</si>
  <si>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</si>
  <si>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</si>
  <si>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</si>
  <si>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</si>
  <si>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</si>
  <si>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</si>
  <si>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</si>
  <si>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</si>
  <si>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</si>
  <si>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</si>
  <si>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</si>
  <si>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</si>
  <si>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</si>
  <si>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</si>
  <si>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</si>
  <si>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</si>
  <si>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</si>
  <si>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</si>
  <si>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</si>
  <si>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</si>
  <si>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</si>
  <si>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132201101</t>
  </si>
  <si>
    <t>Výkop ryhy do šírky 600 mm v horn.3 do 100 m3</t>
  </si>
  <si>
    <t>m3</t>
  </si>
  <si>
    <t>3</t>
  </si>
  <si>
    <t>132201109</t>
  </si>
  <si>
    <t>Príplatok k cene za lepivosť pri hĺbení rýh šírky do 600 mm zapažených i nezapažených s urovnaním dna v hornine 3</t>
  </si>
  <si>
    <t>6</t>
  </si>
  <si>
    <t>132201201.S</t>
  </si>
  <si>
    <t>Výkop ryhy šírky 600-2000mm horn.3 do 100m3</t>
  </si>
  <si>
    <t>8</t>
  </si>
  <si>
    <t>5</t>
  </si>
  <si>
    <t>132201209.S</t>
  </si>
  <si>
    <t>Príplatok k cenám za lepivosť pri hĺbení rýh š. nad 600 do 2 000 mm zapaž. i nezapažených, s urovnaním dna v hornine 3</t>
  </si>
  <si>
    <t>10</t>
  </si>
  <si>
    <t>162501102</t>
  </si>
  <si>
    <t>Vodorovné premiestnenie výkopku po spevnenej ceste z horniny tr.1-4, do 100 m3 na vzdialenosť do 3000 m</t>
  </si>
  <si>
    <t>12</t>
  </si>
  <si>
    <t>7</t>
  </si>
  <si>
    <t>162501105</t>
  </si>
  <si>
    <t>Vodorovné premiestnenie výkopku po spevnenej ceste z horniny tr.1-4, do 100 m3, príplatok k cene za každých ďalšich a začatých 1000 m</t>
  </si>
  <si>
    <t>14</t>
  </si>
  <si>
    <t>171201201</t>
  </si>
  <si>
    <t>Uloženie sypaniny na skládky do 100 m3</t>
  </si>
  <si>
    <t>16</t>
  </si>
  <si>
    <t>9</t>
  </si>
  <si>
    <t>171209002</t>
  </si>
  <si>
    <t>Poplatok za skladovanie - zemina a kamenivo (17 05) ostatné</t>
  </si>
  <si>
    <t>t</t>
  </si>
  <si>
    <t>18</t>
  </si>
  <si>
    <t>174101001.S</t>
  </si>
  <si>
    <t>Zásyp sypaninou so zhutnením jám, šachiet, rýh, zárezov alebo okolo objektov do 100 m3</t>
  </si>
  <si>
    <t>11</t>
  </si>
  <si>
    <t>M</t>
  </si>
  <si>
    <t>583310001500.S</t>
  </si>
  <si>
    <t>Kamenivo ťažené hrubé frakcia 16-22 mm</t>
  </si>
  <si>
    <t>22</t>
  </si>
  <si>
    <t>Zakladanie</t>
  </si>
  <si>
    <t>211511110</t>
  </si>
  <si>
    <t>Zásyp kameňom na zterén</t>
  </si>
  <si>
    <t>24</t>
  </si>
  <si>
    <t>13</t>
  </si>
  <si>
    <t>212752125</t>
  </si>
  <si>
    <t>Trativody z flexodrenážnych rúr DN 100</t>
  </si>
  <si>
    <t>m</t>
  </si>
  <si>
    <t>26</t>
  </si>
  <si>
    <t>212752251</t>
  </si>
  <si>
    <t>Montáž tvaroviek PVC na potrubie z drenážných rúr DN 100 mm</t>
  </si>
  <si>
    <t>ks</t>
  </si>
  <si>
    <t>28</t>
  </si>
  <si>
    <t>15</t>
  </si>
  <si>
    <t>286520007500.S</t>
  </si>
  <si>
    <t>Koleno obojstranné PVC, DN 100x15°, 30°, 45°, 90° pre drenážny systém</t>
  </si>
  <si>
    <t>30</t>
  </si>
  <si>
    <t>286520009500.S</t>
  </si>
  <si>
    <t>T-kus PVC pre drenážne rúry DN100</t>
  </si>
  <si>
    <t>32</t>
  </si>
  <si>
    <t>17</t>
  </si>
  <si>
    <t>2299421</t>
  </si>
  <si>
    <t>Rúrkové mikropilóty tlakové i ťahové z ocele 11 523</t>
  </si>
  <si>
    <t>34</t>
  </si>
  <si>
    <t>274321411</t>
  </si>
  <si>
    <t>Betón základových pásov, železový (bez výstuže), tr. C 25/30</t>
  </si>
  <si>
    <t>36</t>
  </si>
  <si>
    <t>19</t>
  </si>
  <si>
    <t>274361821</t>
  </si>
  <si>
    <t>Výstuž základových pásov z ocele B500 (10505)</t>
  </si>
  <si>
    <t>38</t>
  </si>
  <si>
    <t>3 B4</t>
  </si>
  <si>
    <t xml:space="preserve">S1 - vegetačná stena                    </t>
  </si>
  <si>
    <t>3   B4 -1</t>
  </si>
  <si>
    <t>Projektové práce - stavebná časť (stavebné objekty vrátane ich technického vybavenia). náklady na vypracovanie realizačnej dokumentácie</t>
  </si>
  <si>
    <t>eur</t>
  </si>
  <si>
    <t>40</t>
  </si>
  <si>
    <t>21</t>
  </si>
  <si>
    <t>3   B4 -2</t>
  </si>
  <si>
    <t>Doprava , montážny materiál, montáže, režia</t>
  </si>
  <si>
    <t>kpl</t>
  </si>
  <si>
    <t>42</t>
  </si>
  <si>
    <t>3   B4 -3a</t>
  </si>
  <si>
    <t>Dodávka nosného roštu pre vegetačnú stenu</t>
  </si>
  <si>
    <t>44</t>
  </si>
  <si>
    <t>23</t>
  </si>
  <si>
    <t>3   B4 -3b</t>
  </si>
  <si>
    <t>Montáž nosného roštu vrátane ukotvení roštu do konštrukcie stropu a základovej konštrukcie</t>
  </si>
  <si>
    <t>46</t>
  </si>
  <si>
    <t>3   B4 -4</t>
  </si>
  <si>
    <t>Dodávka a montáž konštrukčných dosiek</t>
  </si>
  <si>
    <t>48</t>
  </si>
  <si>
    <t>25</t>
  </si>
  <si>
    <t>3   B4 -5</t>
  </si>
  <si>
    <t>Lemy, žľaby- systémové oplechovanie lemov, žľabov a sokla</t>
  </si>
  <si>
    <t>50</t>
  </si>
  <si>
    <t>3   B4 -6</t>
  </si>
  <si>
    <t>Systém predpestovaných vegetačných modulov</t>
  </si>
  <si>
    <t>52</t>
  </si>
  <si>
    <t>Úpravy povrchov, podlahy, osadenie</t>
  </si>
  <si>
    <t>27</t>
  </si>
  <si>
    <t>622422310.</t>
  </si>
  <si>
    <t>M+D: Plošne vyspravenie nerovnosti nosneho podkladu hr. 3-5mm, vyrovnanie tenko-vrstvou alebo hrubo-vrstvou stierkou , modif. Plastom, viazanu cementom urcenu pre sanacie beton. Plôch (referenčne: Sto Crete FM , Sto Crete GM-P)</t>
  </si>
  <si>
    <t>54</t>
  </si>
  <si>
    <t>622464311 23</t>
  </si>
  <si>
    <t>M+D: systemove riešenie kontaktneho zateplenia pre omietkovu povrchovu upravu Soklovy perimeter hr. 180mm, vratane organickej pružnej armovacej hmoty ( pri natiahnuti o 2% - nepraskne ) s vloženou sklotextilnou sietkou 7x8 oko 210g/m2, v  (dalej-poznámka)</t>
  </si>
  <si>
    <t>56</t>
  </si>
  <si>
    <t>P</t>
  </si>
  <si>
    <t>Poznámka k položke:_x000D_
Poznámka k položke: Poznámka k položke: M+D: systemove riešenie kontaktneho zateplenia pre omietkovu povrchovu upravu Soklovy perimeter hr. 180mm, vratane organickej pružnej armovacej hmoty ( pri natiahnuti o 2% - nepraskne ) s vloženou sklotextilnou sietkou 7x8 oko 210g/m2, vratane hydroizolačneho lepidla a pod omietkoveho náteru bez povrchovej upravy (referenčne: Sto therm Classic  )-S2.2</t>
  </si>
  <si>
    <t>29</t>
  </si>
  <si>
    <t>622464311 23.1</t>
  </si>
  <si>
    <t>58</t>
  </si>
  <si>
    <t>Poznámka k položke:_x000D_
Poznámka k položke: Poznámka k položke: M+D: systemove riešenie kontaktneho zateplenia pre omietkovu povrchovu upravu Soklovy perimeter hr. 180mm, vratane organickej pružnej armovacej hmoty ( pri natiahnuti o 2% - nepraskne ) s vloženou sklotextilnou sietkou 7x8 oko 210g/m2, vratane hydroizolačneho lepidla a pod omietkoveho náteru bez povrchovej upravy (referenčne: Sto therm mineral  )-S2.1</t>
  </si>
  <si>
    <t>622464311 24</t>
  </si>
  <si>
    <t>M+D: systemove riešenie kontaktneho zateplenia pre omietkovu povrchovu upravu Soklovy perimeter hr. 160mm, vratane organickej pružnej armovacej hmoty ( pri natiahnuti o 2% - nepraskne ) s vloženou sklotextilnou sietkou 7x8 oko 210g/m2, v  (dalej-poznámka)</t>
  </si>
  <si>
    <t>60</t>
  </si>
  <si>
    <t>Poznámka k položke:_x000D_
Poznámka k položke: Poznámka k položke: M+D: systemove riešenie kontaktneho zateplenia pre omietkovu povrchovu upravu Soklovy perimeter hr. 160mm, vratane organickej pružnej armovacej hmoty ( pri natiahnuti o 2% - nepraskne ) s vloženou sklotextilnou sietkou 7x8 oko 210g/m2, vratane hydroizolačneho lepidla a pod omietkoveho náteru bez povrchovej upravy (referenčne: Sto therm Classic  )- S2.3</t>
  </si>
  <si>
    <t>31</t>
  </si>
  <si>
    <t>622464311 26</t>
  </si>
  <si>
    <t>M+D: systemove riešenie všetkych lišt a prislušenstva potrebneho pre realizaciu kontaktneho zateplenia  (dalej-poznámka)</t>
  </si>
  <si>
    <t>62</t>
  </si>
  <si>
    <t>Poznámka k položke:_x000D_
Poznámka k položke: Poznámka k položke: M+D: systemove riešenie všetkych lišt a prislušenstva potrebneho pre realizaciu kontaktneho zateplenia ( komprimačne, dilatačne pasky, systemovy polyuretanovy systemovy trvolo-pružny tmel, rohovniky, atd atd ) všetky lišty a prislušenstva musia mat doplnujucu sietovinu apretovanu proti zasaditemu prostrediu</t>
  </si>
  <si>
    <t>Ostatné konštrukcie a práce-búranie</t>
  </si>
  <si>
    <t>916531111.R</t>
  </si>
  <si>
    <t>Osadenie plastového obrubníka,</t>
  </si>
  <si>
    <t>64</t>
  </si>
  <si>
    <t>33</t>
  </si>
  <si>
    <t>592170001800.R</t>
  </si>
  <si>
    <t>Obrubník plastový</t>
  </si>
  <si>
    <t>66</t>
  </si>
  <si>
    <t>941941042</t>
  </si>
  <si>
    <t>Montáž lešenia ľahkého pracovného radového s podlahami šírky nad 1,00 do 1,20 m, výšky nad 10 do 30 m</t>
  </si>
  <si>
    <t>68</t>
  </si>
  <si>
    <t>35</t>
  </si>
  <si>
    <t>941941296</t>
  </si>
  <si>
    <t>Príplatok za prvý a každý ďalší týždeň použitia lešenia ľahkého pracovného radového s podlahami šírky nad 1,00 do 1,20 m, výšky nad 10 m do 30 m</t>
  </si>
  <si>
    <t>70</t>
  </si>
  <si>
    <t>941941842</t>
  </si>
  <si>
    <t>Demontáž lešenia ľahkého pracovného radového s podlahami šírky nad 1,00 do 1,20 m, výšky nad 10 do 30 m</t>
  </si>
  <si>
    <t>72</t>
  </si>
  <si>
    <t>37</t>
  </si>
  <si>
    <t>941955001</t>
  </si>
  <si>
    <t>Lešenie ľahké pracovné pomocné, s výškou lešeňovej podlahy do 1,20 m</t>
  </si>
  <si>
    <t>74</t>
  </si>
  <si>
    <t>941955002</t>
  </si>
  <si>
    <t>Lešenie ľahké pracovné pomocné s výškou lešeňovej podlahy nad 1,20 do 1,90 m</t>
  </si>
  <si>
    <t>76</t>
  </si>
  <si>
    <t>39</t>
  </si>
  <si>
    <t>944941103</t>
  </si>
  <si>
    <t>Ochranné dvojtyčové zábradlie na lešeňových rúrkových konštrukciách</t>
  </si>
  <si>
    <t>78</t>
  </si>
  <si>
    <t>944944103</t>
  </si>
  <si>
    <t>Ochranná sieť na boku lešenia zo siete Baumit</t>
  </si>
  <si>
    <t>80</t>
  </si>
  <si>
    <t>41</t>
  </si>
  <si>
    <t>709210000200</t>
  </si>
  <si>
    <t>Sieť stavebná ochranná na lešenie, 2,5x40 m, BAUMIT</t>
  </si>
  <si>
    <t>82</t>
  </si>
  <si>
    <t>944944803</t>
  </si>
  <si>
    <t>Demontáž ochrannej siete na boku lešenia zo siete Baumit</t>
  </si>
  <si>
    <t>84</t>
  </si>
  <si>
    <t>43</t>
  </si>
  <si>
    <t>965043421.S</t>
  </si>
  <si>
    <t>Búranie podkladov pod dlažby, liatych dlažieb a mazanín,betón s poterom,teracom hr.do 150 mm,  plochy do 1 m2 -2,20000t</t>
  </si>
  <si>
    <t>86</t>
  </si>
  <si>
    <t>965081812.S</t>
  </si>
  <si>
    <t>Búranie dlažieb, z kamen., cement., terazzových, čadičových alebo keramických, hr. nad 10 mm,  -0,06500t</t>
  </si>
  <si>
    <t>88</t>
  </si>
  <si>
    <t>45</t>
  </si>
  <si>
    <t>971033541.S</t>
  </si>
  <si>
    <t>Vybúranie otvorov v murive tehl. plochy do 1 m2 hr. do 300 mm,  -1,87500t</t>
  </si>
  <si>
    <t>90</t>
  </si>
  <si>
    <t>971033561.S</t>
  </si>
  <si>
    <t>Vybúranie otvorov v murive tehl. plochy do 1 m2 hr. do 600 mm,  -1,87500t</t>
  </si>
  <si>
    <t>92</t>
  </si>
  <si>
    <t>47</t>
  </si>
  <si>
    <t>978059231</t>
  </si>
  <si>
    <t>Odsekanie a odobratie obkladov zo stien z umelého kameňa vrátane podkladovej omietky nad 2 m2,  -0,16900t</t>
  </si>
  <si>
    <t>94</t>
  </si>
  <si>
    <t>979011111.S</t>
  </si>
  <si>
    <t>Zvislá doprava sutiny a vybúraných hmôt za prvé podlažie nad alebo pod základným podlažím</t>
  </si>
  <si>
    <t>96</t>
  </si>
  <si>
    <t>49</t>
  </si>
  <si>
    <t>979011121.S</t>
  </si>
  <si>
    <t>Zvislá doprava sutiny a vybúraných hmôt za každé ďalšie podlažie</t>
  </si>
  <si>
    <t>98</t>
  </si>
  <si>
    <t>979081111.S</t>
  </si>
  <si>
    <t>Odvoz sutiny a vybúraných hmôt na skládku do 1 km</t>
  </si>
  <si>
    <t>100</t>
  </si>
  <si>
    <t>51</t>
  </si>
  <si>
    <t>979081121.S</t>
  </si>
  <si>
    <t>Odvoz sutiny a vybúraných hmôt na skládku za každý ďalší 1 km</t>
  </si>
  <si>
    <t>102</t>
  </si>
  <si>
    <t>979082111.S</t>
  </si>
  <si>
    <t>Vnútrostavenisková doprava sutiny a vybúraných hmôt do 10 m</t>
  </si>
  <si>
    <t>104</t>
  </si>
  <si>
    <t>53</t>
  </si>
  <si>
    <t>979082121.S</t>
  </si>
  <si>
    <t>Vnútrostavenisková doprava sutiny a vybúraných hmôt za každých ďalších 5 m</t>
  </si>
  <si>
    <t>106</t>
  </si>
  <si>
    <t>979089012.S</t>
  </si>
  <si>
    <t>Poplatok za skladovanie - betón, tehly, dlaždice (17 01) ostatné</t>
  </si>
  <si>
    <t>108</t>
  </si>
  <si>
    <t>99</t>
  </si>
  <si>
    <t>Presun hmôt HSV</t>
  </si>
  <si>
    <t>55</t>
  </si>
  <si>
    <t>999281111</t>
  </si>
  <si>
    <t>Presun hmôt pre opravy a údržbu objektov vrátane vonkajších plášťov výšky do 25 m</t>
  </si>
  <si>
    <t>110</t>
  </si>
  <si>
    <t>PSV</t>
  </si>
  <si>
    <t>Práce a dodávky PSV</t>
  </si>
  <si>
    <t>711</t>
  </si>
  <si>
    <t>Izolácie proti vode a vlhkosti</t>
  </si>
  <si>
    <t>711131106.S</t>
  </si>
  <si>
    <t>Zhotovenie izolácie proti zemnej vlhkosti nopovou fóloiu položenou voľne na ploche vodorovnej</t>
  </si>
  <si>
    <t>112</t>
  </si>
  <si>
    <t>57</t>
  </si>
  <si>
    <t>283230002700</t>
  </si>
  <si>
    <t>Nopová HDPE fólia FONDALINE 500, výška nopu 8 mm, proti zemnej vlhkosti s radónovou ochranou, pre spodnú stavbu, ONDULINE</t>
  </si>
  <si>
    <t>114</t>
  </si>
  <si>
    <t>998711203.S</t>
  </si>
  <si>
    <t>Presun hmôt pre izoláciu proti vode v objektoch výšky nad 12 do 60 m</t>
  </si>
  <si>
    <t>%</t>
  </si>
  <si>
    <t>116</t>
  </si>
  <si>
    <t>712</t>
  </si>
  <si>
    <t>Izolácie striech, povlakové krytiny</t>
  </si>
  <si>
    <t>59</t>
  </si>
  <si>
    <t>712991060</t>
  </si>
  <si>
    <t>Montáž podkladnej konštrukcie z OSB dosiek na atike šírky 801 - 1000 mm pod klampiarske konštrukcie</t>
  </si>
  <si>
    <t>118</t>
  </si>
  <si>
    <t>311690001000</t>
  </si>
  <si>
    <t>Rozperný nit FATRAFOL d 6x30 mm do betónu, hliníkový, FATRA IZOLFA</t>
  </si>
  <si>
    <t>120</t>
  </si>
  <si>
    <t>61</t>
  </si>
  <si>
    <t>607260000300</t>
  </si>
  <si>
    <t>Doska OSB 3 Superfinish nebrúsené hrxlxš 18x2500x1250 mm</t>
  </si>
  <si>
    <t>122</t>
  </si>
  <si>
    <t>998712203.S</t>
  </si>
  <si>
    <t>Presun hmôt pre izoláciu povlakovej krytiny v objektoch výšky nad 12 do 24 m</t>
  </si>
  <si>
    <t>124</t>
  </si>
  <si>
    <t>713</t>
  </si>
  <si>
    <t>Izolácie tepelné</t>
  </si>
  <si>
    <t>63</t>
  </si>
  <si>
    <t>713130010</t>
  </si>
  <si>
    <t>Zakrývanie tepelnej izolácie stien fóliou</t>
  </si>
  <si>
    <t>126</t>
  </si>
  <si>
    <t>283280002800R</t>
  </si>
  <si>
    <t>Pružná difúzne otvorená izolácia DUPONT TYVEK Solid Silver</t>
  </si>
  <si>
    <t>128</t>
  </si>
  <si>
    <t>Poznámka k položke:_x000D_
Poznámka k položke: štrukturovaná deliaca vrstva bez nosného pásu balenie 50 x 1m</t>
  </si>
  <si>
    <t>65</t>
  </si>
  <si>
    <t>713131131</t>
  </si>
  <si>
    <t>Montáž tepelnej izolácie stien minerálnou vlnou, pristrelením</t>
  </si>
  <si>
    <t>130</t>
  </si>
  <si>
    <t>631440004500</t>
  </si>
  <si>
    <t>Doska NOBASIL MPS 180x600x1000 mm, čadičová minerálna izolácia pre šikmé strechy, nezaťažené stropy, priečky, prevetrávané fasády, KNAUF</t>
  </si>
  <si>
    <t>132</t>
  </si>
  <si>
    <t>67</t>
  </si>
  <si>
    <t>713132133</t>
  </si>
  <si>
    <t>Montáž tepelnej izolácie stien polystyrénom, bodovým prilepením</t>
  </si>
  <si>
    <t>134</t>
  </si>
  <si>
    <t>283750001200.S</t>
  </si>
  <si>
    <t>Doska XPS hr. 140 mm, zateplenie soklov, suterénov, podláh</t>
  </si>
  <si>
    <t>136</t>
  </si>
  <si>
    <t>69</t>
  </si>
  <si>
    <t>283750002300.S</t>
  </si>
  <si>
    <t>Doska XPS hr. 180 mm, zateplenie soklov, suterénov, podláh, terás, striech, cestné staviteľstvo</t>
  </si>
  <si>
    <t>138</t>
  </si>
  <si>
    <t>998713203.S</t>
  </si>
  <si>
    <t>Presun hmôt pre izolácie tepelné v objektoch výšky nad 12 m do 24 m</t>
  </si>
  <si>
    <t>140</t>
  </si>
  <si>
    <t>763</t>
  </si>
  <si>
    <t>Konštrukcie - drevostavby</t>
  </si>
  <si>
    <t>71</t>
  </si>
  <si>
    <t>763161700</t>
  </si>
  <si>
    <t>Montáž SDK prefabrikovaného výrobku - revízne dvierka 400x400 mm do SDK stropov</t>
  </si>
  <si>
    <t>142</t>
  </si>
  <si>
    <t>590110005950R</t>
  </si>
  <si>
    <t>Fasádne revízne dvierka s telepnou izoláciou FF Systems MPWD, 400x400mm, kruhový cylindrický zámok</t>
  </si>
  <si>
    <t>144</t>
  </si>
  <si>
    <t>73</t>
  </si>
  <si>
    <t>998763403</t>
  </si>
  <si>
    <t>Presun hmôt pre sádrokartónové konštrukcie v stavbách(objektoch )výšky od 7 do 24 m</t>
  </si>
  <si>
    <t>146</t>
  </si>
  <si>
    <t>764</t>
  </si>
  <si>
    <t>Konštrukcie klampiarske</t>
  </si>
  <si>
    <t>764430330.S</t>
  </si>
  <si>
    <t>Oplechovanie muriva a atík z hliníkového Al plechu, vrátane rohov r.š. 400 mm</t>
  </si>
  <si>
    <t>148</t>
  </si>
  <si>
    <t>75</t>
  </si>
  <si>
    <t>764430398</t>
  </si>
  <si>
    <t>Celoplošné lepenie oplechovania muriva a atík z hliníkového Al plechu, vrátane rohov</t>
  </si>
  <si>
    <t>150</t>
  </si>
  <si>
    <t>764430870</t>
  </si>
  <si>
    <t>Demontáž oplechovania múrov a atiky do rš 1000 mm,  -0,00737t</t>
  </si>
  <si>
    <t>152</t>
  </si>
  <si>
    <t>77</t>
  </si>
  <si>
    <t>998764203.S</t>
  </si>
  <si>
    <t>Presun hmôt pre konštrukcie klampiarske v objektoch výšky nad 12 do 24 m</t>
  </si>
  <si>
    <t>154</t>
  </si>
  <si>
    <t>767</t>
  </si>
  <si>
    <t>Konštrukcie doplnkové kovové</t>
  </si>
  <si>
    <t>220261643</t>
  </si>
  <si>
    <t>Osadenie príchytky, vyvŕt.diery,zatlač.príchytky,v tvrdom kameni,betóne,železobetóne D 10 mm</t>
  </si>
  <si>
    <t>156</t>
  </si>
  <si>
    <t>79</t>
  </si>
  <si>
    <t>311720000500.S</t>
  </si>
  <si>
    <t>Tyč závitová M 8x1000 mm, oceľ pozinkovaná</t>
  </si>
  <si>
    <t>158</t>
  </si>
  <si>
    <t>311110001700.S</t>
  </si>
  <si>
    <t>Matica šesťhranná M 8 oceľová</t>
  </si>
  <si>
    <t>160</t>
  </si>
  <si>
    <t>81</t>
  </si>
  <si>
    <t>311990002200.S</t>
  </si>
  <si>
    <t>Chemická kotva 280 ml + 2 dýzy, vinylester,</t>
  </si>
  <si>
    <t>162</t>
  </si>
  <si>
    <t>998767103.S</t>
  </si>
  <si>
    <t>Presun hmôt pre kovové stavebné doplnkové konštrukcie v objektoch výšky nad 12 do 24 m</t>
  </si>
  <si>
    <t>164</t>
  </si>
  <si>
    <t>783</t>
  </si>
  <si>
    <t>Nátery</t>
  </si>
  <si>
    <t>83</t>
  </si>
  <si>
    <t>783299114</t>
  </si>
  <si>
    <t>Nátery kov.stav.doplnk.konštr. antikoróznou farbou, riediteľnou vodou PAMAKRYL Z zelený dvojnásobný</t>
  </si>
  <si>
    <t>166</t>
  </si>
  <si>
    <t>Práce a dodávky M</t>
  </si>
  <si>
    <t>43-M</t>
  </si>
  <si>
    <t>Montáž oceľových konštrukcií</t>
  </si>
  <si>
    <t>430865005</t>
  </si>
  <si>
    <t>Výroba segmentov pre oceľové konštrukcie a prvky, celkovej hmotnosti do 300 kg, stupeň zložitosti opracovania 2</t>
  </si>
  <si>
    <t>kg</t>
  </si>
  <si>
    <t>168</t>
  </si>
  <si>
    <t>85</t>
  </si>
  <si>
    <t>133320000600.R</t>
  </si>
  <si>
    <t>Tyč oceľová prierezu L nerovnoramenný uholník 100x50x6 mm, ozn. 11 373, podľa EN ISO S235JRG1</t>
  </si>
  <si>
    <t>256</t>
  </si>
  <si>
    <t>170</t>
  </si>
  <si>
    <t>VRN</t>
  </si>
  <si>
    <t>Vedľajšie rozpočtové náklady</t>
  </si>
  <si>
    <t>000400035</t>
  </si>
  <si>
    <t>Projektové práce - náklady na ocenenie stavby rozpočet skutočného vykonania</t>
  </si>
  <si>
    <t>172</t>
  </si>
  <si>
    <t>87</t>
  </si>
  <si>
    <t>000400041</t>
  </si>
  <si>
    <t>Projektové práce - náklady na inžiniersko technickú pomoc bez rozlíšenia</t>
  </si>
  <si>
    <t>174</t>
  </si>
  <si>
    <t>000600011</t>
  </si>
  <si>
    <t>Zariadenie staveniska - prevádzkové kancelárie</t>
  </si>
  <si>
    <t>176</t>
  </si>
  <si>
    <t>89</t>
  </si>
  <si>
    <t>001400000</t>
  </si>
  <si>
    <t>Rezerva na nepredvídané výdavky</t>
  </si>
  <si>
    <t>1024</t>
  </si>
  <si>
    <t>-877428945</t>
  </si>
  <si>
    <t>02 - E2 - Zavlažovanie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</si>
  <si>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</si>
  <si>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</si>
  <si>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</si>
  <si>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 xml:space="preserve">    724 - Zdravotechnika - strojné vybavenie</t>
  </si>
  <si>
    <t xml:space="preserve">    21-M - Elektromontáže</t>
  </si>
  <si>
    <t xml:space="preserve">    23-M - Montáže potrubia</t>
  </si>
  <si>
    <t xml:space="preserve">    36-M - Montáž prevádzkových, meracích a regulačných zariadení</t>
  </si>
  <si>
    <t>HZS - Hodinové zúčtovacie sadzby</t>
  </si>
  <si>
    <t>Rúrové vedenie</t>
  </si>
  <si>
    <t>871143200.R</t>
  </si>
  <si>
    <t>Montáž potrubia kvapkovej závlahy vrátane tvaroviek</t>
  </si>
  <si>
    <t>426810029700.S</t>
  </si>
  <si>
    <t>Ventil odvzdušňovací, vonkajší závit 1/2"</t>
  </si>
  <si>
    <t>426810031100.R</t>
  </si>
  <si>
    <t>Podpovrchová závlaha dĺžky 100 m, d20 mm, prietok 2,3 l vrátane tvaroviek a materiálu na uchytenie</t>
  </si>
  <si>
    <t>bal</t>
  </si>
  <si>
    <t>891143310.S</t>
  </si>
  <si>
    <t>Montáž elektromagnetického ventilu - určené pre zavlažovacie systémy verejných plôch</t>
  </si>
  <si>
    <t>426810015300.R</t>
  </si>
  <si>
    <t>Hunter Závlahový elektroventil PGV-101 MM-B</t>
  </si>
  <si>
    <t>891143320.S</t>
  </si>
  <si>
    <t>Montáž elektroventilových rozdeľovačov pre zavlažovacie systémy</t>
  </si>
  <si>
    <t>426810018100.S</t>
  </si>
  <si>
    <t>Holendrový 4T-kus, 5x1" vnútorný závit s pretočenou maticou, 1x1" vonkajší závit</t>
  </si>
  <si>
    <t>426810017400.S</t>
  </si>
  <si>
    <t>Holendrový T-kus, 2x1" vnútorný závit s pretočenou maticou, 1x1" vonkajší závit</t>
  </si>
  <si>
    <t>426810016500.S</t>
  </si>
  <si>
    <t>Holendrové koleno, 2x1" vnútorný závit s pretočenou maticou</t>
  </si>
  <si>
    <t>426810018500.S</t>
  </si>
  <si>
    <t>Holendrová vsuvka, 1" vonkajší závit, 1" vnútorný závit</t>
  </si>
  <si>
    <t>894170051R</t>
  </si>
  <si>
    <t>Osadenie IBC kontajner - zásobníka na dažďovú vodu 1000L</t>
  </si>
  <si>
    <t>286610048000R</t>
  </si>
  <si>
    <t>IBC kontajner na oceľovej palete, objem 1000L</t>
  </si>
  <si>
    <t>286610048002R</t>
  </si>
  <si>
    <t>Podstavec pod IBC kontajner na oceľovej palete, výšky 1m</t>
  </si>
  <si>
    <t>286610048001R</t>
  </si>
  <si>
    <t>Veko s filtrom 150 s rúrou 70</t>
  </si>
  <si>
    <t>286610048003R</t>
  </si>
  <si>
    <t>Veko s odvzdušnením 150/50</t>
  </si>
  <si>
    <t>959941112</t>
  </si>
  <si>
    <t>Chemická kotva s kotevným svorníkom tesnená chemickou ampulkou do betónu, ŽB, kameňa, s vyvŕtaním otvoru M10/75/165 mm</t>
  </si>
  <si>
    <t>998011002.S</t>
  </si>
  <si>
    <t>Presun hmôt pre budovy (801, 803, 812), zvislá konštr. z tehál, tvárnic, z kovu výšky do 12 m</t>
  </si>
  <si>
    <t>713482111.S</t>
  </si>
  <si>
    <t>Montáž trubíc z PE, hr.do 10 mm,vnút.priemer do 38 mm</t>
  </si>
  <si>
    <t>283310001600.S</t>
  </si>
  <si>
    <t>Izolačná PE trubica dxhr. 35x9 mm, nadrezaná, na izolovanie rozvodov vody, kúrenia, zdravotechniky</t>
  </si>
  <si>
    <t>713482112.S</t>
  </si>
  <si>
    <t>Montáž trubíc z PE, hr.do 10 mm,vnút.priemer 39-70 mm</t>
  </si>
  <si>
    <t>283310002000.S</t>
  </si>
  <si>
    <t>Izolačná PE trubica dxhr. 50x9 mm, nadrezaná, na izolovanie rozvodov vody, kúrenia, zdravotechniky</t>
  </si>
  <si>
    <t>713482122.S</t>
  </si>
  <si>
    <t>Montáž trubíc z PE, hr.15-20 mm,vnút.priemer 39-70 mm</t>
  </si>
  <si>
    <t>283310003700.S</t>
  </si>
  <si>
    <t>Izolačná PE trubica dxhr. 50x13 mm, nadrezaná, na izolovanie rozvodov vody, kúrenia, zdravotechniky</t>
  </si>
  <si>
    <t>998713102.S</t>
  </si>
  <si>
    <t>Presun hmôt pre izolácie tepelné v objektoch výšky nad 6 m do 12 m</t>
  </si>
  <si>
    <t>721</t>
  </si>
  <si>
    <t>Zdravotechnika - vnútorná kanalizácia</t>
  </si>
  <si>
    <t>721171109.S</t>
  </si>
  <si>
    <t>Potrubie z PVC - U odpadové ležaté hrdlové D 110 mm vrátane tvaroviek</t>
  </si>
  <si>
    <t>286510007500.R</t>
  </si>
  <si>
    <t>Redukcia PVC-U DN 110/70 pre tlakový rozvod vody, PN 10</t>
  </si>
  <si>
    <t>286510021300.S</t>
  </si>
  <si>
    <t>Čistiaca tvarovka PVC-U, DN 110 pre hladký, kanalizačný, gravitačný systém</t>
  </si>
  <si>
    <t>721172393</t>
  </si>
  <si>
    <t>Montáž vetracej hlavice pre HT potrubie DN 100</t>
  </si>
  <si>
    <t>551610000100</t>
  </si>
  <si>
    <t>Privzdušňovacia hlavica HL900N, DN 50/75/110, (37 l/s), - 40 až + 60°C, dvojitá vzduchová izolácia, vnútorná kanalizácia, PP</t>
  </si>
  <si>
    <t>Poznámka k položke:_x000D_
Poznámka k položke: Privzdušňovací ventil DN50/75/110 zodpovedajúca EN12380 - 1 s odoberateľnou sieťkou proti hmyzu (ľahko čistiteľné) masívna gumová membrána s 2 - vrstvovou vzduchovou ochranou proti mrazu, povolené na základe EN12380, triedy A1, povoľovacie číslo Z - 53.5 - 460</t>
  </si>
  <si>
    <t>998721102.S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</si>
  <si>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</si>
  <si>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</si>
  <si>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</si>
  <si>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</si>
  <si>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 vrátane tvaroviek</t>
  </si>
  <si>
    <t>722221195.S</t>
  </si>
  <si>
    <t>Montáž tlakového redukčného závitového ventilu bez manometru G 3/4</t>
  </si>
  <si>
    <t>551110017700.S</t>
  </si>
  <si>
    <t>Tlakový redukčný ventil, 3/4" MM, so šróbením, filtračným sitkom, bez manometru, PN 16, mosadz, plast</t>
  </si>
  <si>
    <t>722221280.S</t>
  </si>
  <si>
    <t>Montáž spätného ventilu závitového G 5/4</t>
  </si>
  <si>
    <t>551110016700</t>
  </si>
  <si>
    <t>Spätný ventil kontrolovateľný, 5/4" FF, PN 16, mosadz, disk plast IVAR, IVAR.CIM 33CREA</t>
  </si>
  <si>
    <t>722221370.S</t>
  </si>
  <si>
    <t>Montáž vodovodného filtra závitového G 1</t>
  </si>
  <si>
    <t>422010003100.S</t>
  </si>
  <si>
    <t>Filter závitový na vodu 1", FF, PN 20, mosadz</t>
  </si>
  <si>
    <t>722229102.S</t>
  </si>
  <si>
    <t>Montáž ventilu vypúšťacieho, plniaceho, G 3/4</t>
  </si>
  <si>
    <t>551110012000.S</t>
  </si>
  <si>
    <t>Guľový uzáver zahradný nezámrzný, 3/4" M, d 22 mm, páčka, niklovaná mosadz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</si>
  <si>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</si>
  <si>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</si>
  <si>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</si>
  <si>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</si>
  <si>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</si>
  <si>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</si>
  <si>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724</t>
  </si>
  <si>
    <t>Zdravotechnika - strojné vybavenie</t>
  </si>
  <si>
    <t>724221163</t>
  </si>
  <si>
    <t>Montáž domácej automatickej vodárne Q=8m3/h, s expanznou nádobou 50L</t>
  </si>
  <si>
    <t>426610000800R</t>
  </si>
  <si>
    <t>Samonasávacie zariadenie na rozvod dažďovej vody AF 150-2 MC605 s expanznou nádobou Q=6 m3/h, nasávacia výška max 8 m, WILO</t>
  </si>
  <si>
    <t>732199100</t>
  </si>
  <si>
    <t>Montáž orientačného štítka</t>
  </si>
  <si>
    <t>súb.</t>
  </si>
  <si>
    <t>5489511000R</t>
  </si>
  <si>
    <t>Orientačný štítok 80x40 mm</t>
  </si>
  <si>
    <t>734224009.S</t>
  </si>
  <si>
    <t>Montáž guľového kohúta závitového G 3/4</t>
  </si>
  <si>
    <t>551210044700.S</t>
  </si>
  <si>
    <t>Guľový ventil 3/4”, páčka chróm</t>
  </si>
  <si>
    <t>734224012.S</t>
  </si>
  <si>
    <t>Montáž guľového kohúta závitového G 1</t>
  </si>
  <si>
    <t>551110007300</t>
  </si>
  <si>
    <t>Guľový uzáver pre vodu s odvodnením, 1" FF, páčka, niklovaná mosadz, FIV.08011</t>
  </si>
  <si>
    <t>734224015.S</t>
  </si>
  <si>
    <t>Montáž guľového kohúta závitového G 5/4</t>
  </si>
  <si>
    <t>551110007400</t>
  </si>
  <si>
    <t>Guľový uzáver pre vodu s odvodnením, 5/4" FF, páčka, niklovaná mosadz, FIV.08011</t>
  </si>
  <si>
    <t>551210044900.S</t>
  </si>
  <si>
    <t>Guľový ventil 1 1/4”, páčka chróm</t>
  </si>
  <si>
    <t>734224018.S</t>
  </si>
  <si>
    <t>Montáž guľového kohúta závitového G 6/4</t>
  </si>
  <si>
    <t>551210045000.S</t>
  </si>
  <si>
    <t>Guľový ventil 1 1/2”, páčka chróm</t>
  </si>
  <si>
    <t>551110007500</t>
  </si>
  <si>
    <t>Guľový uzáver pre vodu s odvodnením, 6/4" FF, páčka, niklovaná mosadz, FIV.08011</t>
  </si>
  <si>
    <t>998724102.S</t>
  </si>
  <si>
    <t>Presun hmôt pre strojné vybavenie v objektoch výšky nad 6 do 12 m</t>
  </si>
  <si>
    <t>311310000800.S</t>
  </si>
  <si>
    <t>Hmoždinka dlhá, sivá M 10x100 mm</t>
  </si>
  <si>
    <t>286710008300</t>
  </si>
  <si>
    <t>Potrubná objímka MP-PI pozinkovaná, rozsah upínania D 107-115 mm, DN potrubia 4", M8, M10, EPDM izolant, HILTI</t>
  </si>
  <si>
    <t>286710007500</t>
  </si>
  <si>
    <t>Potrubná objímka MP-PI pozinkovaná, rozsah upínania D 48-53 mm, DN potrubia 1 1/2", M8, M10, EPDM izolant, HILTI</t>
  </si>
  <si>
    <t>286710007400</t>
  </si>
  <si>
    <t>Potrubná objímka MP-PI pozinkovaná, rozsah upínania D 32-36 mm, DN potrubia 1", M8, M10, EPDM izolant, HILTI</t>
  </si>
  <si>
    <t>286710008300R</t>
  </si>
  <si>
    <t>Záves kovovej závitovej tyče M8 - X-EHS M MXt, HILTI</t>
  </si>
  <si>
    <t>309080005800R</t>
  </si>
  <si>
    <t>Upevňovacia skrutka M8 - M závit / vrut so šesťhranom, hmoždinka</t>
  </si>
  <si>
    <t>998767102.S</t>
  </si>
  <si>
    <t>Presun hmôt pre kovové stavebné doplnkové konštrukcie v objektoch výšky nad 6 do 12 m</t>
  </si>
  <si>
    <t>21-M</t>
  </si>
  <si>
    <t>Elektromontáže</t>
  </si>
  <si>
    <t>210411191.S</t>
  </si>
  <si>
    <t>Montáž káblov a príslušenstva</t>
  </si>
  <si>
    <t>426810024100.R</t>
  </si>
  <si>
    <t>Hunter Dažďový senzor Rain Clik WRC - bezkáblový</t>
  </si>
  <si>
    <t>210411205.S</t>
  </si>
  <si>
    <t>Montáž ovládacej jednotky zavlažovacích systémov, zavlažovacie hodiny odporúčané pre verejné plochy</t>
  </si>
  <si>
    <t>426810023400.S</t>
  </si>
  <si>
    <t>HUNTER Riadiaca jednotka PRO C 401 E  4 sekcie</t>
  </si>
  <si>
    <t>426810025400.S</t>
  </si>
  <si>
    <t>Rozširujúci modul HUNTER PCM-300 pre jednotky PRO C - 3 sekcie</t>
  </si>
  <si>
    <t>210411230.S</t>
  </si>
  <si>
    <t>Naprogramovanie závlahovej jednotky / cena za sekciu</t>
  </si>
  <si>
    <t>23-M</t>
  </si>
  <si>
    <t>Montáže potrubia</t>
  </si>
  <si>
    <t>230180007R</t>
  </si>
  <si>
    <t>Montáž potrubia z plastických rúr PE, PP D x t 25 x1,8 vrátane tavroviek ( mechanické tvarovky)</t>
  </si>
  <si>
    <t>286130045900R</t>
  </si>
  <si>
    <t>Rúra HDPE na vodu PE100 PN10 SDR17 25x1,8x100 m, vrátane tvaroviek (mechanické tvarovky)</t>
  </si>
  <si>
    <t>230180009</t>
  </si>
  <si>
    <t>Montáž potrubia z plastických rúr PE, PP D x t 32 x 2 vrátane tvaroviek (mechanické tvarovky)</t>
  </si>
  <si>
    <t>286130046000R</t>
  </si>
  <si>
    <t>Rúra HDPE na vodu PE100 PN10 SDR17 32x2,0x100 m, vrátane tvaroviek (mechanické tavrovky)</t>
  </si>
  <si>
    <t>230180017R</t>
  </si>
  <si>
    <t>Montáž potrubia z plastických rúr PE, PP D x t 50 x 3,0 vrátane tvaroviek (mechanické tvarovky)</t>
  </si>
  <si>
    <t>286130046200R</t>
  </si>
  <si>
    <t>Rúra HDPE na vodu PE100 PN10 SDR17 50x3,0x100 m, vrátane tvaroviek (mechanické tvarovky)</t>
  </si>
  <si>
    <t>36-M</t>
  </si>
  <si>
    <t>Montáž prevádzkových, meracích a regulačných zariadení</t>
  </si>
  <si>
    <t>361410241</t>
  </si>
  <si>
    <t>Mont.vyhodnocov.zariad.marača výšky hladiny v panelovom vyhot., limitný kapacitný merač,typ VZH 211</t>
  </si>
  <si>
    <t>410018500.R</t>
  </si>
  <si>
    <t>Snímač hladiny</t>
  </si>
  <si>
    <t>Poznámka k položke:_x000D_
Poznámka k položke: 1ks - hladinová sonda - vodivostná tlaková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</si>
  <si>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</si>
  <si>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</si>
  <si>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</si>
  <si>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</si>
  <si>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hod</t>
  </si>
  <si>
    <t>262144</t>
  </si>
  <si>
    <t>001000034.S</t>
  </si>
  <si>
    <t>Inžinierska činnosť - skúšky a revízie ostatné skúšky</t>
  </si>
  <si>
    <t>443308225</t>
  </si>
  <si>
    <t>03 - E3 - Elektroinštalácia</t>
  </si>
  <si>
    <t>210010108.S</t>
  </si>
  <si>
    <t>Lišta elektroinštalačná z PVC 24x22, uložená pevne, vkladacia</t>
  </si>
  <si>
    <t>345750065500.S</t>
  </si>
  <si>
    <t>Lišta vkladacia z PVC, LV 24x22 mm</t>
  </si>
  <si>
    <t>210010803.R</t>
  </si>
  <si>
    <t>Lišta elektroinštalačná z PVC 30x30, uložená pevne, vkladacia</t>
  </si>
  <si>
    <t>345750065600.R</t>
  </si>
  <si>
    <t>Lišta vkladacia z PVC, LV 30x30 mm</t>
  </si>
  <si>
    <t>210011301.R</t>
  </si>
  <si>
    <t>Osadenie príchytky CL 20LG, do tehlového muriva</t>
  </si>
  <si>
    <t>311310002700.S</t>
  </si>
  <si>
    <t>Hmoždinka klasická, sivá, M 6x30 mm</t>
  </si>
  <si>
    <t>345710036200.R</t>
  </si>
  <si>
    <t>Príchytka káblová CLIP CL 20 LG</t>
  </si>
  <si>
    <t>210110001</t>
  </si>
  <si>
    <t>Jednopólový spínač - radenie 1, nástenný pre prostredie obyčajné alebo vlhké vrátane zapojenia</t>
  </si>
  <si>
    <t>345340007990.S</t>
  </si>
  <si>
    <t>Tlačidlo jednopólové nástenné, radenie 1/0, IP44,</t>
  </si>
  <si>
    <t>210111032.S</t>
  </si>
  <si>
    <t>Zásuvka dvojnásobná na povrchovú montáž IP 44, 250V / 16A, vrátane zapojenia 2 x 2P + PE</t>
  </si>
  <si>
    <t>345510001220.S</t>
  </si>
  <si>
    <t>Zásuvka dvojnásobná na povrch, radenie 2x(2P+PE), IP44</t>
  </si>
  <si>
    <t>210120401.S</t>
  </si>
  <si>
    <t>Istič vzduchový jednopólový do 63 A</t>
  </si>
  <si>
    <t>358220022460</t>
  </si>
  <si>
    <t>Istič LTN-16B-1, 16 A, AC 230/400 V/DC 72 V, charakteristika B, 1 P, 10 kA</t>
  </si>
  <si>
    <t>358220022456</t>
  </si>
  <si>
    <t>Istič LTN-10B-1, 10 A, AC 230/400 V/DC 72 V, charakteristika B, 1 P, 10 kA</t>
  </si>
  <si>
    <t>210120410.S</t>
  </si>
  <si>
    <t>Prúdové chrániče dvojpólové 16 - 80 A</t>
  </si>
  <si>
    <t>358230016236</t>
  </si>
  <si>
    <t>Prúdový chránič LFN-25-2-300A, 25 A, AC 230 V, 300 mA, 2 P, 10 kA, typ A</t>
  </si>
  <si>
    <t>345710033400</t>
  </si>
  <si>
    <t>Vývodka s PG závitom PG 21, -5 až 60 °C, IP66</t>
  </si>
  <si>
    <t>Poznámka k položke:_x000D_
Poznámka k položke: Pre kábel s priemerom 13 až 18 mm. Montážny otvor: 29 mm (dĺžka závitu 14 mm). Prevádzková teplota: od -5 do +60°C. Mechanická odolnosť: IK05. Materiál odolný UV žiareniu.</t>
  </si>
  <si>
    <t>210201081.S</t>
  </si>
  <si>
    <t>Zapojenie svietidla IP44, stropného - nástenného LED</t>
  </si>
  <si>
    <t>348320000700.S</t>
  </si>
  <si>
    <t>Svietidlo priemyselné stropné LED 1x15,3W, 2200 lm IP66, 672x95 mm, s vyšším krytím</t>
  </si>
  <si>
    <t>210201912.S</t>
  </si>
  <si>
    <t>Montáž svietidla interiérového na strop do 2 kg</t>
  </si>
  <si>
    <t>210800146.S</t>
  </si>
  <si>
    <t>Kábel medený uložený pevne CYKY 450/750 V 3x1,5</t>
  </si>
  <si>
    <t>341110000700.S</t>
  </si>
  <si>
    <t>Kábel medený CYKY 3x1,5 mm2</t>
  </si>
  <si>
    <t>210800147.S</t>
  </si>
  <si>
    <t>Kábel medený uložený pevne CYKY 450/750 V 3x2,5</t>
  </si>
  <si>
    <t>341110000800.S</t>
  </si>
  <si>
    <t>Kábel medený CYKY 3x2,5 mm2</t>
  </si>
  <si>
    <t>-802558191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</si>
</sst>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19" fillId="3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9" fillId="3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3" borderId="16" xfId="0" applyFont="1" applyFill="1" applyBorder="1" applyAlignment="1" applyProtection="1">
      <alignment horizontal="center" vertical="center" wrapText="1"/>
    </xf>
    <xf numFmtId="0" fontId="19" fillId="3" borderId="17" xfId="0" applyFont="1" applyFill="1" applyBorder="1" applyAlignment="1" applyProtection="1">
      <alignment horizontal="center" vertical="center" wrapText="1"/>
    </xf>
    <xf numFmtId="0" fontId="19" fillId="3" borderId="18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0" borderId="19" xfId="0" applyFont="1" applyBorder="1" applyAlignment="1" applyProtection="1">
      <alignment horizontal="left" vertical="center"/>
    </xf>
    <xf numFmtId="0" fontId="20" fillId="0" borderId="20" xfId="0" applyFont="1" applyBorder="1" applyAlignment="1" applyProtection="1">
      <alignment horizontal="center"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 wrapText="1"/>
    </xf>
    <xf numFmtId="4" fontId="12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4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164" fontId="13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left" vertical="center"/>
    </xf>
    <xf numFmtId="0" fontId="19" fillId="3" borderId="7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right" vertical="center"/>
    </xf>
    <xf numFmtId="0" fontId="19" fillId="3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S4" s="14" t="s">
        <v>10</v>
      </c>
    </row>
    <row r="5" spans="1:74" s="1" customFormat="1" ht="12" customHeight="1">
      <c r="B5" s="18"/>
      <c r="C5" s="19"/>
      <c r="D5" s="22" t="s">
        <v>11</v>
      </c>
      <c r="E5" s="19"/>
      <c r="F5" s="19"/>
      <c r="G5" s="19"/>
      <c r="H5" s="19"/>
      <c r="I5" s="19"/>
      <c r="J5" s="19"/>
      <c r="K5" s="219" t="s">
        <v>12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19"/>
      <c r="AQ5" s="19"/>
      <c r="AR5" s="17"/>
      <c r="BS5" s="14" t="s">
        <v>6</v>
      </c>
    </row>
    <row r="6" spans="1:74" s="1" customFormat="1" ht="36.950000000000003" customHeight="1">
      <c r="B6" s="18"/>
      <c r="C6" s="19"/>
      <c r="D6" s="24" t="s">
        <v>13</v>
      </c>
      <c r="E6" s="19"/>
      <c r="F6" s="19"/>
      <c r="G6" s="19"/>
      <c r="H6" s="19"/>
      <c r="I6" s="19"/>
      <c r="J6" s="19"/>
      <c r="K6" s="221" t="s">
        <v>14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19"/>
      <c r="AQ6" s="19"/>
      <c r="AR6" s="17"/>
      <c r="BS6" s="14" t="s">
        <v>6</v>
      </c>
    </row>
    <row r="7" spans="1:74" s="1" customFormat="1" ht="12" customHeight="1">
      <c r="B7" s="18"/>
      <c r="C7" s="19"/>
      <c r="D7" s="25" t="s">
        <v>15</v>
      </c>
      <c r="E7" s="19"/>
      <c r="F7" s="19"/>
      <c r="G7" s="19"/>
      <c r="H7" s="19"/>
      <c r="I7" s="19"/>
      <c r="J7" s="19"/>
      <c r="K7" s="23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5" t="s">
        <v>16</v>
      </c>
      <c r="AL7" s="19"/>
      <c r="AM7" s="19"/>
      <c r="AN7" s="23" t="s">
        <v>1</v>
      </c>
      <c r="AO7" s="19"/>
      <c r="AP7" s="19"/>
      <c r="AQ7" s="19"/>
      <c r="AR7" s="17"/>
      <c r="BS7" s="14" t="s">
        <v>6</v>
      </c>
    </row>
    <row r="8" spans="1:74" s="1" customFormat="1" ht="12" customHeight="1">
      <c r="B8" s="18"/>
      <c r="C8" s="19"/>
      <c r="D8" s="25" t="s">
        <v>17</v>
      </c>
      <c r="E8" s="19"/>
      <c r="F8" s="19"/>
      <c r="G8" s="19"/>
      <c r="H8" s="19"/>
      <c r="I8" s="19"/>
      <c r="J8" s="19"/>
      <c r="K8" s="23" t="s">
        <v>18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5" t="s">
        <v>19</v>
      </c>
      <c r="AL8" s="19"/>
      <c r="AM8" s="19"/>
      <c r="AN8" s="23" t="s">
        <v>20</v>
      </c>
      <c r="AO8" s="19"/>
      <c r="AP8" s="19"/>
      <c r="AQ8" s="19"/>
      <c r="AR8" s="17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S9" s="14" t="s">
        <v>6</v>
      </c>
    </row>
    <row r="10" spans="1:74" s="1" customFormat="1" ht="12" customHeight="1">
      <c r="B10" s="18"/>
      <c r="C10" s="19"/>
      <c r="D10" s="25" t="s">
        <v>21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5" t="s">
        <v>22</v>
      </c>
      <c r="AL10" s="19"/>
      <c r="AM10" s="19"/>
      <c r="AN10" s="23" t="s">
        <v>1</v>
      </c>
      <c r="AO10" s="19"/>
      <c r="AP10" s="19"/>
      <c r="AQ10" s="19"/>
      <c r="AR10" s="17"/>
      <c r="BS10" s="14" t="s">
        <v>6</v>
      </c>
    </row>
    <row r="11" spans="1:74" s="1" customFormat="1" ht="18.399999999999999" customHeight="1">
      <c r="B11" s="18"/>
      <c r="C11" s="19"/>
      <c r="D11" s="19"/>
      <c r="E11" s="23" t="s">
        <v>23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5" t="s">
        <v>24</v>
      </c>
      <c r="AL11" s="19"/>
      <c r="AM11" s="19"/>
      <c r="AN11" s="23" t="s">
        <v>1</v>
      </c>
      <c r="AO11" s="19"/>
      <c r="AP11" s="19"/>
      <c r="AQ11" s="19"/>
      <c r="AR11" s="17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S12" s="14" t="s">
        <v>6</v>
      </c>
    </row>
    <row r="13" spans="1:74" s="1" customFormat="1" ht="12" customHeight="1">
      <c r="B13" s="18"/>
      <c r="C13" s="19"/>
      <c r="D13" s="25" t="s">
        <v>25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5" t="s">
        <v>22</v>
      </c>
      <c r="AL13" s="19"/>
      <c r="AM13" s="19"/>
      <c r="AN13" s="23" t="s">
        <v>1</v>
      </c>
      <c r="AO13" s="19"/>
      <c r="AP13" s="19"/>
      <c r="AQ13" s="19"/>
      <c r="AR13" s="17"/>
      <c r="BS13" s="14" t="s">
        <v>6</v>
      </c>
    </row>
    <row r="14" spans="1:74" ht="12.75">
      <c r="B14" s="18"/>
      <c r="C14" s="19"/>
      <c r="D14" s="19"/>
      <c r="E14" s="23" t="s">
        <v>26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5" t="s">
        <v>24</v>
      </c>
      <c r="AL14" s="19"/>
      <c r="AM14" s="19"/>
      <c r="AN14" s="23" t="s">
        <v>1</v>
      </c>
      <c r="AO14" s="19"/>
      <c r="AP14" s="19"/>
      <c r="AQ14" s="19"/>
      <c r="AR14" s="17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S15" s="14" t="s">
        <v>4</v>
      </c>
    </row>
    <row r="16" spans="1:74" s="1" customFormat="1" ht="12" customHeight="1">
      <c r="B16" s="18"/>
      <c r="C16" s="19"/>
      <c r="D16" s="25" t="s">
        <v>27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5" t="s">
        <v>22</v>
      </c>
      <c r="AL16" s="19"/>
      <c r="AM16" s="19"/>
      <c r="AN16" s="23" t="s">
        <v>1</v>
      </c>
      <c r="AO16" s="19"/>
      <c r="AP16" s="19"/>
      <c r="AQ16" s="19"/>
      <c r="AR16" s="17"/>
      <c r="BS16" s="14" t="s">
        <v>4</v>
      </c>
    </row>
    <row r="17" spans="1:71" s="1" customFormat="1" ht="18.399999999999999" customHeight="1">
      <c r="B17" s="18"/>
      <c r="C17" s="19"/>
      <c r="D17" s="19"/>
      <c r="E17" s="23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5" t="s">
        <v>24</v>
      </c>
      <c r="AL17" s="19"/>
      <c r="AM17" s="19"/>
      <c r="AN17" s="23" t="s">
        <v>1</v>
      </c>
      <c r="AO17" s="19"/>
      <c r="AP17" s="19"/>
      <c r="AQ17" s="19"/>
      <c r="AR17" s="17"/>
      <c r="BS17" s="14" t="s">
        <v>28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S18" s="14" t="s">
        <v>6</v>
      </c>
    </row>
    <row r="19" spans="1:71" s="1" customFormat="1" ht="12" customHeight="1">
      <c r="B19" s="18"/>
      <c r="C19" s="19"/>
      <c r="D19" s="25" t="s">
        <v>29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5" t="s">
        <v>22</v>
      </c>
      <c r="AL19" s="19"/>
      <c r="AM19" s="19"/>
      <c r="AN19" s="23" t="s">
        <v>1</v>
      </c>
      <c r="AO19" s="19"/>
      <c r="AP19" s="19"/>
      <c r="AQ19" s="19"/>
      <c r="AR19" s="17"/>
      <c r="BS19" s="14" t="s">
        <v>6</v>
      </c>
    </row>
    <row r="20" spans="1:71" s="1" customFormat="1" ht="18.399999999999999" customHeight="1">
      <c r="B20" s="18"/>
      <c r="C20" s="19"/>
      <c r="D20" s="19"/>
      <c r="E20" s="23" t="s">
        <v>26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5" t="s">
        <v>24</v>
      </c>
      <c r="AL20" s="19"/>
      <c r="AM20" s="19"/>
      <c r="AN20" s="23" t="s">
        <v>1</v>
      </c>
      <c r="AO20" s="19"/>
      <c r="AP20" s="19"/>
      <c r="AQ20" s="19"/>
      <c r="AR20" s="17"/>
      <c r="BS20" s="14" t="s">
        <v>28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</row>
    <row r="22" spans="1:71" s="1" customFormat="1" ht="12" customHeight="1">
      <c r="B22" s="18"/>
      <c r="C22" s="19"/>
      <c r="D22" s="25" t="s">
        <v>30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</row>
    <row r="23" spans="1:71" s="1" customFormat="1" ht="16.5" customHeight="1">
      <c r="B23" s="18"/>
      <c r="C23" s="19"/>
      <c r="D23" s="19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19"/>
      <c r="AP23" s="19"/>
      <c r="AQ23" s="19"/>
      <c r="AR23" s="17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</row>
    <row r="25" spans="1:71" s="1" customFormat="1" ht="6.95" customHeight="1">
      <c r="B25" s="18"/>
      <c r="C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19"/>
      <c r="AQ25" s="19"/>
      <c r="AR25" s="17"/>
    </row>
    <row r="26" spans="1:71" s="2" customFormat="1" ht="25.9" customHeight="1">
      <c r="A26" s="28"/>
      <c r="B26" s="29"/>
      <c r="C26" s="30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3">
        <f>ROUND(AG94,2)</f>
        <v>285951.07</v>
      </c>
      <c r="AL26" s="224"/>
      <c r="AM26" s="224"/>
      <c r="AN26" s="224"/>
      <c r="AO26" s="224"/>
      <c r="AP26" s="30"/>
      <c r="AQ26" s="30"/>
      <c r="AR26" s="33"/>
      <c r="BE26" s="28"/>
    </row>
    <row r="27" spans="1:71" s="2" customFormat="1" ht="6.95" customHeight="1">
      <c r="A27" s="28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3"/>
      <c r="BE27" s="28"/>
    </row>
    <row r="28" spans="1:71" s="2" customFormat="1" ht="12.75">
      <c r="A28" s="28"/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225" t="s">
        <v>32</v>
      </c>
      <c r="M28" s="225"/>
      <c r="N28" s="225"/>
      <c r="O28" s="225"/>
      <c r="P28" s="225"/>
      <c r="Q28" s="30"/>
      <c r="R28" s="30"/>
      <c r="S28" s="30"/>
      <c r="T28" s="30"/>
      <c r="U28" s="30"/>
      <c r="V28" s="30"/>
      <c r="W28" s="225" t="s">
        <v>33</v>
      </c>
      <c r="X28" s="225"/>
      <c r="Y28" s="225"/>
      <c r="Z28" s="225"/>
      <c r="AA28" s="225"/>
      <c r="AB28" s="225"/>
      <c r="AC28" s="225"/>
      <c r="AD28" s="225"/>
      <c r="AE28" s="225"/>
      <c r="AF28" s="30"/>
      <c r="AG28" s="30"/>
      <c r="AH28" s="30"/>
      <c r="AI28" s="30"/>
      <c r="AJ28" s="30"/>
      <c r="AK28" s="225" t="s">
        <v>34</v>
      </c>
      <c r="AL28" s="225"/>
      <c r="AM28" s="225"/>
      <c r="AN28" s="225"/>
      <c r="AO28" s="225"/>
      <c r="AP28" s="30"/>
      <c r="AQ28" s="30"/>
      <c r="AR28" s="33"/>
      <c r="BE28" s="28"/>
    </row>
    <row r="29" spans="1:71" s="3" customFormat="1" ht="14.45" customHeight="1">
      <c r="B29" s="34"/>
      <c r="C29" s="35"/>
      <c r="D29" s="25" t="s">
        <v>35</v>
      </c>
      <c r="E29" s="35"/>
      <c r="F29" s="36" t="s">
        <v>36</v>
      </c>
      <c r="G29" s="35"/>
      <c r="H29" s="35"/>
      <c r="I29" s="35"/>
      <c r="J29" s="35"/>
      <c r="K29" s="35"/>
      <c r="L29" s="228">
        <v>0.2</v>
      </c>
      <c r="M29" s="227"/>
      <c r="N29" s="227"/>
      <c r="O29" s="227"/>
      <c r="P29" s="227"/>
      <c r="Q29" s="37"/>
      <c r="R29" s="37"/>
      <c r="S29" s="37"/>
      <c r="T29" s="37"/>
      <c r="U29" s="37"/>
      <c r="V29" s="37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F29" s="37"/>
      <c r="AG29" s="37"/>
      <c r="AH29" s="37"/>
      <c r="AI29" s="37"/>
      <c r="AJ29" s="37"/>
      <c r="AK29" s="226">
        <f>ROUND(AV94, 2)</f>
        <v>0</v>
      </c>
      <c r="AL29" s="227"/>
      <c r="AM29" s="227"/>
      <c r="AN29" s="227"/>
      <c r="AO29" s="227"/>
      <c r="AP29" s="37"/>
      <c r="AQ29" s="37"/>
      <c r="AR29" s="38"/>
      <c r="AS29" s="39"/>
      <c r="AT29" s="39"/>
      <c r="AU29" s="39"/>
      <c r="AV29" s="39"/>
      <c r="AW29" s="39"/>
      <c r="AX29" s="39"/>
      <c r="AY29" s="39"/>
      <c r="AZ29" s="39"/>
    </row>
    <row r="30" spans="1:71" s="3" customFormat="1" ht="14.45" customHeight="1">
      <c r="B30" s="34"/>
      <c r="C30" s="35"/>
      <c r="D30" s="35"/>
      <c r="E30" s="35"/>
      <c r="F30" s="36" t="s">
        <v>37</v>
      </c>
      <c r="G30" s="35"/>
      <c r="H30" s="35"/>
      <c r="I30" s="35"/>
      <c r="J30" s="35"/>
      <c r="K30" s="35"/>
      <c r="L30" s="231">
        <v>0.2</v>
      </c>
      <c r="M30" s="230"/>
      <c r="N30" s="230"/>
      <c r="O30" s="230"/>
      <c r="P30" s="230"/>
      <c r="Q30" s="35"/>
      <c r="R30" s="35"/>
      <c r="S30" s="35"/>
      <c r="T30" s="35"/>
      <c r="U30" s="35"/>
      <c r="V30" s="35"/>
      <c r="W30" s="229">
        <f>ROUND(BA94, 2)</f>
        <v>285951.07</v>
      </c>
      <c r="X30" s="230"/>
      <c r="Y30" s="230"/>
      <c r="Z30" s="230"/>
      <c r="AA30" s="230"/>
      <c r="AB30" s="230"/>
      <c r="AC30" s="230"/>
      <c r="AD30" s="230"/>
      <c r="AE30" s="230"/>
      <c r="AF30" s="35"/>
      <c r="AG30" s="35"/>
      <c r="AH30" s="35"/>
      <c r="AI30" s="35"/>
      <c r="AJ30" s="35"/>
      <c r="AK30" s="229">
        <f>ROUND(AW94, 2)</f>
        <v>57190.21</v>
      </c>
      <c r="AL30" s="230"/>
      <c r="AM30" s="230"/>
      <c r="AN30" s="230"/>
      <c r="AO30" s="230"/>
      <c r="AP30" s="35"/>
      <c r="AQ30" s="35"/>
      <c r="AR30" s="40"/>
    </row>
    <row r="31" spans="1:71" s="3" customFormat="1" ht="14.45" hidden="1" customHeight="1">
      <c r="B31" s="34"/>
      <c r="C31" s="35"/>
      <c r="D31" s="35"/>
      <c r="E31" s="35"/>
      <c r="F31" s="25" t="s">
        <v>38</v>
      </c>
      <c r="G31" s="35"/>
      <c r="H31" s="35"/>
      <c r="I31" s="35"/>
      <c r="J31" s="35"/>
      <c r="K31" s="35"/>
      <c r="L31" s="231">
        <v>0.2</v>
      </c>
      <c r="M31" s="230"/>
      <c r="N31" s="230"/>
      <c r="O31" s="230"/>
      <c r="P31" s="230"/>
      <c r="Q31" s="35"/>
      <c r="R31" s="35"/>
      <c r="S31" s="35"/>
      <c r="T31" s="35"/>
      <c r="U31" s="35"/>
      <c r="V31" s="35"/>
      <c r="W31" s="229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F31" s="35"/>
      <c r="AG31" s="35"/>
      <c r="AH31" s="35"/>
      <c r="AI31" s="35"/>
      <c r="AJ31" s="35"/>
      <c r="AK31" s="229">
        <v>0</v>
      </c>
      <c r="AL31" s="230"/>
      <c r="AM31" s="230"/>
      <c r="AN31" s="230"/>
      <c r="AO31" s="230"/>
      <c r="AP31" s="35"/>
      <c r="AQ31" s="35"/>
      <c r="AR31" s="40"/>
    </row>
    <row r="32" spans="1:71" s="3" customFormat="1" ht="14.45" hidden="1" customHeight="1">
      <c r="B32" s="34"/>
      <c r="C32" s="35"/>
      <c r="D32" s="35"/>
      <c r="E32" s="35"/>
      <c r="F32" s="25" t="s">
        <v>39</v>
      </c>
      <c r="G32" s="35"/>
      <c r="H32" s="35"/>
      <c r="I32" s="35"/>
      <c r="J32" s="35"/>
      <c r="K32" s="35"/>
      <c r="L32" s="231">
        <v>0.2</v>
      </c>
      <c r="M32" s="230"/>
      <c r="N32" s="230"/>
      <c r="O32" s="230"/>
      <c r="P32" s="230"/>
      <c r="Q32" s="35"/>
      <c r="R32" s="35"/>
      <c r="S32" s="35"/>
      <c r="T32" s="35"/>
      <c r="U32" s="35"/>
      <c r="V32" s="35"/>
      <c r="W32" s="229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F32" s="35"/>
      <c r="AG32" s="35"/>
      <c r="AH32" s="35"/>
      <c r="AI32" s="35"/>
      <c r="AJ32" s="35"/>
      <c r="AK32" s="229">
        <v>0</v>
      </c>
      <c r="AL32" s="230"/>
      <c r="AM32" s="230"/>
      <c r="AN32" s="230"/>
      <c r="AO32" s="230"/>
      <c r="AP32" s="35"/>
      <c r="AQ32" s="35"/>
      <c r="AR32" s="40"/>
    </row>
    <row r="33" spans="1:57" s="3" customFormat="1" ht="14.45" hidden="1" customHeight="1">
      <c r="B33" s="34"/>
      <c r="C33" s="35"/>
      <c r="D33" s="35"/>
      <c r="E33" s="35"/>
      <c r="F33" s="36" t="s">
        <v>40</v>
      </c>
      <c r="G33" s="35"/>
      <c r="H33" s="35"/>
      <c r="I33" s="35"/>
      <c r="J33" s="35"/>
      <c r="K33" s="35"/>
      <c r="L33" s="228">
        <v>0</v>
      </c>
      <c r="M33" s="227"/>
      <c r="N33" s="227"/>
      <c r="O33" s="227"/>
      <c r="P33" s="227"/>
      <c r="Q33" s="37"/>
      <c r="R33" s="37"/>
      <c r="S33" s="37"/>
      <c r="T33" s="37"/>
      <c r="U33" s="37"/>
      <c r="V33" s="37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F33" s="37"/>
      <c r="AG33" s="37"/>
      <c r="AH33" s="37"/>
      <c r="AI33" s="37"/>
      <c r="AJ33" s="37"/>
      <c r="AK33" s="226">
        <v>0</v>
      </c>
      <c r="AL33" s="227"/>
      <c r="AM33" s="227"/>
      <c r="AN33" s="227"/>
      <c r="AO33" s="227"/>
      <c r="AP33" s="37"/>
      <c r="AQ33" s="37"/>
      <c r="AR33" s="38"/>
      <c r="AS33" s="39"/>
      <c r="AT33" s="39"/>
      <c r="AU33" s="39"/>
      <c r="AV33" s="39"/>
      <c r="AW33" s="39"/>
      <c r="AX33" s="39"/>
      <c r="AY33" s="39"/>
      <c r="AZ33" s="39"/>
    </row>
    <row r="34" spans="1:57" s="2" customFormat="1" ht="6.95" customHeight="1">
      <c r="A34" s="28"/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3"/>
      <c r="BE34" s="28"/>
    </row>
    <row r="35" spans="1:57" s="2" customFormat="1" ht="25.9" customHeight="1">
      <c r="A35" s="28"/>
      <c r="B35" s="29"/>
      <c r="C35" s="41"/>
      <c r="D35" s="42" t="s">
        <v>41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42</v>
      </c>
      <c r="U35" s="43"/>
      <c r="V35" s="43"/>
      <c r="W35" s="43"/>
      <c r="X35" s="232" t="s">
        <v>43</v>
      </c>
      <c r="Y35" s="233"/>
      <c r="Z35" s="233"/>
      <c r="AA35" s="233"/>
      <c r="AB35" s="233"/>
      <c r="AC35" s="43"/>
      <c r="AD35" s="43"/>
      <c r="AE35" s="43"/>
      <c r="AF35" s="43"/>
      <c r="AG35" s="43"/>
      <c r="AH35" s="43"/>
      <c r="AI35" s="43"/>
      <c r="AJ35" s="43"/>
      <c r="AK35" s="234">
        <f>SUM(AK26:AK33)</f>
        <v>343141.28</v>
      </c>
      <c r="AL35" s="233"/>
      <c r="AM35" s="233"/>
      <c r="AN35" s="233"/>
      <c r="AO35" s="235"/>
      <c r="AP35" s="41"/>
      <c r="AQ35" s="41"/>
      <c r="AR35" s="33"/>
      <c r="BE35" s="28"/>
    </row>
    <row r="36" spans="1:57" s="2" customFormat="1" ht="6.95" customHeight="1">
      <c r="A36" s="28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3"/>
      <c r="BE36" s="28"/>
    </row>
    <row r="37" spans="1:57" s="2" customFormat="1" ht="14.45" customHeight="1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3"/>
      <c r="BE37" s="28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5"/>
      <c r="C49" s="46"/>
      <c r="D49" s="47" t="s">
        <v>44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45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28"/>
      <c r="B60" s="29"/>
      <c r="C60" s="30"/>
      <c r="D60" s="50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50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50" t="s">
        <v>46</v>
      </c>
      <c r="AI60" s="32"/>
      <c r="AJ60" s="32"/>
      <c r="AK60" s="32"/>
      <c r="AL60" s="32"/>
      <c r="AM60" s="50" t="s">
        <v>47</v>
      </c>
      <c r="AN60" s="32"/>
      <c r="AO60" s="32"/>
      <c r="AP60" s="30"/>
      <c r="AQ60" s="30"/>
      <c r="AR60" s="33"/>
      <c r="BE60" s="28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28"/>
      <c r="B64" s="29"/>
      <c r="C64" s="30"/>
      <c r="D64" s="47" t="s">
        <v>48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49</v>
      </c>
      <c r="AI64" s="51"/>
      <c r="AJ64" s="51"/>
      <c r="AK64" s="51"/>
      <c r="AL64" s="51"/>
      <c r="AM64" s="51"/>
      <c r="AN64" s="51"/>
      <c r="AO64" s="51"/>
      <c r="AP64" s="30"/>
      <c r="AQ64" s="30"/>
      <c r="AR64" s="33"/>
      <c r="BE64" s="28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28"/>
      <c r="B75" s="29"/>
      <c r="C75" s="30"/>
      <c r="D75" s="50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50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50" t="s">
        <v>46</v>
      </c>
      <c r="AI75" s="32"/>
      <c r="AJ75" s="32"/>
      <c r="AK75" s="32"/>
      <c r="AL75" s="32"/>
      <c r="AM75" s="50" t="s">
        <v>47</v>
      </c>
      <c r="AN75" s="32"/>
      <c r="AO75" s="32"/>
      <c r="AP75" s="30"/>
      <c r="AQ75" s="30"/>
      <c r="AR75" s="33"/>
      <c r="BE75" s="28"/>
    </row>
    <row r="76" spans="1:57" s="2" customFormat="1" ht="11.25">
      <c r="A76" s="28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3"/>
      <c r="BE76" s="28"/>
    </row>
    <row r="77" spans="1:57" s="2" customFormat="1" ht="6.95" customHeight="1">
      <c r="A77" s="28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3"/>
      <c r="BE77" s="28"/>
    </row>
    <row r="81" spans="1:91" s="2" customFormat="1" ht="6.95" customHeight="1">
      <c r="A81" s="28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3"/>
      <c r="BE81" s="28"/>
    </row>
    <row r="82" spans="1:91" s="2" customFormat="1" ht="24.95" customHeight="1">
      <c r="A82" s="28"/>
      <c r="B82" s="29"/>
      <c r="C82" s="20" t="s">
        <v>50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3"/>
      <c r="BE82" s="28"/>
    </row>
    <row r="83" spans="1:91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3"/>
      <c r="BE83" s="28"/>
    </row>
    <row r="84" spans="1:91" s="4" customFormat="1" ht="12" customHeight="1">
      <c r="B84" s="56"/>
      <c r="C84" s="25" t="s">
        <v>11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2022_S_363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1" s="5" customFormat="1" ht="36.950000000000003" customHeight="1">
      <c r="B85" s="59"/>
      <c r="C85" s="60" t="s">
        <v>13</v>
      </c>
      <c r="D85" s="61"/>
      <c r="E85" s="61"/>
      <c r="F85" s="61"/>
      <c r="G85" s="61"/>
      <c r="H85" s="61"/>
      <c r="I85" s="61"/>
      <c r="J85" s="61"/>
      <c r="K85" s="61"/>
      <c r="L85" s="236" t="str">
        <f>K6</f>
        <v>ZELENÁ STENA NA OBJEKTE MsKC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61"/>
      <c r="AQ85" s="61"/>
      <c r="AR85" s="62"/>
    </row>
    <row r="86" spans="1:91" s="2" customFormat="1" ht="6.95" customHeight="1">
      <c r="A86" s="28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3"/>
      <c r="BE86" s="28"/>
    </row>
    <row r="87" spans="1:91" s="2" customFormat="1" ht="12" customHeight="1">
      <c r="A87" s="28"/>
      <c r="B87" s="29"/>
      <c r="C87" s="25" t="s">
        <v>17</v>
      </c>
      <c r="D87" s="30"/>
      <c r="E87" s="30"/>
      <c r="F87" s="30"/>
      <c r="G87" s="30"/>
      <c r="H87" s="30"/>
      <c r="I87" s="30"/>
      <c r="J87" s="30"/>
      <c r="K87" s="30"/>
      <c r="L87" s="63" t="str">
        <f>IF(K8="","",K8)</f>
        <v>Žiar nad Hronom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19</v>
      </c>
      <c r="AJ87" s="30"/>
      <c r="AK87" s="30"/>
      <c r="AL87" s="30"/>
      <c r="AM87" s="238" t="str">
        <f>IF(AN8= "","",AN8)</f>
        <v>1. 8. 2022</v>
      </c>
      <c r="AN87" s="238"/>
      <c r="AO87" s="30"/>
      <c r="AP87" s="30"/>
      <c r="AQ87" s="30"/>
      <c r="AR87" s="33"/>
      <c r="BE87" s="28"/>
    </row>
    <row r="88" spans="1:91" s="2" customFormat="1" ht="6.95" customHeight="1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3"/>
      <c r="BE88" s="28"/>
    </row>
    <row r="89" spans="1:91" s="2" customFormat="1" ht="15.2" customHeight="1">
      <c r="A89" s="28"/>
      <c r="B89" s="29"/>
      <c r="C89" s="25" t="s">
        <v>21</v>
      </c>
      <c r="D89" s="30"/>
      <c r="E89" s="30"/>
      <c r="F89" s="30"/>
      <c r="G89" s="30"/>
      <c r="H89" s="30"/>
      <c r="I89" s="30"/>
      <c r="J89" s="30"/>
      <c r="K89" s="30"/>
      <c r="L89" s="57" t="str">
        <f>IF(E11= "","",E11)</f>
        <v>Mesto Žiar nad Hronom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27</v>
      </c>
      <c r="AJ89" s="30"/>
      <c r="AK89" s="30"/>
      <c r="AL89" s="30"/>
      <c r="AM89" s="239" t="str">
        <f>IF(E17="","",E17)</f>
        <v xml:space="preserve"> </v>
      </c>
      <c r="AN89" s="240"/>
      <c r="AO89" s="240"/>
      <c r="AP89" s="240"/>
      <c r="AQ89" s="30"/>
      <c r="AR89" s="33"/>
      <c r="AS89" s="241" t="s">
        <v>51</v>
      </c>
      <c r="AT89" s="242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28"/>
    </row>
    <row r="90" spans="1:91" s="2" customFormat="1" ht="15.2" customHeight="1">
      <c r="A90" s="28"/>
      <c r="B90" s="29"/>
      <c r="C90" s="25" t="s">
        <v>25</v>
      </c>
      <c r="D90" s="30"/>
      <c r="E90" s="30"/>
      <c r="F90" s="30"/>
      <c r="G90" s="30"/>
      <c r="H90" s="30"/>
      <c r="I90" s="30"/>
      <c r="J90" s="30"/>
      <c r="K90" s="30"/>
      <c r="L90" s="57" t="str">
        <f>IF(E14="","",E14)</f>
        <v xml:space="preserve"> 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29</v>
      </c>
      <c r="AJ90" s="30"/>
      <c r="AK90" s="30"/>
      <c r="AL90" s="30"/>
      <c r="AM90" s="239" t="str">
        <f>IF(E20="","",E20)</f>
        <v xml:space="preserve"> </v>
      </c>
      <c r="AN90" s="240"/>
      <c r="AO90" s="240"/>
      <c r="AP90" s="240"/>
      <c r="AQ90" s="30"/>
      <c r="AR90" s="33"/>
      <c r="AS90" s="243"/>
      <c r="AT90" s="244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28"/>
    </row>
    <row r="91" spans="1:91" s="2" customFormat="1" ht="10.9" customHeight="1">
      <c r="A91" s="28"/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3"/>
      <c r="AS91" s="245"/>
      <c r="AT91" s="246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28"/>
    </row>
    <row r="92" spans="1:91" s="2" customFormat="1" ht="29.25" customHeight="1">
      <c r="A92" s="28"/>
      <c r="B92" s="29"/>
      <c r="C92" s="247" t="s">
        <v>52</v>
      </c>
      <c r="D92" s="248"/>
      <c r="E92" s="248"/>
      <c r="F92" s="248"/>
      <c r="G92" s="248"/>
      <c r="H92" s="71"/>
      <c r="I92" s="249" t="s">
        <v>53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50" t="s">
        <v>54</v>
      </c>
      <c r="AH92" s="248"/>
      <c r="AI92" s="248"/>
      <c r="AJ92" s="248"/>
      <c r="AK92" s="248"/>
      <c r="AL92" s="248"/>
      <c r="AM92" s="248"/>
      <c r="AN92" s="249" t="s">
        <v>55</v>
      </c>
      <c r="AO92" s="248"/>
      <c r="AP92" s="251"/>
      <c r="AQ92" s="72" t="s">
        <v>56</v>
      </c>
      <c r="AR92" s="33"/>
      <c r="AS92" s="73" t="s">
        <v>57</v>
      </c>
      <c r="AT92" s="74" t="s">
        <v>58</v>
      </c>
      <c r="AU92" s="74" t="s">
        <v>59</v>
      </c>
      <c r="AV92" s="74" t="s">
        <v>60</v>
      </c>
      <c r="AW92" s="74" t="s">
        <v>61</v>
      </c>
      <c r="AX92" s="74" t="s">
        <v>62</v>
      </c>
      <c r="AY92" s="74" t="s">
        <v>63</v>
      </c>
      <c r="AZ92" s="74" t="s">
        <v>64</v>
      </c>
      <c r="BA92" s="74" t="s">
        <v>65</v>
      </c>
      <c r="BB92" s="74" t="s">
        <v>66</v>
      </c>
      <c r="BC92" s="74" t="s">
        <v>67</v>
      </c>
      <c r="BD92" s="75" t="s">
        <v>68</v>
      </c>
      <c r="BE92" s="28"/>
    </row>
    <row r="93" spans="1:91" s="2" customFormat="1" ht="10.9" customHeight="1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3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28"/>
    </row>
    <row r="94" spans="1:91" s="6" customFormat="1" ht="32.450000000000003" customHeight="1">
      <c r="B94" s="79"/>
      <c r="C94" s="80" t="s">
        <v>69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55">
        <f>ROUND(SUM(AG95:AG97),2)</f>
        <v>285951.07</v>
      </c>
      <c r="AH94" s="255"/>
      <c r="AI94" s="255"/>
      <c r="AJ94" s="255"/>
      <c r="AK94" s="255"/>
      <c r="AL94" s="255"/>
      <c r="AM94" s="255"/>
      <c r="AN94" s="256">
        <f>SUM(AG94,AT94)</f>
        <v>343141.28</v>
      </c>
      <c r="AO94" s="256"/>
      <c r="AP94" s="256"/>
      <c r="AQ94" s="83" t="s">
        <v>1</v>
      </c>
      <c r="AR94" s="84"/>
      <c r="AS94" s="85">
        <f>ROUND(SUM(AS95:AS97),2)</f>
        <v>0</v>
      </c>
      <c r="AT94" s="86">
        <f>ROUND(SUM(AV94:AW94),2)</f>
        <v>57190.21</v>
      </c>
      <c r="AU94" s="87">
        <f>ROUND(SUM(AU95:AU97),5)</f>
        <v>1609.9906900000001</v>
      </c>
      <c r="AV94" s="86">
        <f>ROUND(AZ94*L29,2)</f>
        <v>0</v>
      </c>
      <c r="AW94" s="86">
        <f>ROUND(BA94*L30,2)</f>
        <v>57190.21</v>
      </c>
      <c r="AX94" s="86">
        <f>ROUND(BB94*L29,2)</f>
        <v>0</v>
      </c>
      <c r="AY94" s="86">
        <f>ROUND(BC94*L30,2)</f>
        <v>0</v>
      </c>
      <c r="AZ94" s="86">
        <f>ROUND(SUM(AZ95:AZ97),2)</f>
        <v>0</v>
      </c>
      <c r="BA94" s="86">
        <f>ROUND(SUM(BA95:BA97),2)</f>
        <v>285951.07</v>
      </c>
      <c r="BB94" s="86">
        <f>ROUND(SUM(BB95:BB97),2)</f>
        <v>0</v>
      </c>
      <c r="BC94" s="86">
        <f>ROUND(SUM(BC95:BC97),2)</f>
        <v>0</v>
      </c>
      <c r="BD94" s="88">
        <f>ROUND(SUM(BD95:BD97),2)</f>
        <v>0</v>
      </c>
      <c r="BS94" s="89" t="s">
        <v>70</v>
      </c>
      <c r="BT94" s="89" t="s">
        <v>71</v>
      </c>
      <c r="BU94" s="90" t="s">
        <v>72</v>
      </c>
      <c r="BV94" s="89" t="s">
        <v>73</v>
      </c>
      <c r="BW94" s="89" t="s">
        <v>5</v>
      </c>
      <c r="BX94" s="89" t="s">
        <v>74</v>
      </c>
      <c r="CL94" s="89" t="s">
        <v>1</v>
      </c>
    </row>
    <row r="95" spans="1:91" s="7" customFormat="1" ht="16.5" customHeight="1">
      <c r="A95" s="91" t="s">
        <v>75</v>
      </c>
      <c r="B95" s="92"/>
      <c r="C95" s="93"/>
      <c r="D95" s="254" t="s">
        <v>76</v>
      </c>
      <c r="E95" s="254"/>
      <c r="F95" s="254"/>
      <c r="G95" s="254"/>
      <c r="H95" s="254"/>
      <c r="I95" s="94"/>
      <c r="J95" s="254" t="s">
        <v>77</v>
      </c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2">
        <f>'01 - E1 - Zelená stena na...'!J30</f>
        <v>255837.82</v>
      </c>
      <c r="AH95" s="253"/>
      <c r="AI95" s="253"/>
      <c r="AJ95" s="253"/>
      <c r="AK95" s="253"/>
      <c r="AL95" s="253"/>
      <c r="AM95" s="253"/>
      <c r="AN95" s="252">
        <f>SUM(AG95,AT95)</f>
        <v>307005.38</v>
      </c>
      <c r="AO95" s="253"/>
      <c r="AP95" s="253"/>
      <c r="AQ95" s="95" t="s">
        <v>78</v>
      </c>
      <c r="AR95" s="96"/>
      <c r="AS95" s="97">
        <v>0</v>
      </c>
      <c r="AT95" s="98">
        <f>ROUND(SUM(AV95:AW95),2)</f>
        <v>51167.56</v>
      </c>
      <c r="AU95" s="99">
        <f>'01 - E1 - Zelená stena na...'!P134</f>
        <v>1471.1927303549999</v>
      </c>
      <c r="AV95" s="98">
        <f>'01 - E1 - Zelená stena na...'!J33</f>
        <v>0</v>
      </c>
      <c r="AW95" s="98">
        <f>'01 - E1 - Zelená stena na...'!J34</f>
        <v>51167.56</v>
      </c>
      <c r="AX95" s="98">
        <f>'01 - E1 - Zelená stena na...'!J35</f>
        <v>0</v>
      </c>
      <c r="AY95" s="98">
        <f>'01 - E1 - Zelená stena na...'!J36</f>
        <v>0</v>
      </c>
      <c r="AZ95" s="98">
        <f>'01 - E1 - Zelená stena na...'!F33</f>
        <v>0</v>
      </c>
      <c r="BA95" s="98">
        <f>'01 - E1 - Zelená stena na...'!F34</f>
        <v>255837.82</v>
      </c>
      <c r="BB95" s="98">
        <f>'01 - E1 - Zelená stena na...'!F35</f>
        <v>0</v>
      </c>
      <c r="BC95" s="98">
        <f>'01 - E1 - Zelená stena na...'!F36</f>
        <v>0</v>
      </c>
      <c r="BD95" s="100">
        <f>'01 - E1 - Zelená stena na...'!F37</f>
        <v>0</v>
      </c>
      <c r="BT95" s="101" t="s">
        <v>79</v>
      </c>
      <c r="BV95" s="101" t="s">
        <v>73</v>
      </c>
      <c r="BW95" s="101" t="s">
        <v>80</v>
      </c>
      <c r="BX95" s="101" t="s">
        <v>5</v>
      </c>
      <c r="CL95" s="101" t="s">
        <v>1</v>
      </c>
      <c r="CM95" s="101" t="s">
        <v>71</v>
      </c>
    </row>
    <row r="96" spans="1:91" s="7" customFormat="1" ht="16.5" customHeight="1">
      <c r="A96" s="91" t="s">
        <v>75</v>
      </c>
      <c r="B96" s="92"/>
      <c r="C96" s="93"/>
      <c r="D96" s="254" t="s">
        <v>81</v>
      </c>
      <c r="E96" s="254"/>
      <c r="F96" s="254"/>
      <c r="G96" s="254"/>
      <c r="H96" s="254"/>
      <c r="I96" s="94"/>
      <c r="J96" s="254" t="s">
        <v>82</v>
      </c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2">
        <f>'02 - E2 - Zavlažovanie'!J30</f>
        <v>28879.22</v>
      </c>
      <c r="AH96" s="253"/>
      <c r="AI96" s="253"/>
      <c r="AJ96" s="253"/>
      <c r="AK96" s="253"/>
      <c r="AL96" s="253"/>
      <c r="AM96" s="253"/>
      <c r="AN96" s="252">
        <f>SUM(AG96,AT96)</f>
        <v>34655.06</v>
      </c>
      <c r="AO96" s="253"/>
      <c r="AP96" s="253"/>
      <c r="AQ96" s="95" t="s">
        <v>78</v>
      </c>
      <c r="AR96" s="96"/>
      <c r="AS96" s="97">
        <v>0</v>
      </c>
      <c r="AT96" s="98">
        <f>ROUND(SUM(AV96:AW96),2)</f>
        <v>5775.84</v>
      </c>
      <c r="AU96" s="99">
        <f>'02 - E2 - Zavlažovanie'!P132</f>
        <v>119.13996300000002</v>
      </c>
      <c r="AV96" s="98">
        <f>'02 - E2 - Zavlažovanie'!J33</f>
        <v>0</v>
      </c>
      <c r="AW96" s="98">
        <f>'02 - E2 - Zavlažovanie'!J34</f>
        <v>5775.84</v>
      </c>
      <c r="AX96" s="98">
        <f>'02 - E2 - Zavlažovanie'!J35</f>
        <v>0</v>
      </c>
      <c r="AY96" s="98">
        <f>'02 - E2 - Zavlažovanie'!J36</f>
        <v>0</v>
      </c>
      <c r="AZ96" s="98">
        <f>'02 - E2 - Zavlažovanie'!F33</f>
        <v>0</v>
      </c>
      <c r="BA96" s="98">
        <f>'02 - E2 - Zavlažovanie'!F34</f>
        <v>28879.22</v>
      </c>
      <c r="BB96" s="98">
        <f>'02 - E2 - Zavlažovanie'!F35</f>
        <v>0</v>
      </c>
      <c r="BC96" s="98">
        <f>'02 - E2 - Zavlažovanie'!F36</f>
        <v>0</v>
      </c>
      <c r="BD96" s="100">
        <f>'02 - E2 - Zavlažovanie'!F37</f>
        <v>0</v>
      </c>
      <c r="BT96" s="101" t="s">
        <v>79</v>
      </c>
      <c r="BV96" s="101" t="s">
        <v>73</v>
      </c>
      <c r="BW96" s="101" t="s">
        <v>83</v>
      </c>
      <c r="BX96" s="101" t="s">
        <v>5</v>
      </c>
      <c r="CL96" s="101" t="s">
        <v>1</v>
      </c>
      <c r="CM96" s="101" t="s">
        <v>71</v>
      </c>
    </row>
    <row r="97" spans="1:91" s="7" customFormat="1" ht="16.5" customHeight="1">
      <c r="A97" s="91" t="s">
        <v>75</v>
      </c>
      <c r="B97" s="92"/>
      <c r="C97" s="93"/>
      <c r="D97" s="254" t="s">
        <v>84</v>
      </c>
      <c r="E97" s="254"/>
      <c r="F97" s="254"/>
      <c r="G97" s="254"/>
      <c r="H97" s="254"/>
      <c r="I97" s="94"/>
      <c r="J97" s="254" t="s">
        <v>85</v>
      </c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2">
        <f>'03 - E3 - Elektroinštalácia'!J30</f>
        <v>1234.03</v>
      </c>
      <c r="AH97" s="253"/>
      <c r="AI97" s="253"/>
      <c r="AJ97" s="253"/>
      <c r="AK97" s="253"/>
      <c r="AL97" s="253"/>
      <c r="AM97" s="253"/>
      <c r="AN97" s="252">
        <f>SUM(AG97,AT97)</f>
        <v>1480.84</v>
      </c>
      <c r="AO97" s="253"/>
      <c r="AP97" s="253"/>
      <c r="AQ97" s="95" t="s">
        <v>78</v>
      </c>
      <c r="AR97" s="96"/>
      <c r="AS97" s="102">
        <v>0</v>
      </c>
      <c r="AT97" s="103">
        <f>ROUND(SUM(AV97:AW97),2)</f>
        <v>246.81</v>
      </c>
      <c r="AU97" s="104">
        <f>'03 - E3 - Elektroinštalácia'!P120</f>
        <v>19.658000000000001</v>
      </c>
      <c r="AV97" s="103">
        <f>'03 - E3 - Elektroinštalácia'!J33</f>
        <v>0</v>
      </c>
      <c r="AW97" s="103">
        <f>'03 - E3 - Elektroinštalácia'!J34</f>
        <v>246.81</v>
      </c>
      <c r="AX97" s="103">
        <f>'03 - E3 - Elektroinštalácia'!J35</f>
        <v>0</v>
      </c>
      <c r="AY97" s="103">
        <f>'03 - E3 - Elektroinštalácia'!J36</f>
        <v>0</v>
      </c>
      <c r="AZ97" s="103">
        <f>'03 - E3 - Elektroinštalácia'!F33</f>
        <v>0</v>
      </c>
      <c r="BA97" s="103">
        <f>'03 - E3 - Elektroinštalácia'!F34</f>
        <v>1234.03</v>
      </c>
      <c r="BB97" s="103">
        <f>'03 - E3 - Elektroinštalácia'!F35</f>
        <v>0</v>
      </c>
      <c r="BC97" s="103">
        <f>'03 - E3 - Elektroinštalácia'!F36</f>
        <v>0</v>
      </c>
      <c r="BD97" s="105">
        <f>'03 - E3 - Elektroinštalácia'!F37</f>
        <v>0</v>
      </c>
      <c r="BT97" s="101" t="s">
        <v>79</v>
      </c>
      <c r="BV97" s="101" t="s">
        <v>73</v>
      </c>
      <c r="BW97" s="101" t="s">
        <v>86</v>
      </c>
      <c r="BX97" s="101" t="s">
        <v>5</v>
      </c>
      <c r="CL97" s="101" t="s">
        <v>1</v>
      </c>
      <c r="CM97" s="101" t="s">
        <v>71</v>
      </c>
    </row>
    <row r="98" spans="1:91" s="2" customFormat="1" ht="30" customHeight="1">
      <c r="A98" s="28"/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3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</row>
    <row r="99" spans="1:91" s="2" customFormat="1" ht="6.95" customHeight="1">
      <c r="A99" s="28"/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33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</row>
  </sheetData>
  <sheetProtection algorithmName="SHA-512" hashValue="CX0TX1QtWgUZbxtbj1TwRDrhhCaaZywfvuDdDgOy5LBFixZGYImL6CKFVEGguz3qmx6eWFzgCObetXyWtmiLdg==" saltValue="1NM8ZmLeJ0WecWQiixWevUWXYC2eDPKUp4pdRd2GONYTgZheHs3KhKOmxdDVkTfLcmzTPdu75rr0SBIC+NHZVQ==" spinCount="100000" sheet="1" objects="1" scenarios="1" formatColumns="0" formatRows="0"/>
  <mergeCells count="48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E1 - Zelená stena na...'!C2" display="/"/>
    <hyperlink ref="A96" location="'02 - E2 - Zavlažovanie'!C2" display="/"/>
    <hyperlink ref="A97" location="'03 - E3 - Elektroinštal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19"/>
    </row>
    <row r="2" spans="1:46" s="1" customFormat="1" ht="36.950000000000003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4" t="s">
        <v>80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71</v>
      </c>
    </row>
    <row r="4" spans="1:46" s="1" customFormat="1" ht="24.95" customHeight="1">
      <c r="B4" s="17"/>
      <c r="D4" s="108" t="s">
        <v>87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13</v>
      </c>
      <c r="L6" s="17"/>
    </row>
    <row r="7" spans="1:46" s="1" customFormat="1" ht="16.5" customHeight="1">
      <c r="B7" s="17"/>
      <c r="E7" s="258" t="str">
        <f>'Rekapitulácia stavby'!K6</f>
        <v>ZELENÁ STENA NA OBJEKTE MsKC</v>
      </c>
      <c r="F7" s="259"/>
      <c r="G7" s="259"/>
      <c r="H7" s="259"/>
      <c r="L7" s="17"/>
    </row>
    <row r="8" spans="1:46" s="2" customFormat="1" ht="12" customHeight="1">
      <c r="A8" s="28"/>
      <c r="B8" s="33"/>
      <c r="C8" s="28"/>
      <c r="D8" s="110" t="s">
        <v>88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33"/>
      <c r="C9" s="28"/>
      <c r="D9" s="28"/>
      <c r="E9" s="260" t="s">
        <v>89</v>
      </c>
      <c r="F9" s="261"/>
      <c r="G9" s="261"/>
      <c r="H9" s="261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>
      <c r="A10" s="28"/>
      <c r="B10" s="33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33"/>
      <c r="C11" s="28"/>
      <c r="D11" s="110" t="s">
        <v>15</v>
      </c>
      <c r="E11" s="28"/>
      <c r="F11" s="111" t="s">
        <v>1</v>
      </c>
      <c r="G11" s="28"/>
      <c r="H11" s="28"/>
      <c r="I11" s="110" t="s">
        <v>16</v>
      </c>
      <c r="J11" s="111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0" t="s">
        <v>17</v>
      </c>
      <c r="E12" s="28"/>
      <c r="F12" s="111" t="s">
        <v>18</v>
      </c>
      <c r="G12" s="28"/>
      <c r="H12" s="28"/>
      <c r="I12" s="110" t="s">
        <v>19</v>
      </c>
      <c r="J12" s="112" t="str">
        <f>'Rekapitulácia stavby'!AN8</f>
        <v>1. 8. 2022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33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0" t="s">
        <v>21</v>
      </c>
      <c r="E14" s="28"/>
      <c r="F14" s="28"/>
      <c r="G14" s="28"/>
      <c r="H14" s="28"/>
      <c r="I14" s="110" t="s">
        <v>22</v>
      </c>
      <c r="J14" s="111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33"/>
      <c r="C15" s="28"/>
      <c r="D15" s="28"/>
      <c r="E15" s="111" t="s">
        <v>23</v>
      </c>
      <c r="F15" s="28"/>
      <c r="G15" s="28"/>
      <c r="H15" s="28"/>
      <c r="I15" s="110" t="s">
        <v>24</v>
      </c>
      <c r="J15" s="111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33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33"/>
      <c r="C17" s="28"/>
      <c r="D17" s="110" t="s">
        <v>25</v>
      </c>
      <c r="E17" s="28"/>
      <c r="F17" s="28"/>
      <c r="G17" s="28"/>
      <c r="H17" s="28"/>
      <c r="I17" s="110" t="s">
        <v>22</v>
      </c>
      <c r="J17" s="111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33"/>
      <c r="C18" s="28"/>
      <c r="D18" s="28"/>
      <c r="E18" s="262" t="str">
        <f>'Rekapitulácia stavby'!E14</f>
        <v xml:space="preserve"> </v>
      </c>
      <c r="F18" s="262"/>
      <c r="G18" s="262"/>
      <c r="H18" s="262"/>
      <c r="I18" s="110" t="s">
        <v>24</v>
      </c>
      <c r="J18" s="111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33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33"/>
      <c r="C20" s="28"/>
      <c r="D20" s="110" t="s">
        <v>27</v>
      </c>
      <c r="E20" s="28"/>
      <c r="F20" s="28"/>
      <c r="G20" s="28"/>
      <c r="H20" s="28"/>
      <c r="I20" s="110" t="s">
        <v>22</v>
      </c>
      <c r="J20" s="111" t="str">
        <f>IF('Rekapitulácia stavby'!AN16="","",'Rekapitulácia stavby'!AN16)</f>
        <v/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33"/>
      <c r="C21" s="28"/>
      <c r="D21" s="28"/>
      <c r="E21" s="111" t="str">
        <f>IF('Rekapitulácia stavby'!E17="","",'Rekapitulácia stavby'!E17)</f>
        <v xml:space="preserve"> </v>
      </c>
      <c r="F21" s="28"/>
      <c r="G21" s="28"/>
      <c r="H21" s="28"/>
      <c r="I21" s="110" t="s">
        <v>24</v>
      </c>
      <c r="J21" s="111" t="str">
        <f>IF('Rekapitulácia stavby'!AN17="","",'Rekapitulácia stavby'!AN17)</f>
        <v/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33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33"/>
      <c r="C23" s="28"/>
      <c r="D23" s="110" t="s">
        <v>29</v>
      </c>
      <c r="E23" s="28"/>
      <c r="F23" s="28"/>
      <c r="G23" s="28"/>
      <c r="H23" s="28"/>
      <c r="I23" s="110" t="s">
        <v>22</v>
      </c>
      <c r="J23" s="111" t="str">
        <f>IF('Rekapitulácia stavby'!AN19="","",'Rekapitulácia stavby'!AN19)</f>
        <v/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33"/>
      <c r="C24" s="28"/>
      <c r="D24" s="28"/>
      <c r="E24" s="111" t="str">
        <f>IF('Rekapitulácia stavby'!E20="","",'Rekapitulácia stavby'!E20)</f>
        <v xml:space="preserve"> </v>
      </c>
      <c r="F24" s="28"/>
      <c r="G24" s="28"/>
      <c r="H24" s="28"/>
      <c r="I24" s="110" t="s">
        <v>24</v>
      </c>
      <c r="J24" s="111" t="str">
        <f>IF('Rekapitulácia stavby'!AN20="","",'Rekapitulácia stavby'!AN20)</f>
        <v/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33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33"/>
      <c r="C26" s="28"/>
      <c r="D26" s="110" t="s">
        <v>30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113"/>
      <c r="B27" s="114"/>
      <c r="C27" s="113"/>
      <c r="D27" s="113"/>
      <c r="E27" s="263" t="s">
        <v>1</v>
      </c>
      <c r="F27" s="263"/>
      <c r="G27" s="263"/>
      <c r="H27" s="263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28"/>
      <c r="B28" s="33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116"/>
      <c r="E29" s="116"/>
      <c r="F29" s="116"/>
      <c r="G29" s="116"/>
      <c r="H29" s="116"/>
      <c r="I29" s="116"/>
      <c r="J29" s="116"/>
      <c r="K29" s="116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33"/>
      <c r="C30" s="28"/>
      <c r="D30" s="117" t="s">
        <v>31</v>
      </c>
      <c r="E30" s="28"/>
      <c r="F30" s="28"/>
      <c r="G30" s="28"/>
      <c r="H30" s="28"/>
      <c r="I30" s="28"/>
      <c r="J30" s="118">
        <f>ROUND(J134, 2)</f>
        <v>255837.82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6"/>
      <c r="E31" s="116"/>
      <c r="F31" s="116"/>
      <c r="G31" s="116"/>
      <c r="H31" s="116"/>
      <c r="I31" s="116"/>
      <c r="J31" s="116"/>
      <c r="K31" s="116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33"/>
      <c r="C32" s="28"/>
      <c r="D32" s="28"/>
      <c r="E32" s="28"/>
      <c r="F32" s="119" t="s">
        <v>33</v>
      </c>
      <c r="G32" s="28"/>
      <c r="H32" s="28"/>
      <c r="I32" s="119" t="s">
        <v>32</v>
      </c>
      <c r="J32" s="119" t="s">
        <v>34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33"/>
      <c r="C33" s="28"/>
      <c r="D33" s="120" t="s">
        <v>35</v>
      </c>
      <c r="E33" s="121" t="s">
        <v>36</v>
      </c>
      <c r="F33" s="122">
        <f>ROUND((SUM(BE134:BE246)),  2)</f>
        <v>0</v>
      </c>
      <c r="G33" s="123"/>
      <c r="H33" s="123"/>
      <c r="I33" s="124">
        <v>0.2</v>
      </c>
      <c r="J33" s="122">
        <f>ROUND(((SUM(BE134:BE246))*I33),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121" t="s">
        <v>37</v>
      </c>
      <c r="F34" s="125">
        <f>ROUND((SUM(BF134:BF246)),  2)</f>
        <v>255837.82</v>
      </c>
      <c r="G34" s="28"/>
      <c r="H34" s="28"/>
      <c r="I34" s="126">
        <v>0.2</v>
      </c>
      <c r="J34" s="125">
        <f>ROUND(((SUM(BF134:BF246))*I34),  2)</f>
        <v>51167.56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33"/>
      <c r="C35" s="28"/>
      <c r="D35" s="28"/>
      <c r="E35" s="110" t="s">
        <v>38</v>
      </c>
      <c r="F35" s="125">
        <f>ROUND((SUM(BG134:BG246)),  2)</f>
        <v>0</v>
      </c>
      <c r="G35" s="28"/>
      <c r="H35" s="28"/>
      <c r="I35" s="126">
        <v>0.2</v>
      </c>
      <c r="J35" s="125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33"/>
      <c r="C36" s="28"/>
      <c r="D36" s="28"/>
      <c r="E36" s="110" t="s">
        <v>39</v>
      </c>
      <c r="F36" s="125">
        <f>ROUND((SUM(BH134:BH246)),  2)</f>
        <v>0</v>
      </c>
      <c r="G36" s="28"/>
      <c r="H36" s="28"/>
      <c r="I36" s="126">
        <v>0.2</v>
      </c>
      <c r="J36" s="125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21" t="s">
        <v>40</v>
      </c>
      <c r="F37" s="122">
        <f>ROUND((SUM(BI134:BI246)),  2)</f>
        <v>0</v>
      </c>
      <c r="G37" s="123"/>
      <c r="H37" s="123"/>
      <c r="I37" s="124">
        <v>0</v>
      </c>
      <c r="J37" s="122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33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33"/>
      <c r="C39" s="127"/>
      <c r="D39" s="128" t="s">
        <v>41</v>
      </c>
      <c r="E39" s="129"/>
      <c r="F39" s="129"/>
      <c r="G39" s="130" t="s">
        <v>42</v>
      </c>
      <c r="H39" s="131" t="s">
        <v>43</v>
      </c>
      <c r="I39" s="129"/>
      <c r="J39" s="132">
        <f>SUM(J30:J37)</f>
        <v>307005.38</v>
      </c>
      <c r="K39" s="133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4" t="s">
        <v>44</v>
      </c>
      <c r="E50" s="135"/>
      <c r="F50" s="135"/>
      <c r="G50" s="134" t="s">
        <v>45</v>
      </c>
      <c r="H50" s="135"/>
      <c r="I50" s="135"/>
      <c r="J50" s="135"/>
      <c r="K50" s="135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8"/>
      <c r="B61" s="33"/>
      <c r="C61" s="28"/>
      <c r="D61" s="136" t="s">
        <v>46</v>
      </c>
      <c r="E61" s="137"/>
      <c r="F61" s="138" t="s">
        <v>47</v>
      </c>
      <c r="G61" s="136" t="s">
        <v>46</v>
      </c>
      <c r="H61" s="137"/>
      <c r="I61" s="137"/>
      <c r="J61" s="139" t="s">
        <v>47</v>
      </c>
      <c r="K61" s="137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8"/>
      <c r="B65" s="33"/>
      <c r="C65" s="28"/>
      <c r="D65" s="134" t="s">
        <v>48</v>
      </c>
      <c r="E65" s="140"/>
      <c r="F65" s="140"/>
      <c r="G65" s="134" t="s">
        <v>49</v>
      </c>
      <c r="H65" s="140"/>
      <c r="I65" s="140"/>
      <c r="J65" s="140"/>
      <c r="K65" s="140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8"/>
      <c r="B76" s="33"/>
      <c r="C76" s="28"/>
      <c r="D76" s="136" t="s">
        <v>46</v>
      </c>
      <c r="E76" s="137"/>
      <c r="F76" s="138" t="s">
        <v>47</v>
      </c>
      <c r="G76" s="136" t="s">
        <v>46</v>
      </c>
      <c r="H76" s="137"/>
      <c r="I76" s="137"/>
      <c r="J76" s="139" t="s">
        <v>47</v>
      </c>
      <c r="K76" s="137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>
      <c r="A81" s="28"/>
      <c r="B81" s="143"/>
      <c r="C81" s="144"/>
      <c r="D81" s="144"/>
      <c r="E81" s="144"/>
      <c r="F81" s="144"/>
      <c r="G81" s="144"/>
      <c r="H81" s="144"/>
      <c r="I81" s="144"/>
      <c r="J81" s="144"/>
      <c r="K81" s="144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29"/>
      <c r="C82" s="20" t="s">
        <v>90</v>
      </c>
      <c r="D82" s="30"/>
      <c r="E82" s="30"/>
      <c r="F82" s="30"/>
      <c r="G82" s="30"/>
      <c r="H82" s="30"/>
      <c r="I82" s="30"/>
      <c r="J82" s="30"/>
      <c r="K82" s="30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5" t="s">
        <v>13</v>
      </c>
      <c r="D84" s="30"/>
      <c r="E84" s="30"/>
      <c r="F84" s="30"/>
      <c r="G84" s="30"/>
      <c r="H84" s="30"/>
      <c r="I84" s="30"/>
      <c r="J84" s="30"/>
      <c r="K84" s="30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30"/>
      <c r="D85" s="30"/>
      <c r="E85" s="264" t="str">
        <f>E7</f>
        <v>ZELENÁ STENA NA OBJEKTE MsKC</v>
      </c>
      <c r="F85" s="265"/>
      <c r="G85" s="265"/>
      <c r="H85" s="265"/>
      <c r="I85" s="30"/>
      <c r="J85" s="30"/>
      <c r="K85" s="30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5" t="s">
        <v>88</v>
      </c>
      <c r="D86" s="30"/>
      <c r="E86" s="30"/>
      <c r="F86" s="30"/>
      <c r="G86" s="30"/>
      <c r="H86" s="30"/>
      <c r="I86" s="30"/>
      <c r="J86" s="30"/>
      <c r="K86" s="30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30"/>
      <c r="D87" s="30"/>
      <c r="E87" s="236" t="str">
        <f>E9</f>
        <v>01 - E1 - Zelená stena na objekte MsKC</v>
      </c>
      <c r="F87" s="266"/>
      <c r="G87" s="266"/>
      <c r="H87" s="266"/>
      <c r="I87" s="30"/>
      <c r="J87" s="30"/>
      <c r="K87" s="30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5" t="s">
        <v>17</v>
      </c>
      <c r="D89" s="30"/>
      <c r="E89" s="30"/>
      <c r="F89" s="23" t="str">
        <f>F12</f>
        <v>Žiar nad Hronom</v>
      </c>
      <c r="G89" s="30"/>
      <c r="H89" s="30"/>
      <c r="I89" s="25" t="s">
        <v>19</v>
      </c>
      <c r="J89" s="64" t="str">
        <f>IF(J12="","",J12)</f>
        <v>1. 8. 2022</v>
      </c>
      <c r="K89" s="30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29"/>
      <c r="C91" s="25" t="s">
        <v>21</v>
      </c>
      <c r="D91" s="30"/>
      <c r="E91" s="30"/>
      <c r="F91" s="23" t="str">
        <f>E15</f>
        <v>Mesto Žiar nad Hronom</v>
      </c>
      <c r="G91" s="30"/>
      <c r="H91" s="30"/>
      <c r="I91" s="25" t="s">
        <v>27</v>
      </c>
      <c r="J91" s="26" t="str">
        <f>E21</f>
        <v xml:space="preserve"> </v>
      </c>
      <c r="K91" s="30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29"/>
      <c r="C92" s="25" t="s">
        <v>25</v>
      </c>
      <c r="D92" s="30"/>
      <c r="E92" s="30"/>
      <c r="F92" s="23" t="str">
        <f>IF(E18="","",E18)</f>
        <v xml:space="preserve"> </v>
      </c>
      <c r="G92" s="30"/>
      <c r="H92" s="30"/>
      <c r="I92" s="25" t="s">
        <v>29</v>
      </c>
      <c r="J92" s="26" t="str">
        <f>E24</f>
        <v xml:space="preserve"> </v>
      </c>
      <c r="K92" s="30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45" t="s">
        <v>91</v>
      </c>
      <c r="D94" s="146"/>
      <c r="E94" s="146"/>
      <c r="F94" s="146"/>
      <c r="G94" s="146"/>
      <c r="H94" s="146"/>
      <c r="I94" s="146"/>
      <c r="J94" s="147" t="s">
        <v>92</v>
      </c>
      <c r="K94" s="146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29"/>
      <c r="C96" s="148" t="s">
        <v>93</v>
      </c>
      <c r="D96" s="30"/>
      <c r="E96" s="30"/>
      <c r="F96" s="30"/>
      <c r="G96" s="30"/>
      <c r="H96" s="30"/>
      <c r="I96" s="30"/>
      <c r="J96" s="82">
        <f>J134</f>
        <v>255837.81999999998</v>
      </c>
      <c r="K96" s="30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94</v>
      </c>
    </row>
    <row r="97" spans="2:12" s="9" customFormat="1" ht="24.95" customHeight="1">
      <c r="B97" s="149"/>
      <c r="C97" s="150"/>
      <c r="D97" s="151" t="s">
        <v>95</v>
      </c>
      <c r="E97" s="152"/>
      <c r="F97" s="152"/>
      <c r="G97" s="152"/>
      <c r="H97" s="152"/>
      <c r="I97" s="152"/>
      <c r="J97" s="153">
        <f>J135</f>
        <v>206612.84</v>
      </c>
      <c r="K97" s="150"/>
      <c r="L97" s="154"/>
    </row>
    <row r="98" spans="2:12" s="10" customFormat="1" ht="19.899999999999999" customHeight="1">
      <c r="B98" s="155"/>
      <c r="C98" s="156"/>
      <c r="D98" s="157" t="s">
        <v>96</v>
      </c>
      <c r="E98" s="158"/>
      <c r="F98" s="158"/>
      <c r="G98" s="158"/>
      <c r="H98" s="158"/>
      <c r="I98" s="158"/>
      <c r="J98" s="159">
        <f>J136</f>
        <v>2063.92</v>
      </c>
      <c r="K98" s="156"/>
      <c r="L98" s="160"/>
    </row>
    <row r="99" spans="2:12" s="10" customFormat="1" ht="19.899999999999999" customHeight="1">
      <c r="B99" s="155"/>
      <c r="C99" s="156"/>
      <c r="D99" s="157" t="s">
        <v>97</v>
      </c>
      <c r="E99" s="158"/>
      <c r="F99" s="158"/>
      <c r="G99" s="158"/>
      <c r="H99" s="158"/>
      <c r="I99" s="158"/>
      <c r="J99" s="159">
        <f>J148</f>
        <v>18612.310000000001</v>
      </c>
      <c r="K99" s="156"/>
      <c r="L99" s="160"/>
    </row>
    <row r="100" spans="2:12" s="10" customFormat="1" ht="19.899999999999999" customHeight="1">
      <c r="B100" s="155"/>
      <c r="C100" s="156"/>
      <c r="D100" s="157" t="s">
        <v>98</v>
      </c>
      <c r="E100" s="158"/>
      <c r="F100" s="158"/>
      <c r="G100" s="158"/>
      <c r="H100" s="158"/>
      <c r="I100" s="158"/>
      <c r="J100" s="159">
        <f>J157</f>
        <v>146532.82</v>
      </c>
      <c r="K100" s="156"/>
      <c r="L100" s="160"/>
    </row>
    <row r="101" spans="2:12" s="10" customFormat="1" ht="19.899999999999999" customHeight="1">
      <c r="B101" s="155"/>
      <c r="C101" s="156"/>
      <c r="D101" s="157" t="s">
        <v>99</v>
      </c>
      <c r="E101" s="158"/>
      <c r="F101" s="158"/>
      <c r="G101" s="158"/>
      <c r="H101" s="158"/>
      <c r="I101" s="158"/>
      <c r="J101" s="159">
        <f>J165</f>
        <v>9336.9299999999985</v>
      </c>
      <c r="K101" s="156"/>
      <c r="L101" s="160"/>
    </row>
    <row r="102" spans="2:12" s="10" customFormat="1" ht="19.899999999999999" customHeight="1">
      <c r="B102" s="155"/>
      <c r="C102" s="156"/>
      <c r="D102" s="157" t="s">
        <v>100</v>
      </c>
      <c r="E102" s="158"/>
      <c r="F102" s="158"/>
      <c r="G102" s="158"/>
      <c r="H102" s="158"/>
      <c r="I102" s="158"/>
      <c r="J102" s="159">
        <f>J175</f>
        <v>27113.559999999998</v>
      </c>
      <c r="K102" s="156"/>
      <c r="L102" s="160"/>
    </row>
    <row r="103" spans="2:12" s="10" customFormat="1" ht="19.899999999999999" customHeight="1">
      <c r="B103" s="155"/>
      <c r="C103" s="156"/>
      <c r="D103" s="157" t="s">
        <v>101</v>
      </c>
      <c r="E103" s="158"/>
      <c r="F103" s="158"/>
      <c r="G103" s="158"/>
      <c r="H103" s="158"/>
      <c r="I103" s="158"/>
      <c r="J103" s="159">
        <f>J199</f>
        <v>2953.3</v>
      </c>
      <c r="K103" s="156"/>
      <c r="L103" s="160"/>
    </row>
    <row r="104" spans="2:12" s="9" customFormat="1" ht="24.95" customHeight="1">
      <c r="B104" s="149"/>
      <c r="C104" s="150"/>
      <c r="D104" s="151" t="s">
        <v>102</v>
      </c>
      <c r="E104" s="152"/>
      <c r="F104" s="152"/>
      <c r="G104" s="152"/>
      <c r="H104" s="152"/>
      <c r="I104" s="152"/>
      <c r="J104" s="153">
        <f>J201</f>
        <v>10305.83</v>
      </c>
      <c r="K104" s="150"/>
      <c r="L104" s="154"/>
    </row>
    <row r="105" spans="2:12" s="10" customFormat="1" ht="19.899999999999999" customHeight="1">
      <c r="B105" s="155"/>
      <c r="C105" s="156"/>
      <c r="D105" s="157" t="s">
        <v>103</v>
      </c>
      <c r="E105" s="158"/>
      <c r="F105" s="158"/>
      <c r="G105" s="158"/>
      <c r="H105" s="158"/>
      <c r="I105" s="158"/>
      <c r="J105" s="159">
        <f>J202</f>
        <v>39.489999999999995</v>
      </c>
      <c r="K105" s="156"/>
      <c r="L105" s="160"/>
    </row>
    <row r="106" spans="2:12" s="10" customFormat="1" ht="19.899999999999999" customHeight="1">
      <c r="B106" s="155"/>
      <c r="C106" s="156"/>
      <c r="D106" s="157" t="s">
        <v>104</v>
      </c>
      <c r="E106" s="158"/>
      <c r="F106" s="158"/>
      <c r="G106" s="158"/>
      <c r="H106" s="158"/>
      <c r="I106" s="158"/>
      <c r="J106" s="159">
        <f>J206</f>
        <v>400.93</v>
      </c>
      <c r="K106" s="156"/>
      <c r="L106" s="160"/>
    </row>
    <row r="107" spans="2:12" s="10" customFormat="1" ht="19.899999999999999" customHeight="1">
      <c r="B107" s="155"/>
      <c r="C107" s="156"/>
      <c r="D107" s="157" t="s">
        <v>105</v>
      </c>
      <c r="E107" s="158"/>
      <c r="F107" s="158"/>
      <c r="G107" s="158"/>
      <c r="H107" s="158"/>
      <c r="I107" s="158"/>
      <c r="J107" s="159">
        <f>J211</f>
        <v>7680.3499999999995</v>
      </c>
      <c r="K107" s="156"/>
      <c r="L107" s="160"/>
    </row>
    <row r="108" spans="2:12" s="10" customFormat="1" ht="19.899999999999999" customHeight="1">
      <c r="B108" s="155"/>
      <c r="C108" s="156"/>
      <c r="D108" s="157" t="s">
        <v>106</v>
      </c>
      <c r="E108" s="158"/>
      <c r="F108" s="158"/>
      <c r="G108" s="158"/>
      <c r="H108" s="158"/>
      <c r="I108" s="158"/>
      <c r="J108" s="159">
        <f>J221</f>
        <v>101.74</v>
      </c>
      <c r="K108" s="156"/>
      <c r="L108" s="160"/>
    </row>
    <row r="109" spans="2:12" s="10" customFormat="1" ht="19.899999999999999" customHeight="1">
      <c r="B109" s="155"/>
      <c r="C109" s="156"/>
      <c r="D109" s="157" t="s">
        <v>107</v>
      </c>
      <c r="E109" s="158"/>
      <c r="F109" s="158"/>
      <c r="G109" s="158"/>
      <c r="H109" s="158"/>
      <c r="I109" s="158"/>
      <c r="J109" s="159">
        <f>J225</f>
        <v>995.89</v>
      </c>
      <c r="K109" s="156"/>
      <c r="L109" s="160"/>
    </row>
    <row r="110" spans="2:12" s="10" customFormat="1" ht="19.899999999999999" customHeight="1">
      <c r="B110" s="155"/>
      <c r="C110" s="156"/>
      <c r="D110" s="157" t="s">
        <v>108</v>
      </c>
      <c r="E110" s="158"/>
      <c r="F110" s="158"/>
      <c r="G110" s="158"/>
      <c r="H110" s="158"/>
      <c r="I110" s="158"/>
      <c r="J110" s="159">
        <f>J230</f>
        <v>92.08</v>
      </c>
      <c r="K110" s="156"/>
      <c r="L110" s="160"/>
    </row>
    <row r="111" spans="2:12" s="10" customFormat="1" ht="19.899999999999999" customHeight="1">
      <c r="B111" s="155"/>
      <c r="C111" s="156"/>
      <c r="D111" s="157" t="s">
        <v>109</v>
      </c>
      <c r="E111" s="158"/>
      <c r="F111" s="158"/>
      <c r="G111" s="158"/>
      <c r="H111" s="158"/>
      <c r="I111" s="158"/>
      <c r="J111" s="159">
        <f>J236</f>
        <v>995.35</v>
      </c>
      <c r="K111" s="156"/>
      <c r="L111" s="160"/>
    </row>
    <row r="112" spans="2:12" s="9" customFormat="1" ht="24.95" customHeight="1">
      <c r="B112" s="149"/>
      <c r="C112" s="150"/>
      <c r="D112" s="151" t="s">
        <v>110</v>
      </c>
      <c r="E112" s="152"/>
      <c r="F112" s="152"/>
      <c r="G112" s="152"/>
      <c r="H112" s="152"/>
      <c r="I112" s="152"/>
      <c r="J112" s="153">
        <f>J238</f>
        <v>48.99</v>
      </c>
      <c r="K112" s="150"/>
      <c r="L112" s="154"/>
    </row>
    <row r="113" spans="1:31" s="10" customFormat="1" ht="19.899999999999999" customHeight="1">
      <c r="B113" s="155"/>
      <c r="C113" s="156"/>
      <c r="D113" s="157" t="s">
        <v>111</v>
      </c>
      <c r="E113" s="158"/>
      <c r="F113" s="158"/>
      <c r="G113" s="158"/>
      <c r="H113" s="158"/>
      <c r="I113" s="158"/>
      <c r="J113" s="159">
        <f>J239</f>
        <v>48.99</v>
      </c>
      <c r="K113" s="156"/>
      <c r="L113" s="160"/>
    </row>
    <row r="114" spans="1:31" s="9" customFormat="1" ht="24.95" customHeight="1">
      <c r="B114" s="149"/>
      <c r="C114" s="150"/>
      <c r="D114" s="151" t="s">
        <v>112</v>
      </c>
      <c r="E114" s="152"/>
      <c r="F114" s="152"/>
      <c r="G114" s="152"/>
      <c r="H114" s="152"/>
      <c r="I114" s="152"/>
      <c r="J114" s="153">
        <f>J242</f>
        <v>38870.160000000003</v>
      </c>
      <c r="K114" s="150"/>
      <c r="L114" s="154"/>
    </row>
    <row r="115" spans="1:31" s="2" customFormat="1" ht="21.7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31" s="2" customFormat="1" ht="6.95" customHeight="1">
      <c r="A116" s="28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20" spans="1:31" s="2" customFormat="1" ht="6.95" customHeight="1">
      <c r="A120" s="28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49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24.95" customHeight="1">
      <c r="A121" s="28"/>
      <c r="B121" s="29"/>
      <c r="C121" s="20" t="s">
        <v>113</v>
      </c>
      <c r="D121" s="30"/>
      <c r="E121" s="30"/>
      <c r="F121" s="30"/>
      <c r="G121" s="30"/>
      <c r="H121" s="30"/>
      <c r="I121" s="30"/>
      <c r="J121" s="30"/>
      <c r="K121" s="30"/>
      <c r="L121" s="49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6.95" customHeight="1">
      <c r="A122" s="28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49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2" customHeight="1">
      <c r="A123" s="28"/>
      <c r="B123" s="29"/>
      <c r="C123" s="25" t="s">
        <v>13</v>
      </c>
      <c r="D123" s="30"/>
      <c r="E123" s="30"/>
      <c r="F123" s="30"/>
      <c r="G123" s="30"/>
      <c r="H123" s="30"/>
      <c r="I123" s="30"/>
      <c r="J123" s="30"/>
      <c r="K123" s="30"/>
      <c r="L123" s="49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6.5" customHeight="1">
      <c r="A124" s="28"/>
      <c r="B124" s="29"/>
      <c r="C124" s="30"/>
      <c r="D124" s="30"/>
      <c r="E124" s="264" t="str">
        <f>E7</f>
        <v>ZELENÁ STENA NA OBJEKTE MsKC</v>
      </c>
      <c r="F124" s="265"/>
      <c r="G124" s="265"/>
      <c r="H124" s="265"/>
      <c r="I124" s="30"/>
      <c r="J124" s="30"/>
      <c r="K124" s="30"/>
      <c r="L124" s="49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12" customHeight="1">
      <c r="A125" s="28"/>
      <c r="B125" s="29"/>
      <c r="C125" s="25" t="s">
        <v>88</v>
      </c>
      <c r="D125" s="30"/>
      <c r="E125" s="30"/>
      <c r="F125" s="30"/>
      <c r="G125" s="30"/>
      <c r="H125" s="30"/>
      <c r="I125" s="30"/>
      <c r="J125" s="30"/>
      <c r="K125" s="30"/>
      <c r="L125" s="49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6.5" customHeight="1">
      <c r="A126" s="28"/>
      <c r="B126" s="29"/>
      <c r="C126" s="30"/>
      <c r="D126" s="30"/>
      <c r="E126" s="236" t="str">
        <f>E9</f>
        <v>01 - E1 - Zelená stena na objekte MsKC</v>
      </c>
      <c r="F126" s="266"/>
      <c r="G126" s="266"/>
      <c r="H126" s="266"/>
      <c r="I126" s="30"/>
      <c r="J126" s="30"/>
      <c r="K126" s="30"/>
      <c r="L126" s="49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6.95" customHeight="1">
      <c r="A127" s="28"/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49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12" customHeight="1">
      <c r="A128" s="28"/>
      <c r="B128" s="29"/>
      <c r="C128" s="25" t="s">
        <v>17</v>
      </c>
      <c r="D128" s="30"/>
      <c r="E128" s="30"/>
      <c r="F128" s="23" t="str">
        <f>F12</f>
        <v>Žiar nad Hronom</v>
      </c>
      <c r="G128" s="30"/>
      <c r="H128" s="30"/>
      <c r="I128" s="25" t="s">
        <v>19</v>
      </c>
      <c r="J128" s="64" t="str">
        <f>IF(J12="","",J12)</f>
        <v>1. 8. 2022</v>
      </c>
      <c r="K128" s="30"/>
      <c r="L128" s="49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6.95" customHeight="1">
      <c r="A129" s="28"/>
      <c r="B129" s="29"/>
      <c r="C129" s="30"/>
      <c r="D129" s="30"/>
      <c r="E129" s="30"/>
      <c r="F129" s="30"/>
      <c r="G129" s="30"/>
      <c r="H129" s="30"/>
      <c r="I129" s="30"/>
      <c r="J129" s="30"/>
      <c r="K129" s="30"/>
      <c r="L129" s="49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15.2" customHeight="1">
      <c r="A130" s="28"/>
      <c r="B130" s="29"/>
      <c r="C130" s="25" t="s">
        <v>21</v>
      </c>
      <c r="D130" s="30"/>
      <c r="E130" s="30"/>
      <c r="F130" s="23" t="str">
        <f>E15</f>
        <v>Mesto Žiar nad Hronom</v>
      </c>
      <c r="G130" s="30"/>
      <c r="H130" s="30"/>
      <c r="I130" s="25" t="s">
        <v>27</v>
      </c>
      <c r="J130" s="26" t="str">
        <f>E21</f>
        <v xml:space="preserve"> </v>
      </c>
      <c r="K130" s="30"/>
      <c r="L130" s="49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2" customFormat="1" ht="15.2" customHeight="1">
      <c r="A131" s="28"/>
      <c r="B131" s="29"/>
      <c r="C131" s="25" t="s">
        <v>25</v>
      </c>
      <c r="D131" s="30"/>
      <c r="E131" s="30"/>
      <c r="F131" s="23" t="str">
        <f>IF(E18="","",E18)</f>
        <v xml:space="preserve"> </v>
      </c>
      <c r="G131" s="30"/>
      <c r="H131" s="30"/>
      <c r="I131" s="25" t="s">
        <v>29</v>
      </c>
      <c r="J131" s="26" t="str">
        <f>E24</f>
        <v xml:space="preserve"> </v>
      </c>
      <c r="K131" s="30"/>
      <c r="L131" s="49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5" s="2" customFormat="1" ht="10.35" customHeight="1">
      <c r="A132" s="28"/>
      <c r="B132" s="29"/>
      <c r="C132" s="30"/>
      <c r="D132" s="30"/>
      <c r="E132" s="30"/>
      <c r="F132" s="30"/>
      <c r="G132" s="30"/>
      <c r="H132" s="30"/>
      <c r="I132" s="30"/>
      <c r="J132" s="30"/>
      <c r="K132" s="30"/>
      <c r="L132" s="49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 spans="1:65" s="11" customFormat="1" ht="29.25" customHeight="1">
      <c r="A133" s="161"/>
      <c r="B133" s="162"/>
      <c r="C133" s="163" t="s">
        <v>114</v>
      </c>
      <c r="D133" s="164" t="s">
        <v>56</v>
      </c>
      <c r="E133" s="164" t="s">
        <v>52</v>
      </c>
      <c r="F133" s="164" t="s">
        <v>53</v>
      </c>
      <c r="G133" s="164" t="s">
        <v>115</v>
      </c>
      <c r="H133" s="164" t="s">
        <v>116</v>
      </c>
      <c r="I133" s="164" t="s">
        <v>117</v>
      </c>
      <c r="J133" s="165" t="s">
        <v>92</v>
      </c>
      <c r="K133" s="166" t="s">
        <v>118</v>
      </c>
      <c r="L133" s="167"/>
      <c r="M133" s="73" t="s">
        <v>1</v>
      </c>
      <c r="N133" s="74" t="s">
        <v>35</v>
      </c>
      <c r="O133" s="74" t="s">
        <v>119</v>
      </c>
      <c r="P133" s="74" t="s">
        <v>120</v>
      </c>
      <c r="Q133" s="74" t="s">
        <v>121</v>
      </c>
      <c r="R133" s="74" t="s">
        <v>122</v>
      </c>
      <c r="S133" s="74" t="s">
        <v>123</v>
      </c>
      <c r="T133" s="75" t="s">
        <v>124</v>
      </c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28"/>
      <c r="B134" s="29"/>
      <c r="C134" s="80" t="s">
        <v>93</v>
      </c>
      <c r="D134" s="30"/>
      <c r="E134" s="30"/>
      <c r="F134" s="30"/>
      <c r="G134" s="30"/>
      <c r="H134" s="30"/>
      <c r="I134" s="30"/>
      <c r="J134" s="168">
        <f>BK134</f>
        <v>255837.81999999998</v>
      </c>
      <c r="K134" s="30"/>
      <c r="L134" s="33"/>
      <c r="M134" s="76"/>
      <c r="N134" s="169"/>
      <c r="O134" s="77"/>
      <c r="P134" s="170">
        <f>P135+P201+P238+P242</f>
        <v>1471.1927303549999</v>
      </c>
      <c r="Q134" s="77"/>
      <c r="R134" s="170">
        <f>R135+R201+R238+R242</f>
        <v>53.318267463702</v>
      </c>
      <c r="S134" s="77"/>
      <c r="T134" s="171">
        <f>T135+T201+T238+T242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T134" s="14" t="s">
        <v>70</v>
      </c>
      <c r="AU134" s="14" t="s">
        <v>94</v>
      </c>
      <c r="BK134" s="172">
        <f>BK135+BK201+BK238+BK242</f>
        <v>255837.81999999998</v>
      </c>
    </row>
    <row r="135" spans="1:65" s="12" customFormat="1" ht="25.9" customHeight="1">
      <c r="B135" s="173"/>
      <c r="C135" s="174"/>
      <c r="D135" s="175" t="s">
        <v>70</v>
      </c>
      <c r="E135" s="176" t="s">
        <v>125</v>
      </c>
      <c r="F135" s="176" t="s">
        <v>126</v>
      </c>
      <c r="G135" s="174"/>
      <c r="H135" s="174"/>
      <c r="I135" s="174"/>
      <c r="J135" s="177">
        <f>BK135</f>
        <v>206612.84</v>
      </c>
      <c r="K135" s="174"/>
      <c r="L135" s="178"/>
      <c r="M135" s="179"/>
      <c r="N135" s="180"/>
      <c r="O135" s="180"/>
      <c r="P135" s="181">
        <f>P136+P148+P157+P165+P175+P199</f>
        <v>1356.659547</v>
      </c>
      <c r="Q135" s="180"/>
      <c r="R135" s="181">
        <f>R136+R148+R157+R165+R175+R199</f>
        <v>53.133702631101997</v>
      </c>
      <c r="S135" s="180"/>
      <c r="T135" s="182">
        <f>T136+T148+T157+T165+T175+T199</f>
        <v>0</v>
      </c>
      <c r="AR135" s="183" t="s">
        <v>79</v>
      </c>
      <c r="AT135" s="184" t="s">
        <v>70</v>
      </c>
      <c r="AU135" s="184" t="s">
        <v>71</v>
      </c>
      <c r="AY135" s="183" t="s">
        <v>127</v>
      </c>
      <c r="BK135" s="185">
        <f>BK136+BK148+BK157+BK165+BK175+BK199</f>
        <v>206612.84</v>
      </c>
    </row>
    <row r="136" spans="1:65" s="12" customFormat="1" ht="22.9" customHeight="1">
      <c r="B136" s="173"/>
      <c r="C136" s="174"/>
      <c r="D136" s="175" t="s">
        <v>70</v>
      </c>
      <c r="E136" s="186" t="s">
        <v>79</v>
      </c>
      <c r="F136" s="186" t="s">
        <v>128</v>
      </c>
      <c r="G136" s="174"/>
      <c r="H136" s="174"/>
      <c r="I136" s="174"/>
      <c r="J136" s="187">
        <f>BK136</f>
        <v>2063.92</v>
      </c>
      <c r="K136" s="174"/>
      <c r="L136" s="178"/>
      <c r="M136" s="179"/>
      <c r="N136" s="180"/>
      <c r="O136" s="180"/>
      <c r="P136" s="181">
        <f>SUM(P137:P147)</f>
        <v>54.162868999999993</v>
      </c>
      <c r="Q136" s="180"/>
      <c r="R136" s="181">
        <f>SUM(R137:R147)</f>
        <v>0</v>
      </c>
      <c r="S136" s="180"/>
      <c r="T136" s="182">
        <f>SUM(T137:T147)</f>
        <v>0</v>
      </c>
      <c r="AR136" s="183" t="s">
        <v>79</v>
      </c>
      <c r="AT136" s="184" t="s">
        <v>70</v>
      </c>
      <c r="AU136" s="184" t="s">
        <v>79</v>
      </c>
      <c r="AY136" s="183" t="s">
        <v>127</v>
      </c>
      <c r="BK136" s="185">
        <f>SUM(BK137:BK147)</f>
        <v>2063.92</v>
      </c>
    </row>
    <row r="137" spans="1:65" s="2" customFormat="1" ht="24.2" customHeight="1">
      <c r="A137" s="28"/>
      <c r="B137" s="29"/>
      <c r="C137" s="188" t="s">
        <v>79</v>
      </c>
      <c r="D137" s="188" t="s">
        <v>129</v>
      </c>
      <c r="E137" s="189" t="s">
        <v>130</v>
      </c>
      <c r="F137" s="190" t="s">
        <v>131</v>
      </c>
      <c r="G137" s="191" t="s">
        <v>132</v>
      </c>
      <c r="H137" s="192">
        <v>24.3</v>
      </c>
      <c r="I137" s="193">
        <v>3.16</v>
      </c>
      <c r="J137" s="193">
        <f t="shared" ref="J137:J147" si="0">ROUND(I137*H137,2)</f>
        <v>76.790000000000006</v>
      </c>
      <c r="K137" s="194"/>
      <c r="L137" s="33"/>
      <c r="M137" s="195" t="s">
        <v>1</v>
      </c>
      <c r="N137" s="196" t="s">
        <v>37</v>
      </c>
      <c r="O137" s="197">
        <v>0.23599999999999999</v>
      </c>
      <c r="P137" s="197">
        <f t="shared" ref="P137:P147" si="1">O137*H137</f>
        <v>5.7347999999999999</v>
      </c>
      <c r="Q137" s="197">
        <v>0</v>
      </c>
      <c r="R137" s="197">
        <f t="shared" ref="R137:R147" si="2">Q137*H137</f>
        <v>0</v>
      </c>
      <c r="S137" s="197">
        <v>0</v>
      </c>
      <c r="T137" s="198">
        <f t="shared" ref="T137:T147" si="3"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9" t="s">
        <v>133</v>
      </c>
      <c r="AT137" s="199" t="s">
        <v>129</v>
      </c>
      <c r="AU137" s="199" t="s">
        <v>134</v>
      </c>
      <c r="AY137" s="14" t="s">
        <v>127</v>
      </c>
      <c r="BE137" s="200">
        <f t="shared" ref="BE137:BE147" si="4">IF(N137="základná",J137,0)</f>
        <v>0</v>
      </c>
      <c r="BF137" s="200">
        <f t="shared" ref="BF137:BF147" si="5">IF(N137="znížená",J137,0)</f>
        <v>76.790000000000006</v>
      </c>
      <c r="BG137" s="200">
        <f t="shared" ref="BG137:BG147" si="6">IF(N137="zákl. prenesená",J137,0)</f>
        <v>0</v>
      </c>
      <c r="BH137" s="200">
        <f t="shared" ref="BH137:BH147" si="7">IF(N137="zníž. prenesená",J137,0)</f>
        <v>0</v>
      </c>
      <c r="BI137" s="200">
        <f t="shared" ref="BI137:BI147" si="8">IF(N137="nulová",J137,0)</f>
        <v>0</v>
      </c>
      <c r="BJ137" s="14" t="s">
        <v>134</v>
      </c>
      <c r="BK137" s="200">
        <f t="shared" ref="BK137:BK147" si="9">ROUND(I137*H137,2)</f>
        <v>76.790000000000006</v>
      </c>
      <c r="BL137" s="14" t="s">
        <v>133</v>
      </c>
      <c r="BM137" s="199" t="s">
        <v>134</v>
      </c>
    </row>
    <row r="138" spans="1:65" s="2" customFormat="1" ht="21.75" customHeight="1">
      <c r="A138" s="28"/>
      <c r="B138" s="29"/>
      <c r="C138" s="188" t="s">
        <v>134</v>
      </c>
      <c r="D138" s="188" t="s">
        <v>129</v>
      </c>
      <c r="E138" s="189" t="s">
        <v>135</v>
      </c>
      <c r="F138" s="190" t="s">
        <v>136</v>
      </c>
      <c r="G138" s="191" t="s">
        <v>137</v>
      </c>
      <c r="H138" s="192">
        <v>3.95</v>
      </c>
      <c r="I138" s="193">
        <v>35.75</v>
      </c>
      <c r="J138" s="193">
        <f t="shared" si="0"/>
        <v>141.21</v>
      </c>
      <c r="K138" s="194"/>
      <c r="L138" s="33"/>
      <c r="M138" s="195" t="s">
        <v>1</v>
      </c>
      <c r="N138" s="196" t="s">
        <v>37</v>
      </c>
      <c r="O138" s="197">
        <v>2.5139999999999998</v>
      </c>
      <c r="P138" s="197">
        <f t="shared" si="1"/>
        <v>9.930299999999999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9" t="s">
        <v>133</v>
      </c>
      <c r="AT138" s="199" t="s">
        <v>129</v>
      </c>
      <c r="AU138" s="199" t="s">
        <v>134</v>
      </c>
      <c r="AY138" s="14" t="s">
        <v>127</v>
      </c>
      <c r="BE138" s="200">
        <f t="shared" si="4"/>
        <v>0</v>
      </c>
      <c r="BF138" s="200">
        <f t="shared" si="5"/>
        <v>141.21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4" t="s">
        <v>134</v>
      </c>
      <c r="BK138" s="200">
        <f t="shared" si="9"/>
        <v>141.21</v>
      </c>
      <c r="BL138" s="14" t="s">
        <v>133</v>
      </c>
      <c r="BM138" s="199" t="s">
        <v>133</v>
      </c>
    </row>
    <row r="139" spans="1:65" s="2" customFormat="1" ht="37.9" customHeight="1">
      <c r="A139" s="28"/>
      <c r="B139" s="29"/>
      <c r="C139" s="188" t="s">
        <v>138</v>
      </c>
      <c r="D139" s="188" t="s">
        <v>129</v>
      </c>
      <c r="E139" s="189" t="s">
        <v>139</v>
      </c>
      <c r="F139" s="190" t="s">
        <v>140</v>
      </c>
      <c r="G139" s="191" t="s">
        <v>137</v>
      </c>
      <c r="H139" s="192">
        <v>3.95</v>
      </c>
      <c r="I139" s="193">
        <v>10.119999999999999</v>
      </c>
      <c r="J139" s="193">
        <f t="shared" si="0"/>
        <v>39.97</v>
      </c>
      <c r="K139" s="194"/>
      <c r="L139" s="33"/>
      <c r="M139" s="195" t="s">
        <v>1</v>
      </c>
      <c r="N139" s="196" t="s">
        <v>37</v>
      </c>
      <c r="O139" s="197">
        <v>0.61299999999999999</v>
      </c>
      <c r="P139" s="197">
        <f t="shared" si="1"/>
        <v>2.4213499999999999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9" t="s">
        <v>133</v>
      </c>
      <c r="AT139" s="199" t="s">
        <v>129</v>
      </c>
      <c r="AU139" s="199" t="s">
        <v>134</v>
      </c>
      <c r="AY139" s="14" t="s">
        <v>127</v>
      </c>
      <c r="BE139" s="200">
        <f t="shared" si="4"/>
        <v>0</v>
      </c>
      <c r="BF139" s="200">
        <f t="shared" si="5"/>
        <v>39.97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4" t="s">
        <v>134</v>
      </c>
      <c r="BK139" s="200">
        <f t="shared" si="9"/>
        <v>39.97</v>
      </c>
      <c r="BL139" s="14" t="s">
        <v>133</v>
      </c>
      <c r="BM139" s="199" t="s">
        <v>141</v>
      </c>
    </row>
    <row r="140" spans="1:65" s="2" customFormat="1" ht="16.5" customHeight="1">
      <c r="A140" s="28"/>
      <c r="B140" s="29"/>
      <c r="C140" s="188" t="s">
        <v>133</v>
      </c>
      <c r="D140" s="188" t="s">
        <v>129</v>
      </c>
      <c r="E140" s="189" t="s">
        <v>142</v>
      </c>
      <c r="F140" s="190" t="s">
        <v>143</v>
      </c>
      <c r="G140" s="191" t="s">
        <v>137</v>
      </c>
      <c r="H140" s="192">
        <v>17.899999999999999</v>
      </c>
      <c r="I140" s="193">
        <v>21.87</v>
      </c>
      <c r="J140" s="193">
        <f t="shared" si="0"/>
        <v>391.47</v>
      </c>
      <c r="K140" s="194"/>
      <c r="L140" s="33"/>
      <c r="M140" s="195" t="s">
        <v>1</v>
      </c>
      <c r="N140" s="196" t="s">
        <v>37</v>
      </c>
      <c r="O140" s="197">
        <v>1.5089999999999999</v>
      </c>
      <c r="P140" s="197">
        <f t="shared" si="1"/>
        <v>27.011099999999995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9" t="s">
        <v>133</v>
      </c>
      <c r="AT140" s="199" t="s">
        <v>129</v>
      </c>
      <c r="AU140" s="199" t="s">
        <v>134</v>
      </c>
      <c r="AY140" s="14" t="s">
        <v>127</v>
      </c>
      <c r="BE140" s="200">
        <f t="shared" si="4"/>
        <v>0</v>
      </c>
      <c r="BF140" s="200">
        <f t="shared" si="5"/>
        <v>391.47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4" t="s">
        <v>134</v>
      </c>
      <c r="BK140" s="200">
        <f t="shared" si="9"/>
        <v>391.47</v>
      </c>
      <c r="BL140" s="14" t="s">
        <v>133</v>
      </c>
      <c r="BM140" s="199" t="s">
        <v>144</v>
      </c>
    </row>
    <row r="141" spans="1:65" s="2" customFormat="1" ht="37.9" customHeight="1">
      <c r="A141" s="28"/>
      <c r="B141" s="29"/>
      <c r="C141" s="188" t="s">
        <v>145</v>
      </c>
      <c r="D141" s="188" t="s">
        <v>129</v>
      </c>
      <c r="E141" s="189" t="s">
        <v>146</v>
      </c>
      <c r="F141" s="190" t="s">
        <v>147</v>
      </c>
      <c r="G141" s="191" t="s">
        <v>137</v>
      </c>
      <c r="H141" s="192">
        <v>17.899999999999999</v>
      </c>
      <c r="I141" s="193">
        <v>1.21</v>
      </c>
      <c r="J141" s="193">
        <f t="shared" si="0"/>
        <v>21.66</v>
      </c>
      <c r="K141" s="194"/>
      <c r="L141" s="33"/>
      <c r="M141" s="195" t="s">
        <v>1</v>
      </c>
      <c r="N141" s="196" t="s">
        <v>37</v>
      </c>
      <c r="O141" s="197">
        <v>0.08</v>
      </c>
      <c r="P141" s="197">
        <f t="shared" si="1"/>
        <v>1.4319999999999999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9" t="s">
        <v>133</v>
      </c>
      <c r="AT141" s="199" t="s">
        <v>129</v>
      </c>
      <c r="AU141" s="199" t="s">
        <v>134</v>
      </c>
      <c r="AY141" s="14" t="s">
        <v>127</v>
      </c>
      <c r="BE141" s="200">
        <f t="shared" si="4"/>
        <v>0</v>
      </c>
      <c r="BF141" s="200">
        <f t="shared" si="5"/>
        <v>21.66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4" t="s">
        <v>134</v>
      </c>
      <c r="BK141" s="200">
        <f t="shared" si="9"/>
        <v>21.66</v>
      </c>
      <c r="BL141" s="14" t="s">
        <v>133</v>
      </c>
      <c r="BM141" s="199" t="s">
        <v>148</v>
      </c>
    </row>
    <row r="142" spans="1:65" s="2" customFormat="1" ht="33" customHeight="1">
      <c r="A142" s="28"/>
      <c r="B142" s="29"/>
      <c r="C142" s="188" t="s">
        <v>141</v>
      </c>
      <c r="D142" s="188" t="s">
        <v>129</v>
      </c>
      <c r="E142" s="189" t="s">
        <v>149</v>
      </c>
      <c r="F142" s="190" t="s">
        <v>150</v>
      </c>
      <c r="G142" s="191" t="s">
        <v>137</v>
      </c>
      <c r="H142" s="192">
        <v>21.85</v>
      </c>
      <c r="I142" s="193">
        <v>5.18</v>
      </c>
      <c r="J142" s="193">
        <f t="shared" si="0"/>
        <v>113.18</v>
      </c>
      <c r="K142" s="194"/>
      <c r="L142" s="33"/>
      <c r="M142" s="195" t="s">
        <v>1</v>
      </c>
      <c r="N142" s="196" t="s">
        <v>37</v>
      </c>
      <c r="O142" s="197">
        <v>7.0999999999999994E-2</v>
      </c>
      <c r="P142" s="197">
        <f t="shared" si="1"/>
        <v>1.55135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9" t="s">
        <v>133</v>
      </c>
      <c r="AT142" s="199" t="s">
        <v>129</v>
      </c>
      <c r="AU142" s="199" t="s">
        <v>134</v>
      </c>
      <c r="AY142" s="14" t="s">
        <v>127</v>
      </c>
      <c r="BE142" s="200">
        <f t="shared" si="4"/>
        <v>0</v>
      </c>
      <c r="BF142" s="200">
        <f t="shared" si="5"/>
        <v>113.18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4" t="s">
        <v>134</v>
      </c>
      <c r="BK142" s="200">
        <f t="shared" si="9"/>
        <v>113.18</v>
      </c>
      <c r="BL142" s="14" t="s">
        <v>133</v>
      </c>
      <c r="BM142" s="199" t="s">
        <v>151</v>
      </c>
    </row>
    <row r="143" spans="1:65" s="2" customFormat="1" ht="37.9" customHeight="1">
      <c r="A143" s="28"/>
      <c r="B143" s="29"/>
      <c r="C143" s="188" t="s">
        <v>152</v>
      </c>
      <c r="D143" s="188" t="s">
        <v>129</v>
      </c>
      <c r="E143" s="189" t="s">
        <v>153</v>
      </c>
      <c r="F143" s="190" t="s">
        <v>154</v>
      </c>
      <c r="G143" s="191" t="s">
        <v>137</v>
      </c>
      <c r="H143" s="192">
        <v>480.7</v>
      </c>
      <c r="I143" s="193">
        <v>0.52</v>
      </c>
      <c r="J143" s="193">
        <f t="shared" si="0"/>
        <v>249.96</v>
      </c>
      <c r="K143" s="194"/>
      <c r="L143" s="33"/>
      <c r="M143" s="195" t="s">
        <v>1</v>
      </c>
      <c r="N143" s="196" t="s">
        <v>37</v>
      </c>
      <c r="O143" s="197">
        <v>7.3699999999999998E-3</v>
      </c>
      <c r="P143" s="197">
        <f t="shared" si="1"/>
        <v>3.5427589999999998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9" t="s">
        <v>133</v>
      </c>
      <c r="AT143" s="199" t="s">
        <v>129</v>
      </c>
      <c r="AU143" s="199" t="s">
        <v>134</v>
      </c>
      <c r="AY143" s="14" t="s">
        <v>127</v>
      </c>
      <c r="BE143" s="200">
        <f t="shared" si="4"/>
        <v>0</v>
      </c>
      <c r="BF143" s="200">
        <f t="shared" si="5"/>
        <v>249.96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4" t="s">
        <v>134</v>
      </c>
      <c r="BK143" s="200">
        <f t="shared" si="9"/>
        <v>249.96</v>
      </c>
      <c r="BL143" s="14" t="s">
        <v>133</v>
      </c>
      <c r="BM143" s="199" t="s">
        <v>155</v>
      </c>
    </row>
    <row r="144" spans="1:65" s="2" customFormat="1" ht="16.5" customHeight="1">
      <c r="A144" s="28"/>
      <c r="B144" s="29"/>
      <c r="C144" s="188" t="s">
        <v>144</v>
      </c>
      <c r="D144" s="188" t="s">
        <v>129</v>
      </c>
      <c r="E144" s="189" t="s">
        <v>156</v>
      </c>
      <c r="F144" s="190" t="s">
        <v>157</v>
      </c>
      <c r="G144" s="191" t="s">
        <v>137</v>
      </c>
      <c r="H144" s="192">
        <v>21.85</v>
      </c>
      <c r="I144" s="193">
        <v>0.9</v>
      </c>
      <c r="J144" s="193">
        <f t="shared" si="0"/>
        <v>19.670000000000002</v>
      </c>
      <c r="K144" s="194"/>
      <c r="L144" s="33"/>
      <c r="M144" s="195" t="s">
        <v>1</v>
      </c>
      <c r="N144" s="196" t="s">
        <v>37</v>
      </c>
      <c r="O144" s="197">
        <v>8.9999999999999993E-3</v>
      </c>
      <c r="P144" s="197">
        <f t="shared" si="1"/>
        <v>0.19664999999999999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9" t="s">
        <v>133</v>
      </c>
      <c r="AT144" s="199" t="s">
        <v>129</v>
      </c>
      <c r="AU144" s="199" t="s">
        <v>134</v>
      </c>
      <c r="AY144" s="14" t="s">
        <v>127</v>
      </c>
      <c r="BE144" s="200">
        <f t="shared" si="4"/>
        <v>0</v>
      </c>
      <c r="BF144" s="200">
        <f t="shared" si="5"/>
        <v>19.670000000000002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4" t="s">
        <v>134</v>
      </c>
      <c r="BK144" s="200">
        <f t="shared" si="9"/>
        <v>19.670000000000002</v>
      </c>
      <c r="BL144" s="14" t="s">
        <v>133</v>
      </c>
      <c r="BM144" s="199" t="s">
        <v>158</v>
      </c>
    </row>
    <row r="145" spans="1:65" s="2" customFormat="1" ht="24.2" customHeight="1">
      <c r="A145" s="28"/>
      <c r="B145" s="29"/>
      <c r="C145" s="188" t="s">
        <v>159</v>
      </c>
      <c r="D145" s="188" t="s">
        <v>129</v>
      </c>
      <c r="E145" s="189" t="s">
        <v>160</v>
      </c>
      <c r="F145" s="190" t="s">
        <v>161</v>
      </c>
      <c r="G145" s="191" t="s">
        <v>162</v>
      </c>
      <c r="H145" s="192">
        <v>36.49</v>
      </c>
      <c r="I145" s="193">
        <v>19.5</v>
      </c>
      <c r="J145" s="193">
        <f t="shared" si="0"/>
        <v>711.56</v>
      </c>
      <c r="K145" s="194"/>
      <c r="L145" s="33"/>
      <c r="M145" s="195" t="s">
        <v>1</v>
      </c>
      <c r="N145" s="196" t="s">
        <v>37</v>
      </c>
      <c r="O145" s="197">
        <v>0</v>
      </c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9" t="s">
        <v>133</v>
      </c>
      <c r="AT145" s="199" t="s">
        <v>129</v>
      </c>
      <c r="AU145" s="199" t="s">
        <v>134</v>
      </c>
      <c r="AY145" s="14" t="s">
        <v>127</v>
      </c>
      <c r="BE145" s="200">
        <f t="shared" si="4"/>
        <v>0</v>
      </c>
      <c r="BF145" s="200">
        <f t="shared" si="5"/>
        <v>711.56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4" t="s">
        <v>134</v>
      </c>
      <c r="BK145" s="200">
        <f t="shared" si="9"/>
        <v>711.56</v>
      </c>
      <c r="BL145" s="14" t="s">
        <v>133</v>
      </c>
      <c r="BM145" s="199" t="s">
        <v>163</v>
      </c>
    </row>
    <row r="146" spans="1:65" s="2" customFormat="1" ht="24.2" customHeight="1">
      <c r="A146" s="28"/>
      <c r="B146" s="29"/>
      <c r="C146" s="188" t="s">
        <v>148</v>
      </c>
      <c r="D146" s="188" t="s">
        <v>129</v>
      </c>
      <c r="E146" s="189" t="s">
        <v>164</v>
      </c>
      <c r="F146" s="190" t="s">
        <v>165</v>
      </c>
      <c r="G146" s="191" t="s">
        <v>137</v>
      </c>
      <c r="H146" s="192">
        <v>9.68</v>
      </c>
      <c r="I146" s="193">
        <v>4.24</v>
      </c>
      <c r="J146" s="193">
        <f t="shared" si="0"/>
        <v>41.04</v>
      </c>
      <c r="K146" s="194"/>
      <c r="L146" s="33"/>
      <c r="M146" s="195" t="s">
        <v>1</v>
      </c>
      <c r="N146" s="196" t="s">
        <v>37</v>
      </c>
      <c r="O146" s="197">
        <v>0.24199999999999999</v>
      </c>
      <c r="P146" s="197">
        <f t="shared" si="1"/>
        <v>2.3425599999999998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9" t="s">
        <v>133</v>
      </c>
      <c r="AT146" s="199" t="s">
        <v>129</v>
      </c>
      <c r="AU146" s="199" t="s">
        <v>134</v>
      </c>
      <c r="AY146" s="14" t="s">
        <v>127</v>
      </c>
      <c r="BE146" s="200">
        <f t="shared" si="4"/>
        <v>0</v>
      </c>
      <c r="BF146" s="200">
        <f t="shared" si="5"/>
        <v>41.04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4" t="s">
        <v>134</v>
      </c>
      <c r="BK146" s="200">
        <f t="shared" si="9"/>
        <v>41.04</v>
      </c>
      <c r="BL146" s="14" t="s">
        <v>133</v>
      </c>
      <c r="BM146" s="199" t="s">
        <v>7</v>
      </c>
    </row>
    <row r="147" spans="1:65" s="2" customFormat="1" ht="16.5" customHeight="1">
      <c r="A147" s="28"/>
      <c r="B147" s="29"/>
      <c r="C147" s="201" t="s">
        <v>166</v>
      </c>
      <c r="D147" s="201" t="s">
        <v>167</v>
      </c>
      <c r="E147" s="202" t="s">
        <v>168</v>
      </c>
      <c r="F147" s="203" t="s">
        <v>169</v>
      </c>
      <c r="G147" s="204" t="s">
        <v>162</v>
      </c>
      <c r="H147" s="205">
        <v>15.488</v>
      </c>
      <c r="I147" s="206">
        <v>16.62</v>
      </c>
      <c r="J147" s="206">
        <f t="shared" si="0"/>
        <v>257.41000000000003</v>
      </c>
      <c r="K147" s="207"/>
      <c r="L147" s="208"/>
      <c r="M147" s="209" t="s">
        <v>1</v>
      </c>
      <c r="N147" s="210" t="s">
        <v>37</v>
      </c>
      <c r="O147" s="197">
        <v>0</v>
      </c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9" t="s">
        <v>144</v>
      </c>
      <c r="AT147" s="199" t="s">
        <v>167</v>
      </c>
      <c r="AU147" s="199" t="s">
        <v>134</v>
      </c>
      <c r="AY147" s="14" t="s">
        <v>127</v>
      </c>
      <c r="BE147" s="200">
        <f t="shared" si="4"/>
        <v>0</v>
      </c>
      <c r="BF147" s="200">
        <f t="shared" si="5"/>
        <v>257.41000000000003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4" t="s">
        <v>134</v>
      </c>
      <c r="BK147" s="200">
        <f t="shared" si="9"/>
        <v>257.41000000000003</v>
      </c>
      <c r="BL147" s="14" t="s">
        <v>133</v>
      </c>
      <c r="BM147" s="199" t="s">
        <v>170</v>
      </c>
    </row>
    <row r="148" spans="1:65" s="12" customFormat="1" ht="22.9" customHeight="1">
      <c r="B148" s="173"/>
      <c r="C148" s="174"/>
      <c r="D148" s="175" t="s">
        <v>70</v>
      </c>
      <c r="E148" s="186" t="s">
        <v>134</v>
      </c>
      <c r="F148" s="186" t="s">
        <v>171</v>
      </c>
      <c r="G148" s="174"/>
      <c r="H148" s="174"/>
      <c r="I148" s="174"/>
      <c r="J148" s="187">
        <f>BK148</f>
        <v>18612.310000000001</v>
      </c>
      <c r="K148" s="174"/>
      <c r="L148" s="178"/>
      <c r="M148" s="179"/>
      <c r="N148" s="180"/>
      <c r="O148" s="180"/>
      <c r="P148" s="181">
        <f>SUM(P149:P156)</f>
        <v>64.582430000000016</v>
      </c>
      <c r="Q148" s="180"/>
      <c r="R148" s="181">
        <f>SUM(R149:R156)</f>
        <v>29.054715681101996</v>
      </c>
      <c r="S148" s="180"/>
      <c r="T148" s="182">
        <f>SUM(T149:T156)</f>
        <v>0</v>
      </c>
      <c r="AR148" s="183" t="s">
        <v>79</v>
      </c>
      <c r="AT148" s="184" t="s">
        <v>70</v>
      </c>
      <c r="AU148" s="184" t="s">
        <v>79</v>
      </c>
      <c r="AY148" s="183" t="s">
        <v>127</v>
      </c>
      <c r="BK148" s="185">
        <f>SUM(BK149:BK156)</f>
        <v>18612.310000000001</v>
      </c>
    </row>
    <row r="149" spans="1:65" s="2" customFormat="1" ht="16.5" customHeight="1">
      <c r="A149" s="28"/>
      <c r="B149" s="29"/>
      <c r="C149" s="188" t="s">
        <v>151</v>
      </c>
      <c r="D149" s="188" t="s">
        <v>129</v>
      </c>
      <c r="E149" s="189" t="s">
        <v>172</v>
      </c>
      <c r="F149" s="190" t="s">
        <v>173</v>
      </c>
      <c r="G149" s="191" t="s">
        <v>137</v>
      </c>
      <c r="H149" s="192">
        <v>1.3049999999999999</v>
      </c>
      <c r="I149" s="193">
        <v>53.49</v>
      </c>
      <c r="J149" s="193">
        <f t="shared" ref="J149:J156" si="10">ROUND(I149*H149,2)</f>
        <v>69.8</v>
      </c>
      <c r="K149" s="194"/>
      <c r="L149" s="33"/>
      <c r="M149" s="195" t="s">
        <v>1</v>
      </c>
      <c r="N149" s="196" t="s">
        <v>37</v>
      </c>
      <c r="O149" s="197">
        <v>0</v>
      </c>
      <c r="P149" s="197">
        <f t="shared" ref="P149:P156" si="11">O149*H149</f>
        <v>0</v>
      </c>
      <c r="Q149" s="197">
        <v>0</v>
      </c>
      <c r="R149" s="197">
        <f t="shared" ref="R149:R156" si="12">Q149*H149</f>
        <v>0</v>
      </c>
      <c r="S149" s="197">
        <v>0</v>
      </c>
      <c r="T149" s="198">
        <f t="shared" ref="T149:T156" si="13"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9" t="s">
        <v>133</v>
      </c>
      <c r="AT149" s="199" t="s">
        <v>129</v>
      </c>
      <c r="AU149" s="199" t="s">
        <v>134</v>
      </c>
      <c r="AY149" s="14" t="s">
        <v>127</v>
      </c>
      <c r="BE149" s="200">
        <f t="shared" ref="BE149:BE156" si="14">IF(N149="základná",J149,0)</f>
        <v>0</v>
      </c>
      <c r="BF149" s="200">
        <f t="shared" ref="BF149:BF156" si="15">IF(N149="znížená",J149,0)</f>
        <v>69.8</v>
      </c>
      <c r="BG149" s="200">
        <f t="shared" ref="BG149:BG156" si="16">IF(N149="zákl. prenesená",J149,0)</f>
        <v>0</v>
      </c>
      <c r="BH149" s="200">
        <f t="shared" ref="BH149:BH156" si="17">IF(N149="zníž. prenesená",J149,0)</f>
        <v>0</v>
      </c>
      <c r="BI149" s="200">
        <f t="shared" ref="BI149:BI156" si="18">IF(N149="nulová",J149,0)</f>
        <v>0</v>
      </c>
      <c r="BJ149" s="14" t="s">
        <v>134</v>
      </c>
      <c r="BK149" s="200">
        <f t="shared" ref="BK149:BK156" si="19">ROUND(I149*H149,2)</f>
        <v>69.8</v>
      </c>
      <c r="BL149" s="14" t="s">
        <v>133</v>
      </c>
      <c r="BM149" s="199" t="s">
        <v>174</v>
      </c>
    </row>
    <row r="150" spans="1:65" s="2" customFormat="1" ht="16.5" customHeight="1">
      <c r="A150" s="28"/>
      <c r="B150" s="29"/>
      <c r="C150" s="188" t="s">
        <v>175</v>
      </c>
      <c r="D150" s="188" t="s">
        <v>129</v>
      </c>
      <c r="E150" s="189" t="s">
        <v>176</v>
      </c>
      <c r="F150" s="190" t="s">
        <v>177</v>
      </c>
      <c r="G150" s="191" t="s">
        <v>178</v>
      </c>
      <c r="H150" s="192">
        <v>23.9</v>
      </c>
      <c r="I150" s="193">
        <v>10.07</v>
      </c>
      <c r="J150" s="193">
        <f t="shared" si="10"/>
        <v>240.67</v>
      </c>
      <c r="K150" s="194"/>
      <c r="L150" s="33"/>
      <c r="M150" s="195" t="s">
        <v>1</v>
      </c>
      <c r="N150" s="196" t="s">
        <v>37</v>
      </c>
      <c r="O150" s="197">
        <v>0.21925</v>
      </c>
      <c r="P150" s="197">
        <f t="shared" si="11"/>
        <v>5.240075</v>
      </c>
      <c r="Q150" s="197">
        <v>0.24683099999999999</v>
      </c>
      <c r="R150" s="197">
        <f t="shared" si="12"/>
        <v>5.8992608999999998</v>
      </c>
      <c r="S150" s="197">
        <v>0</v>
      </c>
      <c r="T150" s="198">
        <f t="shared" si="1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99" t="s">
        <v>133</v>
      </c>
      <c r="AT150" s="199" t="s">
        <v>129</v>
      </c>
      <c r="AU150" s="199" t="s">
        <v>134</v>
      </c>
      <c r="AY150" s="14" t="s">
        <v>127</v>
      </c>
      <c r="BE150" s="200">
        <f t="shared" si="14"/>
        <v>0</v>
      </c>
      <c r="BF150" s="200">
        <f t="shared" si="15"/>
        <v>240.67</v>
      </c>
      <c r="BG150" s="200">
        <f t="shared" si="16"/>
        <v>0</v>
      </c>
      <c r="BH150" s="200">
        <f t="shared" si="17"/>
        <v>0</v>
      </c>
      <c r="BI150" s="200">
        <f t="shared" si="18"/>
        <v>0</v>
      </c>
      <c r="BJ150" s="14" t="s">
        <v>134</v>
      </c>
      <c r="BK150" s="200">
        <f t="shared" si="19"/>
        <v>240.67</v>
      </c>
      <c r="BL150" s="14" t="s">
        <v>133</v>
      </c>
      <c r="BM150" s="199" t="s">
        <v>179</v>
      </c>
    </row>
    <row r="151" spans="1:65" s="2" customFormat="1" ht="24.2" customHeight="1">
      <c r="A151" s="28"/>
      <c r="B151" s="29"/>
      <c r="C151" s="188" t="s">
        <v>155</v>
      </c>
      <c r="D151" s="188" t="s">
        <v>129</v>
      </c>
      <c r="E151" s="189" t="s">
        <v>180</v>
      </c>
      <c r="F151" s="190" t="s">
        <v>181</v>
      </c>
      <c r="G151" s="191" t="s">
        <v>182</v>
      </c>
      <c r="H151" s="192">
        <v>3</v>
      </c>
      <c r="I151" s="193">
        <v>6.17</v>
      </c>
      <c r="J151" s="193">
        <f t="shared" si="10"/>
        <v>18.510000000000002</v>
      </c>
      <c r="K151" s="194"/>
      <c r="L151" s="33"/>
      <c r="M151" s="195" t="s">
        <v>1</v>
      </c>
      <c r="N151" s="196" t="s">
        <v>37</v>
      </c>
      <c r="O151" s="197">
        <v>0.1749</v>
      </c>
      <c r="P151" s="197">
        <f t="shared" si="11"/>
        <v>0.52469999999999994</v>
      </c>
      <c r="Q151" s="197">
        <v>0.18099999999999999</v>
      </c>
      <c r="R151" s="197">
        <f t="shared" si="12"/>
        <v>0.54299999999999993</v>
      </c>
      <c r="S151" s="197">
        <v>0</v>
      </c>
      <c r="T151" s="198">
        <f t="shared" si="1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9" t="s">
        <v>133</v>
      </c>
      <c r="AT151" s="199" t="s">
        <v>129</v>
      </c>
      <c r="AU151" s="199" t="s">
        <v>134</v>
      </c>
      <c r="AY151" s="14" t="s">
        <v>127</v>
      </c>
      <c r="BE151" s="200">
        <f t="shared" si="14"/>
        <v>0</v>
      </c>
      <c r="BF151" s="200">
        <f t="shared" si="15"/>
        <v>18.510000000000002</v>
      </c>
      <c r="BG151" s="200">
        <f t="shared" si="16"/>
        <v>0</v>
      </c>
      <c r="BH151" s="200">
        <f t="shared" si="17"/>
        <v>0</v>
      </c>
      <c r="BI151" s="200">
        <f t="shared" si="18"/>
        <v>0</v>
      </c>
      <c r="BJ151" s="14" t="s">
        <v>134</v>
      </c>
      <c r="BK151" s="200">
        <f t="shared" si="19"/>
        <v>18.510000000000002</v>
      </c>
      <c r="BL151" s="14" t="s">
        <v>133</v>
      </c>
      <c r="BM151" s="199" t="s">
        <v>183</v>
      </c>
    </row>
    <row r="152" spans="1:65" s="2" customFormat="1" ht="24.2" customHeight="1">
      <c r="A152" s="28"/>
      <c r="B152" s="29"/>
      <c r="C152" s="201" t="s">
        <v>184</v>
      </c>
      <c r="D152" s="201" t="s">
        <v>167</v>
      </c>
      <c r="E152" s="202" t="s">
        <v>185</v>
      </c>
      <c r="F152" s="203" t="s">
        <v>186</v>
      </c>
      <c r="G152" s="204" t="s">
        <v>182</v>
      </c>
      <c r="H152" s="205">
        <v>2</v>
      </c>
      <c r="I152" s="206">
        <v>10.55</v>
      </c>
      <c r="J152" s="206">
        <f t="shared" si="10"/>
        <v>21.1</v>
      </c>
      <c r="K152" s="207"/>
      <c r="L152" s="208"/>
      <c r="M152" s="209" t="s">
        <v>1</v>
      </c>
      <c r="N152" s="210" t="s">
        <v>37</v>
      </c>
      <c r="O152" s="197">
        <v>0</v>
      </c>
      <c r="P152" s="197">
        <f t="shared" si="11"/>
        <v>0</v>
      </c>
      <c r="Q152" s="197">
        <v>0</v>
      </c>
      <c r="R152" s="197">
        <f t="shared" si="12"/>
        <v>0</v>
      </c>
      <c r="S152" s="197">
        <v>0</v>
      </c>
      <c r="T152" s="198">
        <f t="shared" si="1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99" t="s">
        <v>144</v>
      </c>
      <c r="AT152" s="199" t="s">
        <v>167</v>
      </c>
      <c r="AU152" s="199" t="s">
        <v>134</v>
      </c>
      <c r="AY152" s="14" t="s">
        <v>127</v>
      </c>
      <c r="BE152" s="200">
        <f t="shared" si="14"/>
        <v>0</v>
      </c>
      <c r="BF152" s="200">
        <f t="shared" si="15"/>
        <v>21.1</v>
      </c>
      <c r="BG152" s="200">
        <f t="shared" si="16"/>
        <v>0</v>
      </c>
      <c r="BH152" s="200">
        <f t="shared" si="17"/>
        <v>0</v>
      </c>
      <c r="BI152" s="200">
        <f t="shared" si="18"/>
        <v>0</v>
      </c>
      <c r="BJ152" s="14" t="s">
        <v>134</v>
      </c>
      <c r="BK152" s="200">
        <f t="shared" si="19"/>
        <v>21.1</v>
      </c>
      <c r="BL152" s="14" t="s">
        <v>133</v>
      </c>
      <c r="BM152" s="199" t="s">
        <v>187</v>
      </c>
    </row>
    <row r="153" spans="1:65" s="2" customFormat="1" ht="16.5" customHeight="1">
      <c r="A153" s="28"/>
      <c r="B153" s="29"/>
      <c r="C153" s="201" t="s">
        <v>158</v>
      </c>
      <c r="D153" s="201" t="s">
        <v>167</v>
      </c>
      <c r="E153" s="202" t="s">
        <v>188</v>
      </c>
      <c r="F153" s="203" t="s">
        <v>189</v>
      </c>
      <c r="G153" s="204" t="s">
        <v>182</v>
      </c>
      <c r="H153" s="205">
        <v>1</v>
      </c>
      <c r="I153" s="206">
        <v>9.35</v>
      </c>
      <c r="J153" s="206">
        <f t="shared" si="10"/>
        <v>9.35</v>
      </c>
      <c r="K153" s="207"/>
      <c r="L153" s="208"/>
      <c r="M153" s="209" t="s">
        <v>1</v>
      </c>
      <c r="N153" s="210" t="s">
        <v>37</v>
      </c>
      <c r="O153" s="197">
        <v>0</v>
      </c>
      <c r="P153" s="197">
        <f t="shared" si="11"/>
        <v>0</v>
      </c>
      <c r="Q153" s="197">
        <v>0</v>
      </c>
      <c r="R153" s="197">
        <f t="shared" si="12"/>
        <v>0</v>
      </c>
      <c r="S153" s="197">
        <v>0</v>
      </c>
      <c r="T153" s="198">
        <f t="shared" si="1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9" t="s">
        <v>144</v>
      </c>
      <c r="AT153" s="199" t="s">
        <v>167</v>
      </c>
      <c r="AU153" s="199" t="s">
        <v>134</v>
      </c>
      <c r="AY153" s="14" t="s">
        <v>127</v>
      </c>
      <c r="BE153" s="200">
        <f t="shared" si="14"/>
        <v>0</v>
      </c>
      <c r="BF153" s="200">
        <f t="shared" si="15"/>
        <v>9.35</v>
      </c>
      <c r="BG153" s="200">
        <f t="shared" si="16"/>
        <v>0</v>
      </c>
      <c r="BH153" s="200">
        <f t="shared" si="17"/>
        <v>0</v>
      </c>
      <c r="BI153" s="200">
        <f t="shared" si="18"/>
        <v>0</v>
      </c>
      <c r="BJ153" s="14" t="s">
        <v>134</v>
      </c>
      <c r="BK153" s="200">
        <f t="shared" si="19"/>
        <v>9.35</v>
      </c>
      <c r="BL153" s="14" t="s">
        <v>133</v>
      </c>
      <c r="BM153" s="199" t="s">
        <v>190</v>
      </c>
    </row>
    <row r="154" spans="1:65" s="2" customFormat="1" ht="21.75" customHeight="1">
      <c r="A154" s="28"/>
      <c r="B154" s="29"/>
      <c r="C154" s="188" t="s">
        <v>191</v>
      </c>
      <c r="D154" s="188" t="s">
        <v>129</v>
      </c>
      <c r="E154" s="189" t="s">
        <v>192</v>
      </c>
      <c r="F154" s="190" t="s">
        <v>193</v>
      </c>
      <c r="G154" s="191" t="s">
        <v>178</v>
      </c>
      <c r="H154" s="192">
        <v>70</v>
      </c>
      <c r="I154" s="193">
        <v>195.63</v>
      </c>
      <c r="J154" s="193">
        <f t="shared" si="10"/>
        <v>13694.1</v>
      </c>
      <c r="K154" s="194"/>
      <c r="L154" s="33"/>
      <c r="M154" s="195" t="s">
        <v>1</v>
      </c>
      <c r="N154" s="196" t="s">
        <v>37</v>
      </c>
      <c r="O154" s="197">
        <v>0</v>
      </c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99" t="s">
        <v>133</v>
      </c>
      <c r="AT154" s="199" t="s">
        <v>129</v>
      </c>
      <c r="AU154" s="199" t="s">
        <v>134</v>
      </c>
      <c r="AY154" s="14" t="s">
        <v>127</v>
      </c>
      <c r="BE154" s="200">
        <f t="shared" si="14"/>
        <v>0</v>
      </c>
      <c r="BF154" s="200">
        <f t="shared" si="15"/>
        <v>13694.1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4" t="s">
        <v>134</v>
      </c>
      <c r="BK154" s="200">
        <f t="shared" si="19"/>
        <v>13694.1</v>
      </c>
      <c r="BL154" s="14" t="s">
        <v>133</v>
      </c>
      <c r="BM154" s="199" t="s">
        <v>194</v>
      </c>
    </row>
    <row r="155" spans="1:65" s="2" customFormat="1" ht="24.2" customHeight="1">
      <c r="A155" s="28"/>
      <c r="B155" s="29"/>
      <c r="C155" s="188" t="s">
        <v>163</v>
      </c>
      <c r="D155" s="188" t="s">
        <v>129</v>
      </c>
      <c r="E155" s="189" t="s">
        <v>195</v>
      </c>
      <c r="F155" s="190" t="s">
        <v>196</v>
      </c>
      <c r="G155" s="191" t="s">
        <v>137</v>
      </c>
      <c r="H155" s="192">
        <v>8.6999999999999993</v>
      </c>
      <c r="I155" s="193">
        <v>114.78</v>
      </c>
      <c r="J155" s="193">
        <f t="shared" si="10"/>
        <v>998.59</v>
      </c>
      <c r="K155" s="194"/>
      <c r="L155" s="33"/>
      <c r="M155" s="195" t="s">
        <v>1</v>
      </c>
      <c r="N155" s="196" t="s">
        <v>37</v>
      </c>
      <c r="O155" s="197">
        <v>0.58269000000000004</v>
      </c>
      <c r="P155" s="197">
        <f t="shared" si="11"/>
        <v>5.0694030000000003</v>
      </c>
      <c r="Q155" s="197">
        <v>2.4157202039999999</v>
      </c>
      <c r="R155" s="197">
        <f t="shared" si="12"/>
        <v>21.016765774799996</v>
      </c>
      <c r="S155" s="197">
        <v>0</v>
      </c>
      <c r="T155" s="198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99" t="s">
        <v>133</v>
      </c>
      <c r="AT155" s="199" t="s">
        <v>129</v>
      </c>
      <c r="AU155" s="199" t="s">
        <v>134</v>
      </c>
      <c r="AY155" s="14" t="s">
        <v>127</v>
      </c>
      <c r="BE155" s="200">
        <f t="shared" si="14"/>
        <v>0</v>
      </c>
      <c r="BF155" s="200">
        <f t="shared" si="15"/>
        <v>998.59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4" t="s">
        <v>134</v>
      </c>
      <c r="BK155" s="200">
        <f t="shared" si="19"/>
        <v>998.59</v>
      </c>
      <c r="BL155" s="14" t="s">
        <v>133</v>
      </c>
      <c r="BM155" s="199" t="s">
        <v>197</v>
      </c>
    </row>
    <row r="156" spans="1:65" s="2" customFormat="1" ht="16.5" customHeight="1">
      <c r="A156" s="28"/>
      <c r="B156" s="29"/>
      <c r="C156" s="188" t="s">
        <v>198</v>
      </c>
      <c r="D156" s="188" t="s">
        <v>129</v>
      </c>
      <c r="E156" s="189" t="s">
        <v>199</v>
      </c>
      <c r="F156" s="190" t="s">
        <v>200</v>
      </c>
      <c r="G156" s="191" t="s">
        <v>162</v>
      </c>
      <c r="H156" s="192">
        <v>1.5660000000000001</v>
      </c>
      <c r="I156" s="193">
        <v>2273.4299999999998</v>
      </c>
      <c r="J156" s="193">
        <f t="shared" si="10"/>
        <v>3560.19</v>
      </c>
      <c r="K156" s="194"/>
      <c r="L156" s="33"/>
      <c r="M156" s="195" t="s">
        <v>1</v>
      </c>
      <c r="N156" s="196" t="s">
        <v>37</v>
      </c>
      <c r="O156" s="197">
        <v>34.322000000000003</v>
      </c>
      <c r="P156" s="197">
        <f t="shared" si="11"/>
        <v>53.748252000000008</v>
      </c>
      <c r="Q156" s="197">
        <v>1.0189584970000001</v>
      </c>
      <c r="R156" s="197">
        <f t="shared" si="12"/>
        <v>1.5956890063020002</v>
      </c>
      <c r="S156" s="197">
        <v>0</v>
      </c>
      <c r="T156" s="198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9" t="s">
        <v>133</v>
      </c>
      <c r="AT156" s="199" t="s">
        <v>129</v>
      </c>
      <c r="AU156" s="199" t="s">
        <v>134</v>
      </c>
      <c r="AY156" s="14" t="s">
        <v>127</v>
      </c>
      <c r="BE156" s="200">
        <f t="shared" si="14"/>
        <v>0</v>
      </c>
      <c r="BF156" s="200">
        <f t="shared" si="15"/>
        <v>3560.19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4" t="s">
        <v>134</v>
      </c>
      <c r="BK156" s="200">
        <f t="shared" si="19"/>
        <v>3560.19</v>
      </c>
      <c r="BL156" s="14" t="s">
        <v>133</v>
      </c>
      <c r="BM156" s="199" t="s">
        <v>201</v>
      </c>
    </row>
    <row r="157" spans="1:65" s="12" customFormat="1" ht="22.9" customHeight="1">
      <c r="B157" s="173"/>
      <c r="C157" s="174"/>
      <c r="D157" s="175" t="s">
        <v>70</v>
      </c>
      <c r="E157" s="186" t="s">
        <v>202</v>
      </c>
      <c r="F157" s="186" t="s">
        <v>203</v>
      </c>
      <c r="G157" s="174"/>
      <c r="H157" s="174"/>
      <c r="I157" s="174"/>
      <c r="J157" s="187">
        <f>BK157</f>
        <v>146532.82</v>
      </c>
      <c r="K157" s="174"/>
      <c r="L157" s="178"/>
      <c r="M157" s="179"/>
      <c r="N157" s="180"/>
      <c r="O157" s="180"/>
      <c r="P157" s="181">
        <f>SUM(P158:P164)</f>
        <v>0</v>
      </c>
      <c r="Q157" s="180"/>
      <c r="R157" s="181">
        <f>SUM(R158:R164)</f>
        <v>0</v>
      </c>
      <c r="S157" s="180"/>
      <c r="T157" s="182">
        <f>SUM(T158:T164)</f>
        <v>0</v>
      </c>
      <c r="AR157" s="183" t="s">
        <v>79</v>
      </c>
      <c r="AT157" s="184" t="s">
        <v>70</v>
      </c>
      <c r="AU157" s="184" t="s">
        <v>79</v>
      </c>
      <c r="AY157" s="183" t="s">
        <v>127</v>
      </c>
      <c r="BK157" s="185">
        <f>SUM(BK158:BK164)</f>
        <v>146532.82</v>
      </c>
    </row>
    <row r="158" spans="1:65" s="2" customFormat="1" ht="37.9" customHeight="1">
      <c r="A158" s="28"/>
      <c r="B158" s="29"/>
      <c r="C158" s="188" t="s">
        <v>7</v>
      </c>
      <c r="D158" s="188" t="s">
        <v>129</v>
      </c>
      <c r="E158" s="189" t="s">
        <v>204</v>
      </c>
      <c r="F158" s="190" t="s">
        <v>205</v>
      </c>
      <c r="G158" s="191" t="s">
        <v>206</v>
      </c>
      <c r="H158" s="192">
        <v>1</v>
      </c>
      <c r="I158" s="193">
        <v>1500</v>
      </c>
      <c r="J158" s="193">
        <f t="shared" ref="J158:J164" si="20">ROUND(I158*H158,2)</f>
        <v>1500</v>
      </c>
      <c r="K158" s="194"/>
      <c r="L158" s="33"/>
      <c r="M158" s="195" t="s">
        <v>1</v>
      </c>
      <c r="N158" s="196" t="s">
        <v>37</v>
      </c>
      <c r="O158" s="197">
        <v>0</v>
      </c>
      <c r="P158" s="197">
        <f t="shared" ref="P158:P164" si="21">O158*H158</f>
        <v>0</v>
      </c>
      <c r="Q158" s="197">
        <v>0</v>
      </c>
      <c r="R158" s="197">
        <f t="shared" ref="R158:R164" si="22">Q158*H158</f>
        <v>0</v>
      </c>
      <c r="S158" s="197">
        <v>0</v>
      </c>
      <c r="T158" s="198">
        <f t="shared" ref="T158:T164" si="23"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99" t="s">
        <v>133</v>
      </c>
      <c r="AT158" s="199" t="s">
        <v>129</v>
      </c>
      <c r="AU158" s="199" t="s">
        <v>134</v>
      </c>
      <c r="AY158" s="14" t="s">
        <v>127</v>
      </c>
      <c r="BE158" s="200">
        <f t="shared" ref="BE158:BE164" si="24">IF(N158="základná",J158,0)</f>
        <v>0</v>
      </c>
      <c r="BF158" s="200">
        <f t="shared" ref="BF158:BF164" si="25">IF(N158="znížená",J158,0)</f>
        <v>1500</v>
      </c>
      <c r="BG158" s="200">
        <f t="shared" ref="BG158:BG164" si="26">IF(N158="zákl. prenesená",J158,0)</f>
        <v>0</v>
      </c>
      <c r="BH158" s="200">
        <f t="shared" ref="BH158:BH164" si="27">IF(N158="zníž. prenesená",J158,0)</f>
        <v>0</v>
      </c>
      <c r="BI158" s="200">
        <f t="shared" ref="BI158:BI164" si="28">IF(N158="nulová",J158,0)</f>
        <v>0</v>
      </c>
      <c r="BJ158" s="14" t="s">
        <v>134</v>
      </c>
      <c r="BK158" s="200">
        <f t="shared" ref="BK158:BK164" si="29">ROUND(I158*H158,2)</f>
        <v>1500</v>
      </c>
      <c r="BL158" s="14" t="s">
        <v>133</v>
      </c>
      <c r="BM158" s="199" t="s">
        <v>207</v>
      </c>
    </row>
    <row r="159" spans="1:65" s="2" customFormat="1" ht="16.5" customHeight="1">
      <c r="A159" s="28"/>
      <c r="B159" s="29"/>
      <c r="C159" s="188" t="s">
        <v>208</v>
      </c>
      <c r="D159" s="188" t="s">
        <v>129</v>
      </c>
      <c r="E159" s="189" t="s">
        <v>209</v>
      </c>
      <c r="F159" s="190" t="s">
        <v>210</v>
      </c>
      <c r="G159" s="191" t="s">
        <v>211</v>
      </c>
      <c r="H159" s="192">
        <v>1</v>
      </c>
      <c r="I159" s="193">
        <v>10031.450000000001</v>
      </c>
      <c r="J159" s="193">
        <f t="shared" si="20"/>
        <v>10031.450000000001</v>
      </c>
      <c r="K159" s="194"/>
      <c r="L159" s="33"/>
      <c r="M159" s="195" t="s">
        <v>1</v>
      </c>
      <c r="N159" s="196" t="s">
        <v>37</v>
      </c>
      <c r="O159" s="197">
        <v>0</v>
      </c>
      <c r="P159" s="197">
        <f t="shared" si="21"/>
        <v>0</v>
      </c>
      <c r="Q159" s="197">
        <v>0</v>
      </c>
      <c r="R159" s="197">
        <f t="shared" si="22"/>
        <v>0</v>
      </c>
      <c r="S159" s="197">
        <v>0</v>
      </c>
      <c r="T159" s="198">
        <f t="shared" si="2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99" t="s">
        <v>133</v>
      </c>
      <c r="AT159" s="199" t="s">
        <v>129</v>
      </c>
      <c r="AU159" s="199" t="s">
        <v>134</v>
      </c>
      <c r="AY159" s="14" t="s">
        <v>127</v>
      </c>
      <c r="BE159" s="200">
        <f t="shared" si="24"/>
        <v>0</v>
      </c>
      <c r="BF159" s="200">
        <f t="shared" si="25"/>
        <v>10031.450000000001</v>
      </c>
      <c r="BG159" s="200">
        <f t="shared" si="26"/>
        <v>0</v>
      </c>
      <c r="BH159" s="200">
        <f t="shared" si="27"/>
        <v>0</v>
      </c>
      <c r="BI159" s="200">
        <f t="shared" si="28"/>
        <v>0</v>
      </c>
      <c r="BJ159" s="14" t="s">
        <v>134</v>
      </c>
      <c r="BK159" s="200">
        <f t="shared" si="29"/>
        <v>10031.450000000001</v>
      </c>
      <c r="BL159" s="14" t="s">
        <v>133</v>
      </c>
      <c r="BM159" s="199" t="s">
        <v>212</v>
      </c>
    </row>
    <row r="160" spans="1:65" s="2" customFormat="1" ht="16.5" customHeight="1">
      <c r="A160" s="28"/>
      <c r="B160" s="29"/>
      <c r="C160" s="188" t="s">
        <v>170</v>
      </c>
      <c r="D160" s="188" t="s">
        <v>129</v>
      </c>
      <c r="E160" s="189" t="s">
        <v>213</v>
      </c>
      <c r="F160" s="190" t="s">
        <v>214</v>
      </c>
      <c r="G160" s="191" t="s">
        <v>162</v>
      </c>
      <c r="H160" s="192">
        <v>14.29</v>
      </c>
      <c r="I160" s="193">
        <v>2530</v>
      </c>
      <c r="J160" s="193">
        <f t="shared" si="20"/>
        <v>36153.699999999997</v>
      </c>
      <c r="K160" s="194"/>
      <c r="L160" s="33"/>
      <c r="M160" s="195" t="s">
        <v>1</v>
      </c>
      <c r="N160" s="196" t="s">
        <v>37</v>
      </c>
      <c r="O160" s="197">
        <v>0</v>
      </c>
      <c r="P160" s="197">
        <f t="shared" si="21"/>
        <v>0</v>
      </c>
      <c r="Q160" s="197">
        <v>0</v>
      </c>
      <c r="R160" s="197">
        <f t="shared" si="22"/>
        <v>0</v>
      </c>
      <c r="S160" s="197">
        <v>0</v>
      </c>
      <c r="T160" s="198">
        <f t="shared" si="2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99" t="s">
        <v>133</v>
      </c>
      <c r="AT160" s="199" t="s">
        <v>129</v>
      </c>
      <c r="AU160" s="199" t="s">
        <v>134</v>
      </c>
      <c r="AY160" s="14" t="s">
        <v>127</v>
      </c>
      <c r="BE160" s="200">
        <f t="shared" si="24"/>
        <v>0</v>
      </c>
      <c r="BF160" s="200">
        <f t="shared" si="25"/>
        <v>36153.699999999997</v>
      </c>
      <c r="BG160" s="200">
        <f t="shared" si="26"/>
        <v>0</v>
      </c>
      <c r="BH160" s="200">
        <f t="shared" si="27"/>
        <v>0</v>
      </c>
      <c r="BI160" s="200">
        <f t="shared" si="28"/>
        <v>0</v>
      </c>
      <c r="BJ160" s="14" t="s">
        <v>134</v>
      </c>
      <c r="BK160" s="200">
        <f t="shared" si="29"/>
        <v>36153.699999999997</v>
      </c>
      <c r="BL160" s="14" t="s">
        <v>133</v>
      </c>
      <c r="BM160" s="199" t="s">
        <v>215</v>
      </c>
    </row>
    <row r="161" spans="1:65" s="2" customFormat="1" ht="24.2" customHeight="1">
      <c r="A161" s="28"/>
      <c r="B161" s="29"/>
      <c r="C161" s="188" t="s">
        <v>216</v>
      </c>
      <c r="D161" s="188" t="s">
        <v>129</v>
      </c>
      <c r="E161" s="189" t="s">
        <v>217</v>
      </c>
      <c r="F161" s="190" t="s">
        <v>218</v>
      </c>
      <c r="G161" s="191" t="s">
        <v>162</v>
      </c>
      <c r="H161" s="192">
        <v>15.433</v>
      </c>
      <c r="I161" s="193">
        <v>1250.25</v>
      </c>
      <c r="J161" s="193">
        <f t="shared" si="20"/>
        <v>19295.11</v>
      </c>
      <c r="K161" s="194"/>
      <c r="L161" s="33"/>
      <c r="M161" s="195" t="s">
        <v>1</v>
      </c>
      <c r="N161" s="196" t="s">
        <v>37</v>
      </c>
      <c r="O161" s="197">
        <v>0</v>
      </c>
      <c r="P161" s="197">
        <f t="shared" si="21"/>
        <v>0</v>
      </c>
      <c r="Q161" s="197">
        <v>0</v>
      </c>
      <c r="R161" s="197">
        <f t="shared" si="22"/>
        <v>0</v>
      </c>
      <c r="S161" s="197">
        <v>0</v>
      </c>
      <c r="T161" s="198">
        <f t="shared" si="2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99" t="s">
        <v>133</v>
      </c>
      <c r="AT161" s="199" t="s">
        <v>129</v>
      </c>
      <c r="AU161" s="199" t="s">
        <v>134</v>
      </c>
      <c r="AY161" s="14" t="s">
        <v>127</v>
      </c>
      <c r="BE161" s="200">
        <f t="shared" si="24"/>
        <v>0</v>
      </c>
      <c r="BF161" s="200">
        <f t="shared" si="25"/>
        <v>19295.11</v>
      </c>
      <c r="BG161" s="200">
        <f t="shared" si="26"/>
        <v>0</v>
      </c>
      <c r="BH161" s="200">
        <f t="shared" si="27"/>
        <v>0</v>
      </c>
      <c r="BI161" s="200">
        <f t="shared" si="28"/>
        <v>0</v>
      </c>
      <c r="BJ161" s="14" t="s">
        <v>134</v>
      </c>
      <c r="BK161" s="200">
        <f t="shared" si="29"/>
        <v>19295.11</v>
      </c>
      <c r="BL161" s="14" t="s">
        <v>133</v>
      </c>
      <c r="BM161" s="199" t="s">
        <v>219</v>
      </c>
    </row>
    <row r="162" spans="1:65" s="2" customFormat="1" ht="16.5" customHeight="1">
      <c r="A162" s="28"/>
      <c r="B162" s="29"/>
      <c r="C162" s="188" t="s">
        <v>174</v>
      </c>
      <c r="D162" s="188" t="s">
        <v>129</v>
      </c>
      <c r="E162" s="189" t="s">
        <v>220</v>
      </c>
      <c r="F162" s="190" t="s">
        <v>221</v>
      </c>
      <c r="G162" s="191" t="s">
        <v>132</v>
      </c>
      <c r="H162" s="192">
        <v>192.5</v>
      </c>
      <c r="I162" s="193">
        <v>44.25</v>
      </c>
      <c r="J162" s="193">
        <f t="shared" si="20"/>
        <v>8518.1299999999992</v>
      </c>
      <c r="K162" s="194"/>
      <c r="L162" s="33"/>
      <c r="M162" s="195" t="s">
        <v>1</v>
      </c>
      <c r="N162" s="196" t="s">
        <v>37</v>
      </c>
      <c r="O162" s="197">
        <v>0</v>
      </c>
      <c r="P162" s="197">
        <f t="shared" si="21"/>
        <v>0</v>
      </c>
      <c r="Q162" s="197">
        <v>0</v>
      </c>
      <c r="R162" s="197">
        <f t="shared" si="22"/>
        <v>0</v>
      </c>
      <c r="S162" s="197">
        <v>0</v>
      </c>
      <c r="T162" s="198">
        <f t="shared" si="2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9" t="s">
        <v>133</v>
      </c>
      <c r="AT162" s="199" t="s">
        <v>129</v>
      </c>
      <c r="AU162" s="199" t="s">
        <v>134</v>
      </c>
      <c r="AY162" s="14" t="s">
        <v>127</v>
      </c>
      <c r="BE162" s="200">
        <f t="shared" si="24"/>
        <v>0</v>
      </c>
      <c r="BF162" s="200">
        <f t="shared" si="25"/>
        <v>8518.1299999999992</v>
      </c>
      <c r="BG162" s="200">
        <f t="shared" si="26"/>
        <v>0</v>
      </c>
      <c r="BH162" s="200">
        <f t="shared" si="27"/>
        <v>0</v>
      </c>
      <c r="BI162" s="200">
        <f t="shared" si="28"/>
        <v>0</v>
      </c>
      <c r="BJ162" s="14" t="s">
        <v>134</v>
      </c>
      <c r="BK162" s="200">
        <f t="shared" si="29"/>
        <v>8518.1299999999992</v>
      </c>
      <c r="BL162" s="14" t="s">
        <v>133</v>
      </c>
      <c r="BM162" s="199" t="s">
        <v>222</v>
      </c>
    </row>
    <row r="163" spans="1:65" s="2" customFormat="1" ht="24.2" customHeight="1">
      <c r="A163" s="28"/>
      <c r="B163" s="29"/>
      <c r="C163" s="188" t="s">
        <v>223</v>
      </c>
      <c r="D163" s="188" t="s">
        <v>129</v>
      </c>
      <c r="E163" s="189" t="s">
        <v>224</v>
      </c>
      <c r="F163" s="190" t="s">
        <v>225</v>
      </c>
      <c r="G163" s="191" t="s">
        <v>132</v>
      </c>
      <c r="H163" s="192">
        <v>192.5</v>
      </c>
      <c r="I163" s="193">
        <v>21.49</v>
      </c>
      <c r="J163" s="193">
        <f t="shared" si="20"/>
        <v>4136.83</v>
      </c>
      <c r="K163" s="194"/>
      <c r="L163" s="33"/>
      <c r="M163" s="195" t="s">
        <v>1</v>
      </c>
      <c r="N163" s="196" t="s">
        <v>37</v>
      </c>
      <c r="O163" s="197">
        <v>0</v>
      </c>
      <c r="P163" s="197">
        <f t="shared" si="21"/>
        <v>0</v>
      </c>
      <c r="Q163" s="197">
        <v>0</v>
      </c>
      <c r="R163" s="197">
        <f t="shared" si="22"/>
        <v>0</v>
      </c>
      <c r="S163" s="197">
        <v>0</v>
      </c>
      <c r="T163" s="198">
        <f t="shared" si="2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99" t="s">
        <v>133</v>
      </c>
      <c r="AT163" s="199" t="s">
        <v>129</v>
      </c>
      <c r="AU163" s="199" t="s">
        <v>134</v>
      </c>
      <c r="AY163" s="14" t="s">
        <v>127</v>
      </c>
      <c r="BE163" s="200">
        <f t="shared" si="24"/>
        <v>0</v>
      </c>
      <c r="BF163" s="200">
        <f t="shared" si="25"/>
        <v>4136.83</v>
      </c>
      <c r="BG163" s="200">
        <f t="shared" si="26"/>
        <v>0</v>
      </c>
      <c r="BH163" s="200">
        <f t="shared" si="27"/>
        <v>0</v>
      </c>
      <c r="BI163" s="200">
        <f t="shared" si="28"/>
        <v>0</v>
      </c>
      <c r="BJ163" s="14" t="s">
        <v>134</v>
      </c>
      <c r="BK163" s="200">
        <f t="shared" si="29"/>
        <v>4136.83</v>
      </c>
      <c r="BL163" s="14" t="s">
        <v>133</v>
      </c>
      <c r="BM163" s="199" t="s">
        <v>226</v>
      </c>
    </row>
    <row r="164" spans="1:65" s="2" customFormat="1" ht="16.5" customHeight="1">
      <c r="A164" s="28"/>
      <c r="B164" s="29"/>
      <c r="C164" s="188" t="s">
        <v>179</v>
      </c>
      <c r="D164" s="188" t="s">
        <v>129</v>
      </c>
      <c r="E164" s="189" t="s">
        <v>227</v>
      </c>
      <c r="F164" s="190" t="s">
        <v>228</v>
      </c>
      <c r="G164" s="191" t="s">
        <v>132</v>
      </c>
      <c r="H164" s="192">
        <v>192.5</v>
      </c>
      <c r="I164" s="193">
        <v>347.52</v>
      </c>
      <c r="J164" s="193">
        <f t="shared" si="20"/>
        <v>66897.600000000006</v>
      </c>
      <c r="K164" s="194"/>
      <c r="L164" s="33"/>
      <c r="M164" s="195" t="s">
        <v>1</v>
      </c>
      <c r="N164" s="196" t="s">
        <v>37</v>
      </c>
      <c r="O164" s="197">
        <v>0</v>
      </c>
      <c r="P164" s="197">
        <f t="shared" si="21"/>
        <v>0</v>
      </c>
      <c r="Q164" s="197">
        <v>0</v>
      </c>
      <c r="R164" s="197">
        <f t="shared" si="22"/>
        <v>0</v>
      </c>
      <c r="S164" s="197">
        <v>0</v>
      </c>
      <c r="T164" s="198">
        <f t="shared" si="2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99" t="s">
        <v>133</v>
      </c>
      <c r="AT164" s="199" t="s">
        <v>129</v>
      </c>
      <c r="AU164" s="199" t="s">
        <v>134</v>
      </c>
      <c r="AY164" s="14" t="s">
        <v>127</v>
      </c>
      <c r="BE164" s="200">
        <f t="shared" si="24"/>
        <v>0</v>
      </c>
      <c r="BF164" s="200">
        <f t="shared" si="25"/>
        <v>66897.600000000006</v>
      </c>
      <c r="BG164" s="200">
        <f t="shared" si="26"/>
        <v>0</v>
      </c>
      <c r="BH164" s="200">
        <f t="shared" si="27"/>
        <v>0</v>
      </c>
      <c r="BI164" s="200">
        <f t="shared" si="28"/>
        <v>0</v>
      </c>
      <c r="BJ164" s="14" t="s">
        <v>134</v>
      </c>
      <c r="BK164" s="200">
        <f t="shared" si="29"/>
        <v>66897.600000000006</v>
      </c>
      <c r="BL164" s="14" t="s">
        <v>133</v>
      </c>
      <c r="BM164" s="199" t="s">
        <v>229</v>
      </c>
    </row>
    <row r="165" spans="1:65" s="12" customFormat="1" ht="22.9" customHeight="1">
      <c r="B165" s="173"/>
      <c r="C165" s="174"/>
      <c r="D165" s="175" t="s">
        <v>70</v>
      </c>
      <c r="E165" s="186" t="s">
        <v>141</v>
      </c>
      <c r="F165" s="186" t="s">
        <v>230</v>
      </c>
      <c r="G165" s="174"/>
      <c r="H165" s="174"/>
      <c r="I165" s="174"/>
      <c r="J165" s="187">
        <f>BK165</f>
        <v>9336.9299999999985</v>
      </c>
      <c r="K165" s="174"/>
      <c r="L165" s="178"/>
      <c r="M165" s="179"/>
      <c r="N165" s="180"/>
      <c r="O165" s="180"/>
      <c r="P165" s="181">
        <f>SUM(P166:P174)</f>
        <v>0</v>
      </c>
      <c r="Q165" s="180"/>
      <c r="R165" s="181">
        <f>SUM(R166:R174)</f>
        <v>0</v>
      </c>
      <c r="S165" s="180"/>
      <c r="T165" s="182">
        <f>SUM(T166:T174)</f>
        <v>0</v>
      </c>
      <c r="AR165" s="183" t="s">
        <v>79</v>
      </c>
      <c r="AT165" s="184" t="s">
        <v>70</v>
      </c>
      <c r="AU165" s="184" t="s">
        <v>79</v>
      </c>
      <c r="AY165" s="183" t="s">
        <v>127</v>
      </c>
      <c r="BK165" s="185">
        <f>SUM(BK166:BK174)</f>
        <v>9336.9299999999985</v>
      </c>
    </row>
    <row r="166" spans="1:65" s="2" customFormat="1" ht="66.75" customHeight="1">
      <c r="A166" s="28"/>
      <c r="B166" s="29"/>
      <c r="C166" s="188" t="s">
        <v>231</v>
      </c>
      <c r="D166" s="188" t="s">
        <v>129</v>
      </c>
      <c r="E166" s="189" t="s">
        <v>232</v>
      </c>
      <c r="F166" s="190" t="s">
        <v>233</v>
      </c>
      <c r="G166" s="191" t="s">
        <v>132</v>
      </c>
      <c r="H166" s="192">
        <v>239.5</v>
      </c>
      <c r="I166" s="193">
        <v>20.23</v>
      </c>
      <c r="J166" s="193">
        <f>ROUND(I166*H166,2)</f>
        <v>4845.09</v>
      </c>
      <c r="K166" s="194"/>
      <c r="L166" s="33"/>
      <c r="M166" s="195" t="s">
        <v>1</v>
      </c>
      <c r="N166" s="196" t="s">
        <v>37</v>
      </c>
      <c r="O166" s="197">
        <v>0</v>
      </c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99" t="s">
        <v>133</v>
      </c>
      <c r="AT166" s="199" t="s">
        <v>129</v>
      </c>
      <c r="AU166" s="199" t="s">
        <v>134</v>
      </c>
      <c r="AY166" s="14" t="s">
        <v>127</v>
      </c>
      <c r="BE166" s="200">
        <f>IF(N166="základná",J166,0)</f>
        <v>0</v>
      </c>
      <c r="BF166" s="200">
        <f>IF(N166="znížená",J166,0)</f>
        <v>4845.09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4" t="s">
        <v>134</v>
      </c>
      <c r="BK166" s="200">
        <f>ROUND(I166*H166,2)</f>
        <v>4845.09</v>
      </c>
      <c r="BL166" s="14" t="s">
        <v>133</v>
      </c>
      <c r="BM166" s="199" t="s">
        <v>234</v>
      </c>
    </row>
    <row r="167" spans="1:65" s="2" customFormat="1" ht="76.349999999999994" customHeight="1">
      <c r="A167" s="28"/>
      <c r="B167" s="29"/>
      <c r="C167" s="188" t="s">
        <v>183</v>
      </c>
      <c r="D167" s="188" t="s">
        <v>129</v>
      </c>
      <c r="E167" s="189" t="s">
        <v>235</v>
      </c>
      <c r="F167" s="190" t="s">
        <v>236</v>
      </c>
      <c r="G167" s="191" t="s">
        <v>132</v>
      </c>
      <c r="H167" s="192">
        <v>16.21</v>
      </c>
      <c r="I167" s="193">
        <v>91.35</v>
      </c>
      <c r="J167" s="193">
        <f>ROUND(I167*H167,2)</f>
        <v>1480.78</v>
      </c>
      <c r="K167" s="194"/>
      <c r="L167" s="33"/>
      <c r="M167" s="195" t="s">
        <v>1</v>
      </c>
      <c r="N167" s="196" t="s">
        <v>37</v>
      </c>
      <c r="O167" s="197">
        <v>0</v>
      </c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99" t="s">
        <v>133</v>
      </c>
      <c r="AT167" s="199" t="s">
        <v>129</v>
      </c>
      <c r="AU167" s="199" t="s">
        <v>134</v>
      </c>
      <c r="AY167" s="14" t="s">
        <v>127</v>
      </c>
      <c r="BE167" s="200">
        <f>IF(N167="základná",J167,0)</f>
        <v>0</v>
      </c>
      <c r="BF167" s="200">
        <f>IF(N167="znížená",J167,0)</f>
        <v>1480.78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4" t="s">
        <v>134</v>
      </c>
      <c r="BK167" s="200">
        <f>ROUND(I167*H167,2)</f>
        <v>1480.78</v>
      </c>
      <c r="BL167" s="14" t="s">
        <v>133</v>
      </c>
      <c r="BM167" s="199" t="s">
        <v>237</v>
      </c>
    </row>
    <row r="168" spans="1:65" s="2" customFormat="1" ht="68.25">
      <c r="A168" s="28"/>
      <c r="B168" s="29"/>
      <c r="C168" s="30"/>
      <c r="D168" s="211" t="s">
        <v>238</v>
      </c>
      <c r="E168" s="30"/>
      <c r="F168" s="212" t="s">
        <v>239</v>
      </c>
      <c r="G168" s="30"/>
      <c r="H168" s="30"/>
      <c r="I168" s="30"/>
      <c r="J168" s="30"/>
      <c r="K168" s="30"/>
      <c r="L168" s="33"/>
      <c r="M168" s="213"/>
      <c r="N168" s="214"/>
      <c r="O168" s="69"/>
      <c r="P168" s="69"/>
      <c r="Q168" s="69"/>
      <c r="R168" s="69"/>
      <c r="S168" s="69"/>
      <c r="T168" s="70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T168" s="14" t="s">
        <v>238</v>
      </c>
      <c r="AU168" s="14" t="s">
        <v>134</v>
      </c>
    </row>
    <row r="169" spans="1:65" s="2" customFormat="1" ht="76.349999999999994" customHeight="1">
      <c r="A169" s="28"/>
      <c r="B169" s="29"/>
      <c r="C169" s="188" t="s">
        <v>240</v>
      </c>
      <c r="D169" s="188" t="s">
        <v>129</v>
      </c>
      <c r="E169" s="189" t="s">
        <v>241</v>
      </c>
      <c r="F169" s="190" t="s">
        <v>236</v>
      </c>
      <c r="G169" s="191" t="s">
        <v>132</v>
      </c>
      <c r="H169" s="192">
        <v>24.6</v>
      </c>
      <c r="I169" s="193">
        <v>91.35</v>
      </c>
      <c r="J169" s="193">
        <f>ROUND(I169*H169,2)</f>
        <v>2247.21</v>
      </c>
      <c r="K169" s="194"/>
      <c r="L169" s="33"/>
      <c r="M169" s="195" t="s">
        <v>1</v>
      </c>
      <c r="N169" s="196" t="s">
        <v>37</v>
      </c>
      <c r="O169" s="197">
        <v>0</v>
      </c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99" t="s">
        <v>133</v>
      </c>
      <c r="AT169" s="199" t="s">
        <v>129</v>
      </c>
      <c r="AU169" s="199" t="s">
        <v>134</v>
      </c>
      <c r="AY169" s="14" t="s">
        <v>127</v>
      </c>
      <c r="BE169" s="200">
        <f>IF(N169="základná",J169,0)</f>
        <v>0</v>
      </c>
      <c r="BF169" s="200">
        <f>IF(N169="znížená",J169,0)</f>
        <v>2247.21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4" t="s">
        <v>134</v>
      </c>
      <c r="BK169" s="200">
        <f>ROUND(I169*H169,2)</f>
        <v>2247.21</v>
      </c>
      <c r="BL169" s="14" t="s">
        <v>133</v>
      </c>
      <c r="BM169" s="199" t="s">
        <v>242</v>
      </c>
    </row>
    <row r="170" spans="1:65" s="2" customFormat="1" ht="68.25">
      <c r="A170" s="28"/>
      <c r="B170" s="29"/>
      <c r="C170" s="30"/>
      <c r="D170" s="211" t="s">
        <v>238</v>
      </c>
      <c r="E170" s="30"/>
      <c r="F170" s="212" t="s">
        <v>243</v>
      </c>
      <c r="G170" s="30"/>
      <c r="H170" s="30"/>
      <c r="I170" s="30"/>
      <c r="J170" s="30"/>
      <c r="K170" s="30"/>
      <c r="L170" s="33"/>
      <c r="M170" s="213"/>
      <c r="N170" s="214"/>
      <c r="O170" s="69"/>
      <c r="P170" s="69"/>
      <c r="Q170" s="69"/>
      <c r="R170" s="69"/>
      <c r="S170" s="69"/>
      <c r="T170" s="70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T170" s="14" t="s">
        <v>238</v>
      </c>
      <c r="AU170" s="14" t="s">
        <v>134</v>
      </c>
    </row>
    <row r="171" spans="1:65" s="2" customFormat="1" ht="76.349999999999994" customHeight="1">
      <c r="A171" s="28"/>
      <c r="B171" s="29"/>
      <c r="C171" s="188" t="s">
        <v>187</v>
      </c>
      <c r="D171" s="188" t="s">
        <v>129</v>
      </c>
      <c r="E171" s="189" t="s">
        <v>244</v>
      </c>
      <c r="F171" s="190" t="s">
        <v>245</v>
      </c>
      <c r="G171" s="191" t="s">
        <v>132</v>
      </c>
      <c r="H171" s="192">
        <v>5.7</v>
      </c>
      <c r="I171" s="193">
        <v>76.88</v>
      </c>
      <c r="J171" s="193">
        <f>ROUND(I171*H171,2)</f>
        <v>438.22</v>
      </c>
      <c r="K171" s="194"/>
      <c r="L171" s="33"/>
      <c r="M171" s="195" t="s">
        <v>1</v>
      </c>
      <c r="N171" s="196" t="s">
        <v>37</v>
      </c>
      <c r="O171" s="197">
        <v>0</v>
      </c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99" t="s">
        <v>133</v>
      </c>
      <c r="AT171" s="199" t="s">
        <v>129</v>
      </c>
      <c r="AU171" s="199" t="s">
        <v>134</v>
      </c>
      <c r="AY171" s="14" t="s">
        <v>127</v>
      </c>
      <c r="BE171" s="200">
        <f>IF(N171="základná",J171,0)</f>
        <v>0</v>
      </c>
      <c r="BF171" s="200">
        <f>IF(N171="znížená",J171,0)</f>
        <v>438.22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4" t="s">
        <v>134</v>
      </c>
      <c r="BK171" s="200">
        <f>ROUND(I171*H171,2)</f>
        <v>438.22</v>
      </c>
      <c r="BL171" s="14" t="s">
        <v>133</v>
      </c>
      <c r="BM171" s="199" t="s">
        <v>246</v>
      </c>
    </row>
    <row r="172" spans="1:65" s="2" customFormat="1" ht="68.25">
      <c r="A172" s="28"/>
      <c r="B172" s="29"/>
      <c r="C172" s="30"/>
      <c r="D172" s="211" t="s">
        <v>238</v>
      </c>
      <c r="E172" s="30"/>
      <c r="F172" s="212" t="s">
        <v>247</v>
      </c>
      <c r="G172" s="30"/>
      <c r="H172" s="30"/>
      <c r="I172" s="30"/>
      <c r="J172" s="30"/>
      <c r="K172" s="30"/>
      <c r="L172" s="33"/>
      <c r="M172" s="213"/>
      <c r="N172" s="214"/>
      <c r="O172" s="69"/>
      <c r="P172" s="69"/>
      <c r="Q172" s="69"/>
      <c r="R172" s="69"/>
      <c r="S172" s="69"/>
      <c r="T172" s="70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T172" s="14" t="s">
        <v>238</v>
      </c>
      <c r="AU172" s="14" t="s">
        <v>134</v>
      </c>
    </row>
    <row r="173" spans="1:65" s="2" customFormat="1" ht="37.9" customHeight="1">
      <c r="A173" s="28"/>
      <c r="B173" s="29"/>
      <c r="C173" s="188" t="s">
        <v>248</v>
      </c>
      <c r="D173" s="188" t="s">
        <v>129</v>
      </c>
      <c r="E173" s="189" t="s">
        <v>249</v>
      </c>
      <c r="F173" s="190" t="s">
        <v>250</v>
      </c>
      <c r="G173" s="191" t="s">
        <v>178</v>
      </c>
      <c r="H173" s="192">
        <v>25.4</v>
      </c>
      <c r="I173" s="193">
        <v>12.82</v>
      </c>
      <c r="J173" s="193">
        <f>ROUND(I173*H173,2)</f>
        <v>325.63</v>
      </c>
      <c r="K173" s="194"/>
      <c r="L173" s="33"/>
      <c r="M173" s="195" t="s">
        <v>1</v>
      </c>
      <c r="N173" s="196" t="s">
        <v>37</v>
      </c>
      <c r="O173" s="197">
        <v>0</v>
      </c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99" t="s">
        <v>133</v>
      </c>
      <c r="AT173" s="199" t="s">
        <v>129</v>
      </c>
      <c r="AU173" s="199" t="s">
        <v>134</v>
      </c>
      <c r="AY173" s="14" t="s">
        <v>127</v>
      </c>
      <c r="BE173" s="200">
        <f>IF(N173="základná",J173,0)</f>
        <v>0</v>
      </c>
      <c r="BF173" s="200">
        <f>IF(N173="znížená",J173,0)</f>
        <v>325.63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4" t="s">
        <v>134</v>
      </c>
      <c r="BK173" s="200">
        <f>ROUND(I173*H173,2)</f>
        <v>325.63</v>
      </c>
      <c r="BL173" s="14" t="s">
        <v>133</v>
      </c>
      <c r="BM173" s="199" t="s">
        <v>251</v>
      </c>
    </row>
    <row r="174" spans="1:65" s="2" customFormat="1" ht="68.25">
      <c r="A174" s="28"/>
      <c r="B174" s="29"/>
      <c r="C174" s="30"/>
      <c r="D174" s="211" t="s">
        <v>238</v>
      </c>
      <c r="E174" s="30"/>
      <c r="F174" s="212" t="s">
        <v>252</v>
      </c>
      <c r="G174" s="30"/>
      <c r="H174" s="30"/>
      <c r="I174" s="30"/>
      <c r="J174" s="30"/>
      <c r="K174" s="30"/>
      <c r="L174" s="33"/>
      <c r="M174" s="213"/>
      <c r="N174" s="214"/>
      <c r="O174" s="69"/>
      <c r="P174" s="69"/>
      <c r="Q174" s="69"/>
      <c r="R174" s="69"/>
      <c r="S174" s="69"/>
      <c r="T174" s="70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T174" s="14" t="s">
        <v>238</v>
      </c>
      <c r="AU174" s="14" t="s">
        <v>134</v>
      </c>
    </row>
    <row r="175" spans="1:65" s="12" customFormat="1" ht="22.9" customHeight="1">
      <c r="B175" s="173"/>
      <c r="C175" s="174"/>
      <c r="D175" s="175" t="s">
        <v>70</v>
      </c>
      <c r="E175" s="186" t="s">
        <v>159</v>
      </c>
      <c r="F175" s="186" t="s">
        <v>253</v>
      </c>
      <c r="G175" s="174"/>
      <c r="H175" s="174"/>
      <c r="I175" s="174"/>
      <c r="J175" s="187">
        <f>BK175</f>
        <v>27113.559999999998</v>
      </c>
      <c r="K175" s="174"/>
      <c r="L175" s="178"/>
      <c r="M175" s="179"/>
      <c r="N175" s="180"/>
      <c r="O175" s="180"/>
      <c r="P175" s="181">
        <f>SUM(P176:P198)</f>
        <v>1055.745842</v>
      </c>
      <c r="Q175" s="180"/>
      <c r="R175" s="181">
        <f>SUM(R176:R198)</f>
        <v>24.078986950000001</v>
      </c>
      <c r="S175" s="180"/>
      <c r="T175" s="182">
        <f>SUM(T176:T198)</f>
        <v>0</v>
      </c>
      <c r="AR175" s="183" t="s">
        <v>79</v>
      </c>
      <c r="AT175" s="184" t="s">
        <v>70</v>
      </c>
      <c r="AU175" s="184" t="s">
        <v>79</v>
      </c>
      <c r="AY175" s="183" t="s">
        <v>127</v>
      </c>
      <c r="BK175" s="185">
        <f>SUM(BK176:BK198)</f>
        <v>27113.559999999998</v>
      </c>
    </row>
    <row r="176" spans="1:65" s="2" customFormat="1" ht="16.5" customHeight="1">
      <c r="A176" s="28"/>
      <c r="B176" s="29"/>
      <c r="C176" s="188" t="s">
        <v>190</v>
      </c>
      <c r="D176" s="188" t="s">
        <v>129</v>
      </c>
      <c r="E176" s="189" t="s">
        <v>254</v>
      </c>
      <c r="F176" s="190" t="s">
        <v>255</v>
      </c>
      <c r="G176" s="191" t="s">
        <v>178</v>
      </c>
      <c r="H176" s="192">
        <v>25</v>
      </c>
      <c r="I176" s="193">
        <v>5.0199999999999996</v>
      </c>
      <c r="J176" s="193">
        <f t="shared" ref="J176:J198" si="30">ROUND(I176*H176,2)</f>
        <v>125.5</v>
      </c>
      <c r="K176" s="194"/>
      <c r="L176" s="33"/>
      <c r="M176" s="195" t="s">
        <v>1</v>
      </c>
      <c r="N176" s="196" t="s">
        <v>37</v>
      </c>
      <c r="O176" s="197">
        <v>0</v>
      </c>
      <c r="P176" s="197">
        <f t="shared" ref="P176:P198" si="31">O176*H176</f>
        <v>0</v>
      </c>
      <c r="Q176" s="197">
        <v>0</v>
      </c>
      <c r="R176" s="197">
        <f t="shared" ref="R176:R198" si="32">Q176*H176</f>
        <v>0</v>
      </c>
      <c r="S176" s="197">
        <v>0</v>
      </c>
      <c r="T176" s="198">
        <f t="shared" ref="T176:T198" si="33">S176*H176</f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99" t="s">
        <v>133</v>
      </c>
      <c r="AT176" s="199" t="s">
        <v>129</v>
      </c>
      <c r="AU176" s="199" t="s">
        <v>134</v>
      </c>
      <c r="AY176" s="14" t="s">
        <v>127</v>
      </c>
      <c r="BE176" s="200">
        <f t="shared" ref="BE176:BE198" si="34">IF(N176="základná",J176,0)</f>
        <v>0</v>
      </c>
      <c r="BF176" s="200">
        <f t="shared" ref="BF176:BF198" si="35">IF(N176="znížená",J176,0)</f>
        <v>125.5</v>
      </c>
      <c r="BG176" s="200">
        <f t="shared" ref="BG176:BG198" si="36">IF(N176="zákl. prenesená",J176,0)</f>
        <v>0</v>
      </c>
      <c r="BH176" s="200">
        <f t="shared" ref="BH176:BH198" si="37">IF(N176="zníž. prenesená",J176,0)</f>
        <v>0</v>
      </c>
      <c r="BI176" s="200">
        <f t="shared" ref="BI176:BI198" si="38">IF(N176="nulová",J176,0)</f>
        <v>0</v>
      </c>
      <c r="BJ176" s="14" t="s">
        <v>134</v>
      </c>
      <c r="BK176" s="200">
        <f t="shared" ref="BK176:BK198" si="39">ROUND(I176*H176,2)</f>
        <v>125.5</v>
      </c>
      <c r="BL176" s="14" t="s">
        <v>133</v>
      </c>
      <c r="BM176" s="199" t="s">
        <v>256</v>
      </c>
    </row>
    <row r="177" spans="1:65" s="2" customFormat="1" ht="16.5" customHeight="1">
      <c r="A177" s="28"/>
      <c r="B177" s="29"/>
      <c r="C177" s="201" t="s">
        <v>257</v>
      </c>
      <c r="D177" s="201" t="s">
        <v>167</v>
      </c>
      <c r="E177" s="202" t="s">
        <v>258</v>
      </c>
      <c r="F177" s="203" t="s">
        <v>259</v>
      </c>
      <c r="G177" s="204" t="s">
        <v>182</v>
      </c>
      <c r="H177" s="205">
        <v>25.25</v>
      </c>
      <c r="I177" s="206">
        <v>3.79</v>
      </c>
      <c r="J177" s="206">
        <f t="shared" si="30"/>
        <v>95.7</v>
      </c>
      <c r="K177" s="207"/>
      <c r="L177" s="208"/>
      <c r="M177" s="209" t="s">
        <v>1</v>
      </c>
      <c r="N177" s="210" t="s">
        <v>37</v>
      </c>
      <c r="O177" s="197">
        <v>0</v>
      </c>
      <c r="P177" s="197">
        <f t="shared" si="31"/>
        <v>0</v>
      </c>
      <c r="Q177" s="197">
        <v>0</v>
      </c>
      <c r="R177" s="197">
        <f t="shared" si="32"/>
        <v>0</v>
      </c>
      <c r="S177" s="197">
        <v>0</v>
      </c>
      <c r="T177" s="198">
        <f t="shared" si="3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99" t="s">
        <v>144</v>
      </c>
      <c r="AT177" s="199" t="s">
        <v>167</v>
      </c>
      <c r="AU177" s="199" t="s">
        <v>134</v>
      </c>
      <c r="AY177" s="14" t="s">
        <v>127</v>
      </c>
      <c r="BE177" s="200">
        <f t="shared" si="34"/>
        <v>0</v>
      </c>
      <c r="BF177" s="200">
        <f t="shared" si="35"/>
        <v>95.7</v>
      </c>
      <c r="BG177" s="200">
        <f t="shared" si="36"/>
        <v>0</v>
      </c>
      <c r="BH177" s="200">
        <f t="shared" si="37"/>
        <v>0</v>
      </c>
      <c r="BI177" s="200">
        <f t="shared" si="38"/>
        <v>0</v>
      </c>
      <c r="BJ177" s="14" t="s">
        <v>134</v>
      </c>
      <c r="BK177" s="200">
        <f t="shared" si="39"/>
        <v>95.7</v>
      </c>
      <c r="BL177" s="14" t="s">
        <v>133</v>
      </c>
      <c r="BM177" s="199" t="s">
        <v>260</v>
      </c>
    </row>
    <row r="178" spans="1:65" s="2" customFormat="1" ht="37.9" customHeight="1">
      <c r="A178" s="28"/>
      <c r="B178" s="29"/>
      <c r="C178" s="188" t="s">
        <v>194</v>
      </c>
      <c r="D178" s="188" t="s">
        <v>129</v>
      </c>
      <c r="E178" s="189" t="s">
        <v>261</v>
      </c>
      <c r="F178" s="190" t="s">
        <v>262</v>
      </c>
      <c r="G178" s="191" t="s">
        <v>132</v>
      </c>
      <c r="H178" s="192">
        <v>200</v>
      </c>
      <c r="I178" s="193">
        <v>2.93</v>
      </c>
      <c r="J178" s="193">
        <f t="shared" si="30"/>
        <v>586</v>
      </c>
      <c r="K178" s="194"/>
      <c r="L178" s="33"/>
      <c r="M178" s="195" t="s">
        <v>1</v>
      </c>
      <c r="N178" s="196" t="s">
        <v>37</v>
      </c>
      <c r="O178" s="197">
        <v>0.14099999999999999</v>
      </c>
      <c r="P178" s="197">
        <f t="shared" si="31"/>
        <v>28.199999999999996</v>
      </c>
      <c r="Q178" s="197">
        <v>2.3990190000000002E-2</v>
      </c>
      <c r="R178" s="197">
        <f t="shared" si="32"/>
        <v>4.798038</v>
      </c>
      <c r="S178" s="197">
        <v>0</v>
      </c>
      <c r="T178" s="198">
        <f t="shared" si="3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99" t="s">
        <v>133</v>
      </c>
      <c r="AT178" s="199" t="s">
        <v>129</v>
      </c>
      <c r="AU178" s="199" t="s">
        <v>134</v>
      </c>
      <c r="AY178" s="14" t="s">
        <v>127</v>
      </c>
      <c r="BE178" s="200">
        <f t="shared" si="34"/>
        <v>0</v>
      </c>
      <c r="BF178" s="200">
        <f t="shared" si="35"/>
        <v>586</v>
      </c>
      <c r="BG178" s="200">
        <f t="shared" si="36"/>
        <v>0</v>
      </c>
      <c r="BH178" s="200">
        <f t="shared" si="37"/>
        <v>0</v>
      </c>
      <c r="BI178" s="200">
        <f t="shared" si="38"/>
        <v>0</v>
      </c>
      <c r="BJ178" s="14" t="s">
        <v>134</v>
      </c>
      <c r="BK178" s="200">
        <f t="shared" si="39"/>
        <v>586</v>
      </c>
      <c r="BL178" s="14" t="s">
        <v>133</v>
      </c>
      <c r="BM178" s="199" t="s">
        <v>263</v>
      </c>
    </row>
    <row r="179" spans="1:65" s="2" customFormat="1" ht="44.25" customHeight="1">
      <c r="A179" s="28"/>
      <c r="B179" s="29"/>
      <c r="C179" s="188" t="s">
        <v>264</v>
      </c>
      <c r="D179" s="188" t="s">
        <v>129</v>
      </c>
      <c r="E179" s="189" t="s">
        <v>265</v>
      </c>
      <c r="F179" s="190" t="s">
        <v>266</v>
      </c>
      <c r="G179" s="191" t="s">
        <v>132</v>
      </c>
      <c r="H179" s="192">
        <v>600</v>
      </c>
      <c r="I179" s="193">
        <v>0.61</v>
      </c>
      <c r="J179" s="193">
        <f t="shared" si="30"/>
        <v>366</v>
      </c>
      <c r="K179" s="194"/>
      <c r="L179" s="33"/>
      <c r="M179" s="195" t="s">
        <v>1</v>
      </c>
      <c r="N179" s="196" t="s">
        <v>37</v>
      </c>
      <c r="O179" s="197">
        <v>7.0000000000000001E-3</v>
      </c>
      <c r="P179" s="197">
        <f t="shared" si="31"/>
        <v>4.2</v>
      </c>
      <c r="Q179" s="197">
        <v>0</v>
      </c>
      <c r="R179" s="197">
        <f t="shared" si="32"/>
        <v>0</v>
      </c>
      <c r="S179" s="197">
        <v>0</v>
      </c>
      <c r="T179" s="198">
        <f t="shared" si="3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99" t="s">
        <v>133</v>
      </c>
      <c r="AT179" s="199" t="s">
        <v>129</v>
      </c>
      <c r="AU179" s="199" t="s">
        <v>134</v>
      </c>
      <c r="AY179" s="14" t="s">
        <v>127</v>
      </c>
      <c r="BE179" s="200">
        <f t="shared" si="34"/>
        <v>0</v>
      </c>
      <c r="BF179" s="200">
        <f t="shared" si="35"/>
        <v>366</v>
      </c>
      <c r="BG179" s="200">
        <f t="shared" si="36"/>
        <v>0</v>
      </c>
      <c r="BH179" s="200">
        <f t="shared" si="37"/>
        <v>0</v>
      </c>
      <c r="BI179" s="200">
        <f t="shared" si="38"/>
        <v>0</v>
      </c>
      <c r="BJ179" s="14" t="s">
        <v>134</v>
      </c>
      <c r="BK179" s="200">
        <f t="shared" si="39"/>
        <v>366</v>
      </c>
      <c r="BL179" s="14" t="s">
        <v>133</v>
      </c>
      <c r="BM179" s="199" t="s">
        <v>267</v>
      </c>
    </row>
    <row r="180" spans="1:65" s="2" customFormat="1" ht="37.9" customHeight="1">
      <c r="A180" s="28"/>
      <c r="B180" s="29"/>
      <c r="C180" s="188" t="s">
        <v>197</v>
      </c>
      <c r="D180" s="188" t="s">
        <v>129</v>
      </c>
      <c r="E180" s="189" t="s">
        <v>268</v>
      </c>
      <c r="F180" s="190" t="s">
        <v>269</v>
      </c>
      <c r="G180" s="191" t="s">
        <v>132</v>
      </c>
      <c r="H180" s="192">
        <v>200</v>
      </c>
      <c r="I180" s="193">
        <v>1.85</v>
      </c>
      <c r="J180" s="193">
        <f t="shared" si="30"/>
        <v>370</v>
      </c>
      <c r="K180" s="194"/>
      <c r="L180" s="33"/>
      <c r="M180" s="195" t="s">
        <v>1</v>
      </c>
      <c r="N180" s="196" t="s">
        <v>37</v>
      </c>
      <c r="O180" s="197">
        <v>9.6000000000000002E-2</v>
      </c>
      <c r="P180" s="197">
        <f t="shared" si="31"/>
        <v>19.2</v>
      </c>
      <c r="Q180" s="197">
        <v>2.3990000000000001E-2</v>
      </c>
      <c r="R180" s="197">
        <f t="shared" si="32"/>
        <v>4.798</v>
      </c>
      <c r="S180" s="197">
        <v>0</v>
      </c>
      <c r="T180" s="198">
        <f t="shared" si="3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99" t="s">
        <v>133</v>
      </c>
      <c r="AT180" s="199" t="s">
        <v>129</v>
      </c>
      <c r="AU180" s="199" t="s">
        <v>134</v>
      </c>
      <c r="AY180" s="14" t="s">
        <v>127</v>
      </c>
      <c r="BE180" s="200">
        <f t="shared" si="34"/>
        <v>0</v>
      </c>
      <c r="BF180" s="200">
        <f t="shared" si="35"/>
        <v>370</v>
      </c>
      <c r="BG180" s="200">
        <f t="shared" si="36"/>
        <v>0</v>
      </c>
      <c r="BH180" s="200">
        <f t="shared" si="37"/>
        <v>0</v>
      </c>
      <c r="BI180" s="200">
        <f t="shared" si="38"/>
        <v>0</v>
      </c>
      <c r="BJ180" s="14" t="s">
        <v>134</v>
      </c>
      <c r="BK180" s="200">
        <f t="shared" si="39"/>
        <v>370</v>
      </c>
      <c r="BL180" s="14" t="s">
        <v>133</v>
      </c>
      <c r="BM180" s="199" t="s">
        <v>270</v>
      </c>
    </row>
    <row r="181" spans="1:65" s="2" customFormat="1" ht="24.2" customHeight="1">
      <c r="A181" s="28"/>
      <c r="B181" s="29"/>
      <c r="C181" s="188" t="s">
        <v>271</v>
      </c>
      <c r="D181" s="188" t="s">
        <v>129</v>
      </c>
      <c r="E181" s="189" t="s">
        <v>272</v>
      </c>
      <c r="F181" s="190" t="s">
        <v>273</v>
      </c>
      <c r="G181" s="191" t="s">
        <v>132</v>
      </c>
      <c r="H181" s="192">
        <v>65</v>
      </c>
      <c r="I181" s="193">
        <v>3.51</v>
      </c>
      <c r="J181" s="193">
        <f t="shared" si="30"/>
        <v>228.15</v>
      </c>
      <c r="K181" s="194"/>
      <c r="L181" s="33"/>
      <c r="M181" s="195" t="s">
        <v>1</v>
      </c>
      <c r="N181" s="196" t="s">
        <v>37</v>
      </c>
      <c r="O181" s="197">
        <v>9.9210000000000007E-2</v>
      </c>
      <c r="P181" s="197">
        <f t="shared" si="31"/>
        <v>6.4486500000000007</v>
      </c>
      <c r="Q181" s="197">
        <v>4.2198630000000001E-2</v>
      </c>
      <c r="R181" s="197">
        <f t="shared" si="32"/>
        <v>2.7429109500000002</v>
      </c>
      <c r="S181" s="197">
        <v>0</v>
      </c>
      <c r="T181" s="198">
        <f t="shared" si="3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99" t="s">
        <v>133</v>
      </c>
      <c r="AT181" s="199" t="s">
        <v>129</v>
      </c>
      <c r="AU181" s="199" t="s">
        <v>134</v>
      </c>
      <c r="AY181" s="14" t="s">
        <v>127</v>
      </c>
      <c r="BE181" s="200">
        <f t="shared" si="34"/>
        <v>0</v>
      </c>
      <c r="BF181" s="200">
        <f t="shared" si="35"/>
        <v>228.15</v>
      </c>
      <c r="BG181" s="200">
        <f t="shared" si="36"/>
        <v>0</v>
      </c>
      <c r="BH181" s="200">
        <f t="shared" si="37"/>
        <v>0</v>
      </c>
      <c r="BI181" s="200">
        <f t="shared" si="38"/>
        <v>0</v>
      </c>
      <c r="BJ181" s="14" t="s">
        <v>134</v>
      </c>
      <c r="BK181" s="200">
        <f t="shared" si="39"/>
        <v>228.15</v>
      </c>
      <c r="BL181" s="14" t="s">
        <v>133</v>
      </c>
      <c r="BM181" s="199" t="s">
        <v>274</v>
      </c>
    </row>
    <row r="182" spans="1:65" s="2" customFormat="1" ht="24.2" customHeight="1">
      <c r="A182" s="28"/>
      <c r="B182" s="29"/>
      <c r="C182" s="188" t="s">
        <v>201</v>
      </c>
      <c r="D182" s="188" t="s">
        <v>129</v>
      </c>
      <c r="E182" s="189" t="s">
        <v>275</v>
      </c>
      <c r="F182" s="190" t="s">
        <v>276</v>
      </c>
      <c r="G182" s="191" t="s">
        <v>132</v>
      </c>
      <c r="H182" s="192">
        <v>100</v>
      </c>
      <c r="I182" s="193">
        <v>5.0199999999999996</v>
      </c>
      <c r="J182" s="193">
        <f t="shared" si="30"/>
        <v>502</v>
      </c>
      <c r="K182" s="194"/>
      <c r="L182" s="33"/>
      <c r="M182" s="195" t="s">
        <v>1</v>
      </c>
      <c r="N182" s="196" t="s">
        <v>37</v>
      </c>
      <c r="O182" s="197">
        <v>0.13827999999999999</v>
      </c>
      <c r="P182" s="197">
        <f t="shared" si="31"/>
        <v>13.827999999999999</v>
      </c>
      <c r="Q182" s="197">
        <v>5.1385979999999998E-2</v>
      </c>
      <c r="R182" s="197">
        <f t="shared" si="32"/>
        <v>5.138598</v>
      </c>
      <c r="S182" s="197">
        <v>0</v>
      </c>
      <c r="T182" s="198">
        <f t="shared" si="3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99" t="s">
        <v>133</v>
      </c>
      <c r="AT182" s="199" t="s">
        <v>129</v>
      </c>
      <c r="AU182" s="199" t="s">
        <v>134</v>
      </c>
      <c r="AY182" s="14" t="s">
        <v>127</v>
      </c>
      <c r="BE182" s="200">
        <f t="shared" si="34"/>
        <v>0</v>
      </c>
      <c r="BF182" s="200">
        <f t="shared" si="35"/>
        <v>502</v>
      </c>
      <c r="BG182" s="200">
        <f t="shared" si="36"/>
        <v>0</v>
      </c>
      <c r="BH182" s="200">
        <f t="shared" si="37"/>
        <v>0</v>
      </c>
      <c r="BI182" s="200">
        <f t="shared" si="38"/>
        <v>0</v>
      </c>
      <c r="BJ182" s="14" t="s">
        <v>134</v>
      </c>
      <c r="BK182" s="200">
        <f t="shared" si="39"/>
        <v>502</v>
      </c>
      <c r="BL182" s="14" t="s">
        <v>133</v>
      </c>
      <c r="BM182" s="199" t="s">
        <v>277</v>
      </c>
    </row>
    <row r="183" spans="1:65" s="2" customFormat="1" ht="24.2" customHeight="1">
      <c r="A183" s="28"/>
      <c r="B183" s="29"/>
      <c r="C183" s="188" t="s">
        <v>278</v>
      </c>
      <c r="D183" s="188" t="s">
        <v>129</v>
      </c>
      <c r="E183" s="189" t="s">
        <v>279</v>
      </c>
      <c r="F183" s="190" t="s">
        <v>280</v>
      </c>
      <c r="G183" s="191" t="s">
        <v>178</v>
      </c>
      <c r="H183" s="192">
        <v>600</v>
      </c>
      <c r="I183" s="193">
        <v>3.47</v>
      </c>
      <c r="J183" s="193">
        <f t="shared" si="30"/>
        <v>2082</v>
      </c>
      <c r="K183" s="194"/>
      <c r="L183" s="33"/>
      <c r="M183" s="195" t="s">
        <v>1</v>
      </c>
      <c r="N183" s="196" t="s">
        <v>37</v>
      </c>
      <c r="O183" s="197">
        <v>0.14107</v>
      </c>
      <c r="P183" s="197">
        <f t="shared" si="31"/>
        <v>84.641999999999996</v>
      </c>
      <c r="Q183" s="197">
        <v>1.1002400000000001E-2</v>
      </c>
      <c r="R183" s="197">
        <f t="shared" si="32"/>
        <v>6.6014400000000002</v>
      </c>
      <c r="S183" s="197">
        <v>0</v>
      </c>
      <c r="T183" s="198">
        <f t="shared" si="3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99" t="s">
        <v>133</v>
      </c>
      <c r="AT183" s="199" t="s">
        <v>129</v>
      </c>
      <c r="AU183" s="199" t="s">
        <v>134</v>
      </c>
      <c r="AY183" s="14" t="s">
        <v>127</v>
      </c>
      <c r="BE183" s="200">
        <f t="shared" si="34"/>
        <v>0</v>
      </c>
      <c r="BF183" s="200">
        <f t="shared" si="35"/>
        <v>2082</v>
      </c>
      <c r="BG183" s="200">
        <f t="shared" si="36"/>
        <v>0</v>
      </c>
      <c r="BH183" s="200">
        <f t="shared" si="37"/>
        <v>0</v>
      </c>
      <c r="BI183" s="200">
        <f t="shared" si="38"/>
        <v>0</v>
      </c>
      <c r="BJ183" s="14" t="s">
        <v>134</v>
      </c>
      <c r="BK183" s="200">
        <f t="shared" si="39"/>
        <v>2082</v>
      </c>
      <c r="BL183" s="14" t="s">
        <v>133</v>
      </c>
      <c r="BM183" s="199" t="s">
        <v>281</v>
      </c>
    </row>
    <row r="184" spans="1:65" s="2" customFormat="1" ht="16.5" customHeight="1">
      <c r="A184" s="28"/>
      <c r="B184" s="29"/>
      <c r="C184" s="188" t="s">
        <v>207</v>
      </c>
      <c r="D184" s="188" t="s">
        <v>129</v>
      </c>
      <c r="E184" s="189" t="s">
        <v>282</v>
      </c>
      <c r="F184" s="190" t="s">
        <v>283</v>
      </c>
      <c r="G184" s="191" t="s">
        <v>132</v>
      </c>
      <c r="H184" s="192">
        <v>200</v>
      </c>
      <c r="I184" s="193">
        <v>1.98</v>
      </c>
      <c r="J184" s="193">
        <f t="shared" si="30"/>
        <v>396</v>
      </c>
      <c r="K184" s="194"/>
      <c r="L184" s="33"/>
      <c r="M184" s="195" t="s">
        <v>1</v>
      </c>
      <c r="N184" s="196" t="s">
        <v>37</v>
      </c>
      <c r="O184" s="197">
        <v>0</v>
      </c>
      <c r="P184" s="197">
        <f t="shared" si="31"/>
        <v>0</v>
      </c>
      <c r="Q184" s="197">
        <v>0</v>
      </c>
      <c r="R184" s="197">
        <f t="shared" si="32"/>
        <v>0</v>
      </c>
      <c r="S184" s="197">
        <v>0</v>
      </c>
      <c r="T184" s="198">
        <f t="shared" si="3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99" t="s">
        <v>133</v>
      </c>
      <c r="AT184" s="199" t="s">
        <v>129</v>
      </c>
      <c r="AU184" s="199" t="s">
        <v>134</v>
      </c>
      <c r="AY184" s="14" t="s">
        <v>127</v>
      </c>
      <c r="BE184" s="200">
        <f t="shared" si="34"/>
        <v>0</v>
      </c>
      <c r="BF184" s="200">
        <f t="shared" si="35"/>
        <v>396</v>
      </c>
      <c r="BG184" s="200">
        <f t="shared" si="36"/>
        <v>0</v>
      </c>
      <c r="BH184" s="200">
        <f t="shared" si="37"/>
        <v>0</v>
      </c>
      <c r="BI184" s="200">
        <f t="shared" si="38"/>
        <v>0</v>
      </c>
      <c r="BJ184" s="14" t="s">
        <v>134</v>
      </c>
      <c r="BK184" s="200">
        <f t="shared" si="39"/>
        <v>396</v>
      </c>
      <c r="BL184" s="14" t="s">
        <v>133</v>
      </c>
      <c r="BM184" s="199" t="s">
        <v>284</v>
      </c>
    </row>
    <row r="185" spans="1:65" s="2" customFormat="1" ht="21.75" customHeight="1">
      <c r="A185" s="28"/>
      <c r="B185" s="29"/>
      <c r="C185" s="201" t="s">
        <v>285</v>
      </c>
      <c r="D185" s="201" t="s">
        <v>167</v>
      </c>
      <c r="E185" s="202" t="s">
        <v>286</v>
      </c>
      <c r="F185" s="203" t="s">
        <v>287</v>
      </c>
      <c r="G185" s="204" t="s">
        <v>132</v>
      </c>
      <c r="H185" s="205">
        <v>200.2</v>
      </c>
      <c r="I185" s="206">
        <v>2.91</v>
      </c>
      <c r="J185" s="206">
        <f t="shared" si="30"/>
        <v>582.58000000000004</v>
      </c>
      <c r="K185" s="207"/>
      <c r="L185" s="208"/>
      <c r="M185" s="209" t="s">
        <v>1</v>
      </c>
      <c r="N185" s="210" t="s">
        <v>37</v>
      </c>
      <c r="O185" s="197">
        <v>0</v>
      </c>
      <c r="P185" s="197">
        <f t="shared" si="31"/>
        <v>0</v>
      </c>
      <c r="Q185" s="197">
        <v>0</v>
      </c>
      <c r="R185" s="197">
        <f t="shared" si="32"/>
        <v>0</v>
      </c>
      <c r="S185" s="197">
        <v>0</v>
      </c>
      <c r="T185" s="198">
        <f t="shared" si="3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99" t="s">
        <v>144</v>
      </c>
      <c r="AT185" s="199" t="s">
        <v>167</v>
      </c>
      <c r="AU185" s="199" t="s">
        <v>134</v>
      </c>
      <c r="AY185" s="14" t="s">
        <v>127</v>
      </c>
      <c r="BE185" s="200">
        <f t="shared" si="34"/>
        <v>0</v>
      </c>
      <c r="BF185" s="200">
        <f t="shared" si="35"/>
        <v>582.58000000000004</v>
      </c>
      <c r="BG185" s="200">
        <f t="shared" si="36"/>
        <v>0</v>
      </c>
      <c r="BH185" s="200">
        <f t="shared" si="37"/>
        <v>0</v>
      </c>
      <c r="BI185" s="200">
        <f t="shared" si="38"/>
        <v>0</v>
      </c>
      <c r="BJ185" s="14" t="s">
        <v>134</v>
      </c>
      <c r="BK185" s="200">
        <f t="shared" si="39"/>
        <v>582.58000000000004</v>
      </c>
      <c r="BL185" s="14" t="s">
        <v>133</v>
      </c>
      <c r="BM185" s="199" t="s">
        <v>288</v>
      </c>
    </row>
    <row r="186" spans="1:65" s="2" customFormat="1" ht="24.2" customHeight="1">
      <c r="A186" s="28"/>
      <c r="B186" s="29"/>
      <c r="C186" s="188" t="s">
        <v>212</v>
      </c>
      <c r="D186" s="188" t="s">
        <v>129</v>
      </c>
      <c r="E186" s="189" t="s">
        <v>289</v>
      </c>
      <c r="F186" s="190" t="s">
        <v>290</v>
      </c>
      <c r="G186" s="191" t="s">
        <v>132</v>
      </c>
      <c r="H186" s="192">
        <v>200</v>
      </c>
      <c r="I186" s="193">
        <v>0.76</v>
      </c>
      <c r="J186" s="193">
        <f t="shared" si="30"/>
        <v>152</v>
      </c>
      <c r="K186" s="194"/>
      <c r="L186" s="33"/>
      <c r="M186" s="195" t="s">
        <v>1</v>
      </c>
      <c r="N186" s="196" t="s">
        <v>37</v>
      </c>
      <c r="O186" s="197">
        <v>0</v>
      </c>
      <c r="P186" s="197">
        <f t="shared" si="31"/>
        <v>0</v>
      </c>
      <c r="Q186" s="197">
        <v>0</v>
      </c>
      <c r="R186" s="197">
        <f t="shared" si="32"/>
        <v>0</v>
      </c>
      <c r="S186" s="197">
        <v>0</v>
      </c>
      <c r="T186" s="198">
        <f t="shared" si="3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99" t="s">
        <v>133</v>
      </c>
      <c r="AT186" s="199" t="s">
        <v>129</v>
      </c>
      <c r="AU186" s="199" t="s">
        <v>134</v>
      </c>
      <c r="AY186" s="14" t="s">
        <v>127</v>
      </c>
      <c r="BE186" s="200">
        <f t="shared" si="34"/>
        <v>0</v>
      </c>
      <c r="BF186" s="200">
        <f t="shared" si="35"/>
        <v>152</v>
      </c>
      <c r="BG186" s="200">
        <f t="shared" si="36"/>
        <v>0</v>
      </c>
      <c r="BH186" s="200">
        <f t="shared" si="37"/>
        <v>0</v>
      </c>
      <c r="BI186" s="200">
        <f t="shared" si="38"/>
        <v>0</v>
      </c>
      <c r="BJ186" s="14" t="s">
        <v>134</v>
      </c>
      <c r="BK186" s="200">
        <f t="shared" si="39"/>
        <v>152</v>
      </c>
      <c r="BL186" s="14" t="s">
        <v>133</v>
      </c>
      <c r="BM186" s="199" t="s">
        <v>291</v>
      </c>
    </row>
    <row r="187" spans="1:65" s="2" customFormat="1" ht="37.9" customHeight="1">
      <c r="A187" s="28"/>
      <c r="B187" s="29"/>
      <c r="C187" s="188" t="s">
        <v>292</v>
      </c>
      <c r="D187" s="188" t="s">
        <v>129</v>
      </c>
      <c r="E187" s="189" t="s">
        <v>293</v>
      </c>
      <c r="F187" s="190" t="s">
        <v>294</v>
      </c>
      <c r="G187" s="191" t="s">
        <v>137</v>
      </c>
      <c r="H187" s="192">
        <v>0.05</v>
      </c>
      <c r="I187" s="193">
        <v>140.53</v>
      </c>
      <c r="J187" s="193">
        <f t="shared" si="30"/>
        <v>7.03</v>
      </c>
      <c r="K187" s="194"/>
      <c r="L187" s="33"/>
      <c r="M187" s="195" t="s">
        <v>1</v>
      </c>
      <c r="N187" s="196" t="s">
        <v>37</v>
      </c>
      <c r="O187" s="197">
        <v>10.803599999999999</v>
      </c>
      <c r="P187" s="197">
        <f t="shared" si="31"/>
        <v>0.54017999999999999</v>
      </c>
      <c r="Q187" s="197">
        <v>0</v>
      </c>
      <c r="R187" s="197">
        <f t="shared" si="32"/>
        <v>0</v>
      </c>
      <c r="S187" s="197">
        <v>0</v>
      </c>
      <c r="T187" s="198">
        <f t="shared" si="3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99" t="s">
        <v>133</v>
      </c>
      <c r="AT187" s="199" t="s">
        <v>129</v>
      </c>
      <c r="AU187" s="199" t="s">
        <v>134</v>
      </c>
      <c r="AY187" s="14" t="s">
        <v>127</v>
      </c>
      <c r="BE187" s="200">
        <f t="shared" si="34"/>
        <v>0</v>
      </c>
      <c r="BF187" s="200">
        <f t="shared" si="35"/>
        <v>7.03</v>
      </c>
      <c r="BG187" s="200">
        <f t="shared" si="36"/>
        <v>0</v>
      </c>
      <c r="BH187" s="200">
        <f t="shared" si="37"/>
        <v>0</v>
      </c>
      <c r="BI187" s="200">
        <f t="shared" si="38"/>
        <v>0</v>
      </c>
      <c r="BJ187" s="14" t="s">
        <v>134</v>
      </c>
      <c r="BK187" s="200">
        <f t="shared" si="39"/>
        <v>7.03</v>
      </c>
      <c r="BL187" s="14" t="s">
        <v>133</v>
      </c>
      <c r="BM187" s="199" t="s">
        <v>295</v>
      </c>
    </row>
    <row r="188" spans="1:65" s="2" customFormat="1" ht="37.9" customHeight="1">
      <c r="A188" s="28"/>
      <c r="B188" s="29"/>
      <c r="C188" s="188" t="s">
        <v>215</v>
      </c>
      <c r="D188" s="188" t="s">
        <v>129</v>
      </c>
      <c r="E188" s="189" t="s">
        <v>296</v>
      </c>
      <c r="F188" s="190" t="s">
        <v>297</v>
      </c>
      <c r="G188" s="191" t="s">
        <v>132</v>
      </c>
      <c r="H188" s="192">
        <v>3</v>
      </c>
      <c r="I188" s="193">
        <v>4.33</v>
      </c>
      <c r="J188" s="193">
        <f t="shared" si="30"/>
        <v>12.99</v>
      </c>
      <c r="K188" s="194"/>
      <c r="L188" s="33"/>
      <c r="M188" s="195" t="s">
        <v>1</v>
      </c>
      <c r="N188" s="196" t="s">
        <v>37</v>
      </c>
      <c r="O188" s="197">
        <v>0.29099999999999998</v>
      </c>
      <c r="P188" s="197">
        <f t="shared" si="31"/>
        <v>0.873</v>
      </c>
      <c r="Q188" s="197">
        <v>0</v>
      </c>
      <c r="R188" s="197">
        <f t="shared" si="32"/>
        <v>0</v>
      </c>
      <c r="S188" s="197">
        <v>0</v>
      </c>
      <c r="T188" s="198">
        <f t="shared" si="3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99" t="s">
        <v>133</v>
      </c>
      <c r="AT188" s="199" t="s">
        <v>129</v>
      </c>
      <c r="AU188" s="199" t="s">
        <v>134</v>
      </c>
      <c r="AY188" s="14" t="s">
        <v>127</v>
      </c>
      <c r="BE188" s="200">
        <f t="shared" si="34"/>
        <v>0</v>
      </c>
      <c r="BF188" s="200">
        <f t="shared" si="35"/>
        <v>12.99</v>
      </c>
      <c r="BG188" s="200">
        <f t="shared" si="36"/>
        <v>0</v>
      </c>
      <c r="BH188" s="200">
        <f t="shared" si="37"/>
        <v>0</v>
      </c>
      <c r="BI188" s="200">
        <f t="shared" si="38"/>
        <v>0</v>
      </c>
      <c r="BJ188" s="14" t="s">
        <v>134</v>
      </c>
      <c r="BK188" s="200">
        <f t="shared" si="39"/>
        <v>12.99</v>
      </c>
      <c r="BL188" s="14" t="s">
        <v>133</v>
      </c>
      <c r="BM188" s="199" t="s">
        <v>298</v>
      </c>
    </row>
    <row r="189" spans="1:65" s="2" customFormat="1" ht="24.2" customHeight="1">
      <c r="A189" s="28"/>
      <c r="B189" s="29"/>
      <c r="C189" s="188" t="s">
        <v>299</v>
      </c>
      <c r="D189" s="188" t="s">
        <v>129</v>
      </c>
      <c r="E189" s="189" t="s">
        <v>300</v>
      </c>
      <c r="F189" s="190" t="s">
        <v>301</v>
      </c>
      <c r="G189" s="191" t="s">
        <v>137</v>
      </c>
      <c r="H189" s="192">
        <v>0.111</v>
      </c>
      <c r="I189" s="193">
        <v>83.62</v>
      </c>
      <c r="J189" s="193">
        <f t="shared" si="30"/>
        <v>9.2799999999999994</v>
      </c>
      <c r="K189" s="194"/>
      <c r="L189" s="33"/>
      <c r="M189" s="195" t="s">
        <v>1</v>
      </c>
      <c r="N189" s="196" t="s">
        <v>37</v>
      </c>
      <c r="O189" s="197">
        <v>5.41</v>
      </c>
      <c r="P189" s="197">
        <f t="shared" si="31"/>
        <v>0.60050999999999999</v>
      </c>
      <c r="Q189" s="197">
        <v>0</v>
      </c>
      <c r="R189" s="197">
        <f t="shared" si="32"/>
        <v>0</v>
      </c>
      <c r="S189" s="197">
        <v>0</v>
      </c>
      <c r="T189" s="198">
        <f t="shared" si="3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99" t="s">
        <v>133</v>
      </c>
      <c r="AT189" s="199" t="s">
        <v>129</v>
      </c>
      <c r="AU189" s="199" t="s">
        <v>134</v>
      </c>
      <c r="AY189" s="14" t="s">
        <v>127</v>
      </c>
      <c r="BE189" s="200">
        <f t="shared" si="34"/>
        <v>0</v>
      </c>
      <c r="BF189" s="200">
        <f t="shared" si="35"/>
        <v>9.2799999999999994</v>
      </c>
      <c r="BG189" s="200">
        <f t="shared" si="36"/>
        <v>0</v>
      </c>
      <c r="BH189" s="200">
        <f t="shared" si="37"/>
        <v>0</v>
      </c>
      <c r="BI189" s="200">
        <f t="shared" si="38"/>
        <v>0</v>
      </c>
      <c r="BJ189" s="14" t="s">
        <v>134</v>
      </c>
      <c r="BK189" s="200">
        <f t="shared" si="39"/>
        <v>9.2799999999999994</v>
      </c>
      <c r="BL189" s="14" t="s">
        <v>133</v>
      </c>
      <c r="BM189" s="199" t="s">
        <v>302</v>
      </c>
    </row>
    <row r="190" spans="1:65" s="2" customFormat="1" ht="24.2" customHeight="1">
      <c r="A190" s="28"/>
      <c r="B190" s="29"/>
      <c r="C190" s="188" t="s">
        <v>219</v>
      </c>
      <c r="D190" s="188" t="s">
        <v>129</v>
      </c>
      <c r="E190" s="189" t="s">
        <v>303</v>
      </c>
      <c r="F190" s="190" t="s">
        <v>304</v>
      </c>
      <c r="G190" s="191" t="s">
        <v>137</v>
      </c>
      <c r="H190" s="192">
        <v>0.06</v>
      </c>
      <c r="I190" s="193">
        <v>95.46</v>
      </c>
      <c r="J190" s="193">
        <f t="shared" si="30"/>
        <v>5.73</v>
      </c>
      <c r="K190" s="194"/>
      <c r="L190" s="33"/>
      <c r="M190" s="195" t="s">
        <v>1</v>
      </c>
      <c r="N190" s="196" t="s">
        <v>37</v>
      </c>
      <c r="O190" s="197">
        <v>6.1760000000000002</v>
      </c>
      <c r="P190" s="197">
        <f t="shared" si="31"/>
        <v>0.37056</v>
      </c>
      <c r="Q190" s="197">
        <v>0</v>
      </c>
      <c r="R190" s="197">
        <f t="shared" si="32"/>
        <v>0</v>
      </c>
      <c r="S190" s="197">
        <v>0</v>
      </c>
      <c r="T190" s="198">
        <f t="shared" si="3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99" t="s">
        <v>133</v>
      </c>
      <c r="AT190" s="199" t="s">
        <v>129</v>
      </c>
      <c r="AU190" s="199" t="s">
        <v>134</v>
      </c>
      <c r="AY190" s="14" t="s">
        <v>127</v>
      </c>
      <c r="BE190" s="200">
        <f t="shared" si="34"/>
        <v>0</v>
      </c>
      <c r="BF190" s="200">
        <f t="shared" si="35"/>
        <v>5.73</v>
      </c>
      <c r="BG190" s="200">
        <f t="shared" si="36"/>
        <v>0</v>
      </c>
      <c r="BH190" s="200">
        <f t="shared" si="37"/>
        <v>0</v>
      </c>
      <c r="BI190" s="200">
        <f t="shared" si="38"/>
        <v>0</v>
      </c>
      <c r="BJ190" s="14" t="s">
        <v>134</v>
      </c>
      <c r="BK190" s="200">
        <f t="shared" si="39"/>
        <v>5.73</v>
      </c>
      <c r="BL190" s="14" t="s">
        <v>133</v>
      </c>
      <c r="BM190" s="199" t="s">
        <v>305</v>
      </c>
    </row>
    <row r="191" spans="1:65" s="2" customFormat="1" ht="37.9" customHeight="1">
      <c r="A191" s="28"/>
      <c r="B191" s="29"/>
      <c r="C191" s="188" t="s">
        <v>306</v>
      </c>
      <c r="D191" s="188" t="s">
        <v>129</v>
      </c>
      <c r="E191" s="189" t="s">
        <v>307</v>
      </c>
      <c r="F191" s="190" t="s">
        <v>308</v>
      </c>
      <c r="G191" s="191" t="s">
        <v>132</v>
      </c>
      <c r="H191" s="192">
        <v>206</v>
      </c>
      <c r="I191" s="193">
        <v>11.99</v>
      </c>
      <c r="J191" s="193">
        <f t="shared" si="30"/>
        <v>2469.94</v>
      </c>
      <c r="K191" s="194"/>
      <c r="L191" s="33"/>
      <c r="M191" s="195" t="s">
        <v>1</v>
      </c>
      <c r="N191" s="196" t="s">
        <v>37</v>
      </c>
      <c r="O191" s="197">
        <v>0.77600000000000002</v>
      </c>
      <c r="P191" s="197">
        <f t="shared" si="31"/>
        <v>159.85599999999999</v>
      </c>
      <c r="Q191" s="197">
        <v>0</v>
      </c>
      <c r="R191" s="197">
        <f t="shared" si="32"/>
        <v>0</v>
      </c>
      <c r="S191" s="197">
        <v>0</v>
      </c>
      <c r="T191" s="198">
        <f t="shared" si="3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99" t="s">
        <v>133</v>
      </c>
      <c r="AT191" s="199" t="s">
        <v>129</v>
      </c>
      <c r="AU191" s="199" t="s">
        <v>134</v>
      </c>
      <c r="AY191" s="14" t="s">
        <v>127</v>
      </c>
      <c r="BE191" s="200">
        <f t="shared" si="34"/>
        <v>0</v>
      </c>
      <c r="BF191" s="200">
        <f t="shared" si="35"/>
        <v>2469.94</v>
      </c>
      <c r="BG191" s="200">
        <f t="shared" si="36"/>
        <v>0</v>
      </c>
      <c r="BH191" s="200">
        <f t="shared" si="37"/>
        <v>0</v>
      </c>
      <c r="BI191" s="200">
        <f t="shared" si="38"/>
        <v>0</v>
      </c>
      <c r="BJ191" s="14" t="s">
        <v>134</v>
      </c>
      <c r="BK191" s="200">
        <f t="shared" si="39"/>
        <v>2469.94</v>
      </c>
      <c r="BL191" s="14" t="s">
        <v>133</v>
      </c>
      <c r="BM191" s="199" t="s">
        <v>309</v>
      </c>
    </row>
    <row r="192" spans="1:65" s="2" customFormat="1" ht="24.2" customHeight="1">
      <c r="A192" s="28"/>
      <c r="B192" s="29"/>
      <c r="C192" s="188" t="s">
        <v>222</v>
      </c>
      <c r="D192" s="188" t="s">
        <v>129</v>
      </c>
      <c r="E192" s="189" t="s">
        <v>310</v>
      </c>
      <c r="F192" s="190" t="s">
        <v>311</v>
      </c>
      <c r="G192" s="191" t="s">
        <v>162</v>
      </c>
      <c r="H192" s="192">
        <v>41.758000000000003</v>
      </c>
      <c r="I192" s="193">
        <v>11.47</v>
      </c>
      <c r="J192" s="193">
        <f t="shared" si="30"/>
        <v>478.96</v>
      </c>
      <c r="K192" s="194"/>
      <c r="L192" s="33"/>
      <c r="M192" s="195" t="s">
        <v>1</v>
      </c>
      <c r="N192" s="196" t="s">
        <v>37</v>
      </c>
      <c r="O192" s="197">
        <v>0.88200000000000001</v>
      </c>
      <c r="P192" s="197">
        <f t="shared" si="31"/>
        <v>36.830556000000001</v>
      </c>
      <c r="Q192" s="197">
        <v>0</v>
      </c>
      <c r="R192" s="197">
        <f t="shared" si="32"/>
        <v>0</v>
      </c>
      <c r="S192" s="197">
        <v>0</v>
      </c>
      <c r="T192" s="198">
        <f t="shared" si="3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99" t="s">
        <v>133</v>
      </c>
      <c r="AT192" s="199" t="s">
        <v>129</v>
      </c>
      <c r="AU192" s="199" t="s">
        <v>134</v>
      </c>
      <c r="AY192" s="14" t="s">
        <v>127</v>
      </c>
      <c r="BE192" s="200">
        <f t="shared" si="34"/>
        <v>0</v>
      </c>
      <c r="BF192" s="200">
        <f t="shared" si="35"/>
        <v>478.96</v>
      </c>
      <c r="BG192" s="200">
        <f t="shared" si="36"/>
        <v>0</v>
      </c>
      <c r="BH192" s="200">
        <f t="shared" si="37"/>
        <v>0</v>
      </c>
      <c r="BI192" s="200">
        <f t="shared" si="38"/>
        <v>0</v>
      </c>
      <c r="BJ192" s="14" t="s">
        <v>134</v>
      </c>
      <c r="BK192" s="200">
        <f t="shared" si="39"/>
        <v>478.96</v>
      </c>
      <c r="BL192" s="14" t="s">
        <v>133</v>
      </c>
      <c r="BM192" s="199" t="s">
        <v>312</v>
      </c>
    </row>
    <row r="193" spans="1:65" s="2" customFormat="1" ht="24.2" customHeight="1">
      <c r="A193" s="28"/>
      <c r="B193" s="29"/>
      <c r="C193" s="188" t="s">
        <v>313</v>
      </c>
      <c r="D193" s="188" t="s">
        <v>129</v>
      </c>
      <c r="E193" s="189" t="s">
        <v>314</v>
      </c>
      <c r="F193" s="190" t="s">
        <v>315</v>
      </c>
      <c r="G193" s="191" t="s">
        <v>162</v>
      </c>
      <c r="H193" s="192">
        <v>41.758000000000003</v>
      </c>
      <c r="I193" s="193">
        <v>8.0399999999999991</v>
      </c>
      <c r="J193" s="193">
        <f t="shared" si="30"/>
        <v>335.73</v>
      </c>
      <c r="K193" s="194"/>
      <c r="L193" s="33"/>
      <c r="M193" s="195" t="s">
        <v>1</v>
      </c>
      <c r="N193" s="196" t="s">
        <v>37</v>
      </c>
      <c r="O193" s="197">
        <v>0.61799999999999999</v>
      </c>
      <c r="P193" s="197">
        <f t="shared" si="31"/>
        <v>25.806444000000003</v>
      </c>
      <c r="Q193" s="197">
        <v>0</v>
      </c>
      <c r="R193" s="197">
        <f t="shared" si="32"/>
        <v>0</v>
      </c>
      <c r="S193" s="197">
        <v>0</v>
      </c>
      <c r="T193" s="198">
        <f t="shared" si="3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99" t="s">
        <v>133</v>
      </c>
      <c r="AT193" s="199" t="s">
        <v>129</v>
      </c>
      <c r="AU193" s="199" t="s">
        <v>134</v>
      </c>
      <c r="AY193" s="14" t="s">
        <v>127</v>
      </c>
      <c r="BE193" s="200">
        <f t="shared" si="34"/>
        <v>0</v>
      </c>
      <c r="BF193" s="200">
        <f t="shared" si="35"/>
        <v>335.73</v>
      </c>
      <c r="BG193" s="200">
        <f t="shared" si="36"/>
        <v>0</v>
      </c>
      <c r="BH193" s="200">
        <f t="shared" si="37"/>
        <v>0</v>
      </c>
      <c r="BI193" s="200">
        <f t="shared" si="38"/>
        <v>0</v>
      </c>
      <c r="BJ193" s="14" t="s">
        <v>134</v>
      </c>
      <c r="BK193" s="200">
        <f t="shared" si="39"/>
        <v>335.73</v>
      </c>
      <c r="BL193" s="14" t="s">
        <v>133</v>
      </c>
      <c r="BM193" s="199" t="s">
        <v>316</v>
      </c>
    </row>
    <row r="194" spans="1:65" s="2" customFormat="1" ht="21.75" customHeight="1">
      <c r="A194" s="28"/>
      <c r="B194" s="29"/>
      <c r="C194" s="188" t="s">
        <v>226</v>
      </c>
      <c r="D194" s="188" t="s">
        <v>129</v>
      </c>
      <c r="E194" s="189" t="s">
        <v>317</v>
      </c>
      <c r="F194" s="190" t="s">
        <v>318</v>
      </c>
      <c r="G194" s="191" t="s">
        <v>162</v>
      </c>
      <c r="H194" s="192">
        <v>1002.192</v>
      </c>
      <c r="I194" s="193">
        <v>15.61</v>
      </c>
      <c r="J194" s="193">
        <f t="shared" si="30"/>
        <v>15644.22</v>
      </c>
      <c r="K194" s="194"/>
      <c r="L194" s="33"/>
      <c r="M194" s="195" t="s">
        <v>1</v>
      </c>
      <c r="N194" s="196" t="s">
        <v>37</v>
      </c>
      <c r="O194" s="197">
        <v>0.59799999999999998</v>
      </c>
      <c r="P194" s="197">
        <f t="shared" si="31"/>
        <v>599.31081599999993</v>
      </c>
      <c r="Q194" s="197">
        <v>0</v>
      </c>
      <c r="R194" s="197">
        <f t="shared" si="32"/>
        <v>0</v>
      </c>
      <c r="S194" s="197">
        <v>0</v>
      </c>
      <c r="T194" s="198">
        <f t="shared" si="3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99" t="s">
        <v>133</v>
      </c>
      <c r="AT194" s="199" t="s">
        <v>129</v>
      </c>
      <c r="AU194" s="199" t="s">
        <v>134</v>
      </c>
      <c r="AY194" s="14" t="s">
        <v>127</v>
      </c>
      <c r="BE194" s="200">
        <f t="shared" si="34"/>
        <v>0</v>
      </c>
      <c r="BF194" s="200">
        <f t="shared" si="35"/>
        <v>15644.22</v>
      </c>
      <c r="BG194" s="200">
        <f t="shared" si="36"/>
        <v>0</v>
      </c>
      <c r="BH194" s="200">
        <f t="shared" si="37"/>
        <v>0</v>
      </c>
      <c r="BI194" s="200">
        <f t="shared" si="38"/>
        <v>0</v>
      </c>
      <c r="BJ194" s="14" t="s">
        <v>134</v>
      </c>
      <c r="BK194" s="200">
        <f t="shared" si="39"/>
        <v>15644.22</v>
      </c>
      <c r="BL194" s="14" t="s">
        <v>133</v>
      </c>
      <c r="BM194" s="199" t="s">
        <v>319</v>
      </c>
    </row>
    <row r="195" spans="1:65" s="2" customFormat="1" ht="24.2" customHeight="1">
      <c r="A195" s="28"/>
      <c r="B195" s="29"/>
      <c r="C195" s="188" t="s">
        <v>320</v>
      </c>
      <c r="D195" s="188" t="s">
        <v>129</v>
      </c>
      <c r="E195" s="189" t="s">
        <v>321</v>
      </c>
      <c r="F195" s="190" t="s">
        <v>322</v>
      </c>
      <c r="G195" s="191" t="s">
        <v>162</v>
      </c>
      <c r="H195" s="192">
        <v>41.758000000000003</v>
      </c>
      <c r="I195" s="193">
        <v>0.51</v>
      </c>
      <c r="J195" s="193">
        <f t="shared" si="30"/>
        <v>21.3</v>
      </c>
      <c r="K195" s="194"/>
      <c r="L195" s="33"/>
      <c r="M195" s="195" t="s">
        <v>1</v>
      </c>
      <c r="N195" s="196" t="s">
        <v>37</v>
      </c>
      <c r="O195" s="197">
        <v>7.0000000000000001E-3</v>
      </c>
      <c r="P195" s="197">
        <f t="shared" si="31"/>
        <v>0.29230600000000001</v>
      </c>
      <c r="Q195" s="197">
        <v>0</v>
      </c>
      <c r="R195" s="197">
        <f t="shared" si="32"/>
        <v>0</v>
      </c>
      <c r="S195" s="197">
        <v>0</v>
      </c>
      <c r="T195" s="198">
        <f t="shared" si="3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99" t="s">
        <v>133</v>
      </c>
      <c r="AT195" s="199" t="s">
        <v>129</v>
      </c>
      <c r="AU195" s="199" t="s">
        <v>134</v>
      </c>
      <c r="AY195" s="14" t="s">
        <v>127</v>
      </c>
      <c r="BE195" s="200">
        <f t="shared" si="34"/>
        <v>0</v>
      </c>
      <c r="BF195" s="200">
        <f t="shared" si="35"/>
        <v>21.3</v>
      </c>
      <c r="BG195" s="200">
        <f t="shared" si="36"/>
        <v>0</v>
      </c>
      <c r="BH195" s="200">
        <f t="shared" si="37"/>
        <v>0</v>
      </c>
      <c r="BI195" s="200">
        <f t="shared" si="38"/>
        <v>0</v>
      </c>
      <c r="BJ195" s="14" t="s">
        <v>134</v>
      </c>
      <c r="BK195" s="200">
        <f t="shared" si="39"/>
        <v>21.3</v>
      </c>
      <c r="BL195" s="14" t="s">
        <v>133</v>
      </c>
      <c r="BM195" s="199" t="s">
        <v>323</v>
      </c>
    </row>
    <row r="196" spans="1:65" s="2" customFormat="1" ht="24.2" customHeight="1">
      <c r="A196" s="28"/>
      <c r="B196" s="29"/>
      <c r="C196" s="188" t="s">
        <v>229</v>
      </c>
      <c r="D196" s="188" t="s">
        <v>129</v>
      </c>
      <c r="E196" s="189" t="s">
        <v>324</v>
      </c>
      <c r="F196" s="190" t="s">
        <v>325</v>
      </c>
      <c r="G196" s="191" t="s">
        <v>162</v>
      </c>
      <c r="H196" s="192">
        <v>41.758000000000003</v>
      </c>
      <c r="I196" s="193">
        <v>11.58</v>
      </c>
      <c r="J196" s="193">
        <f t="shared" si="30"/>
        <v>483.56</v>
      </c>
      <c r="K196" s="194"/>
      <c r="L196" s="33"/>
      <c r="M196" s="195" t="s">
        <v>1</v>
      </c>
      <c r="N196" s="196" t="s">
        <v>37</v>
      </c>
      <c r="O196" s="197">
        <v>0.89</v>
      </c>
      <c r="P196" s="197">
        <f t="shared" si="31"/>
        <v>37.164620000000006</v>
      </c>
      <c r="Q196" s="197">
        <v>0</v>
      </c>
      <c r="R196" s="197">
        <f t="shared" si="32"/>
        <v>0</v>
      </c>
      <c r="S196" s="197">
        <v>0</v>
      </c>
      <c r="T196" s="198">
        <f t="shared" si="3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99" t="s">
        <v>133</v>
      </c>
      <c r="AT196" s="199" t="s">
        <v>129</v>
      </c>
      <c r="AU196" s="199" t="s">
        <v>134</v>
      </c>
      <c r="AY196" s="14" t="s">
        <v>127</v>
      </c>
      <c r="BE196" s="200">
        <f t="shared" si="34"/>
        <v>0</v>
      </c>
      <c r="BF196" s="200">
        <f t="shared" si="35"/>
        <v>483.56</v>
      </c>
      <c r="BG196" s="200">
        <f t="shared" si="36"/>
        <v>0</v>
      </c>
      <c r="BH196" s="200">
        <f t="shared" si="37"/>
        <v>0</v>
      </c>
      <c r="BI196" s="200">
        <f t="shared" si="38"/>
        <v>0</v>
      </c>
      <c r="BJ196" s="14" t="s">
        <v>134</v>
      </c>
      <c r="BK196" s="200">
        <f t="shared" si="39"/>
        <v>483.56</v>
      </c>
      <c r="BL196" s="14" t="s">
        <v>133</v>
      </c>
      <c r="BM196" s="199" t="s">
        <v>326</v>
      </c>
    </row>
    <row r="197" spans="1:65" s="2" customFormat="1" ht="24.2" customHeight="1">
      <c r="A197" s="28"/>
      <c r="B197" s="29"/>
      <c r="C197" s="188" t="s">
        <v>327</v>
      </c>
      <c r="D197" s="188" t="s">
        <v>129</v>
      </c>
      <c r="E197" s="189" t="s">
        <v>328</v>
      </c>
      <c r="F197" s="190" t="s">
        <v>329</v>
      </c>
      <c r="G197" s="191" t="s">
        <v>162</v>
      </c>
      <c r="H197" s="192">
        <v>375.822</v>
      </c>
      <c r="I197" s="193">
        <v>1.3</v>
      </c>
      <c r="J197" s="193">
        <f t="shared" si="30"/>
        <v>488.57</v>
      </c>
      <c r="K197" s="194"/>
      <c r="L197" s="33"/>
      <c r="M197" s="195" t="s">
        <v>1</v>
      </c>
      <c r="N197" s="196" t="s">
        <v>37</v>
      </c>
      <c r="O197" s="197">
        <v>0.1</v>
      </c>
      <c r="P197" s="197">
        <f t="shared" si="31"/>
        <v>37.5822</v>
      </c>
      <c r="Q197" s="197">
        <v>0</v>
      </c>
      <c r="R197" s="197">
        <f t="shared" si="32"/>
        <v>0</v>
      </c>
      <c r="S197" s="197">
        <v>0</v>
      </c>
      <c r="T197" s="198">
        <f t="shared" si="3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99" t="s">
        <v>133</v>
      </c>
      <c r="AT197" s="199" t="s">
        <v>129</v>
      </c>
      <c r="AU197" s="199" t="s">
        <v>134</v>
      </c>
      <c r="AY197" s="14" t="s">
        <v>127</v>
      </c>
      <c r="BE197" s="200">
        <f t="shared" si="34"/>
        <v>0</v>
      </c>
      <c r="BF197" s="200">
        <f t="shared" si="35"/>
        <v>488.57</v>
      </c>
      <c r="BG197" s="200">
        <f t="shared" si="36"/>
        <v>0</v>
      </c>
      <c r="BH197" s="200">
        <f t="shared" si="37"/>
        <v>0</v>
      </c>
      <c r="BI197" s="200">
        <f t="shared" si="38"/>
        <v>0</v>
      </c>
      <c r="BJ197" s="14" t="s">
        <v>134</v>
      </c>
      <c r="BK197" s="200">
        <f t="shared" si="39"/>
        <v>488.57</v>
      </c>
      <c r="BL197" s="14" t="s">
        <v>133</v>
      </c>
      <c r="BM197" s="199" t="s">
        <v>330</v>
      </c>
    </row>
    <row r="198" spans="1:65" s="2" customFormat="1" ht="24.2" customHeight="1">
      <c r="A198" s="28"/>
      <c r="B198" s="29"/>
      <c r="C198" s="188" t="s">
        <v>234</v>
      </c>
      <c r="D198" s="188" t="s">
        <v>129</v>
      </c>
      <c r="E198" s="189" t="s">
        <v>331</v>
      </c>
      <c r="F198" s="190" t="s">
        <v>332</v>
      </c>
      <c r="G198" s="191" t="s">
        <v>162</v>
      </c>
      <c r="H198" s="192">
        <v>41.758000000000003</v>
      </c>
      <c r="I198" s="193">
        <v>40</v>
      </c>
      <c r="J198" s="193">
        <f t="shared" si="30"/>
        <v>1670.32</v>
      </c>
      <c r="K198" s="194"/>
      <c r="L198" s="33"/>
      <c r="M198" s="195" t="s">
        <v>1</v>
      </c>
      <c r="N198" s="196" t="s">
        <v>37</v>
      </c>
      <c r="O198" s="197">
        <v>0</v>
      </c>
      <c r="P198" s="197">
        <f t="shared" si="31"/>
        <v>0</v>
      </c>
      <c r="Q198" s="197">
        <v>0</v>
      </c>
      <c r="R198" s="197">
        <f t="shared" si="32"/>
        <v>0</v>
      </c>
      <c r="S198" s="197">
        <v>0</v>
      </c>
      <c r="T198" s="198">
        <f t="shared" si="3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99" t="s">
        <v>133</v>
      </c>
      <c r="AT198" s="199" t="s">
        <v>129</v>
      </c>
      <c r="AU198" s="199" t="s">
        <v>134</v>
      </c>
      <c r="AY198" s="14" t="s">
        <v>127</v>
      </c>
      <c r="BE198" s="200">
        <f t="shared" si="34"/>
        <v>0</v>
      </c>
      <c r="BF198" s="200">
        <f t="shared" si="35"/>
        <v>1670.32</v>
      </c>
      <c r="BG198" s="200">
        <f t="shared" si="36"/>
        <v>0</v>
      </c>
      <c r="BH198" s="200">
        <f t="shared" si="37"/>
        <v>0</v>
      </c>
      <c r="BI198" s="200">
        <f t="shared" si="38"/>
        <v>0</v>
      </c>
      <c r="BJ198" s="14" t="s">
        <v>134</v>
      </c>
      <c r="BK198" s="200">
        <f t="shared" si="39"/>
        <v>1670.32</v>
      </c>
      <c r="BL198" s="14" t="s">
        <v>133</v>
      </c>
      <c r="BM198" s="199" t="s">
        <v>333</v>
      </c>
    </row>
    <row r="199" spans="1:65" s="12" customFormat="1" ht="22.9" customHeight="1">
      <c r="B199" s="173"/>
      <c r="C199" s="174"/>
      <c r="D199" s="175" t="s">
        <v>70</v>
      </c>
      <c r="E199" s="186" t="s">
        <v>334</v>
      </c>
      <c r="F199" s="186" t="s">
        <v>335</v>
      </c>
      <c r="G199" s="174"/>
      <c r="H199" s="174"/>
      <c r="I199" s="174"/>
      <c r="J199" s="187">
        <f>BK199</f>
        <v>2953.3</v>
      </c>
      <c r="K199" s="174"/>
      <c r="L199" s="178"/>
      <c r="M199" s="179"/>
      <c r="N199" s="180"/>
      <c r="O199" s="180"/>
      <c r="P199" s="181">
        <f>P200</f>
        <v>182.168406</v>
      </c>
      <c r="Q199" s="180"/>
      <c r="R199" s="181">
        <f>R200</f>
        <v>0</v>
      </c>
      <c r="S199" s="180"/>
      <c r="T199" s="182">
        <f>T200</f>
        <v>0</v>
      </c>
      <c r="AR199" s="183" t="s">
        <v>79</v>
      </c>
      <c r="AT199" s="184" t="s">
        <v>70</v>
      </c>
      <c r="AU199" s="184" t="s">
        <v>79</v>
      </c>
      <c r="AY199" s="183" t="s">
        <v>127</v>
      </c>
      <c r="BK199" s="185">
        <f>BK200</f>
        <v>2953.3</v>
      </c>
    </row>
    <row r="200" spans="1:65" s="2" customFormat="1" ht="24.2" customHeight="1">
      <c r="A200" s="28"/>
      <c r="B200" s="29"/>
      <c r="C200" s="188" t="s">
        <v>336</v>
      </c>
      <c r="D200" s="188" t="s">
        <v>129</v>
      </c>
      <c r="E200" s="189" t="s">
        <v>337</v>
      </c>
      <c r="F200" s="190" t="s">
        <v>338</v>
      </c>
      <c r="G200" s="191" t="s">
        <v>162</v>
      </c>
      <c r="H200" s="192">
        <v>73.962000000000003</v>
      </c>
      <c r="I200" s="193">
        <v>39.93</v>
      </c>
      <c r="J200" s="193">
        <f>ROUND(I200*H200,2)</f>
        <v>2953.3</v>
      </c>
      <c r="K200" s="194"/>
      <c r="L200" s="33"/>
      <c r="M200" s="195" t="s">
        <v>1</v>
      </c>
      <c r="N200" s="196" t="s">
        <v>37</v>
      </c>
      <c r="O200" s="197">
        <v>2.4630000000000001</v>
      </c>
      <c r="P200" s="197">
        <f>O200*H200</f>
        <v>182.168406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99" t="s">
        <v>133</v>
      </c>
      <c r="AT200" s="199" t="s">
        <v>129</v>
      </c>
      <c r="AU200" s="199" t="s">
        <v>134</v>
      </c>
      <c r="AY200" s="14" t="s">
        <v>127</v>
      </c>
      <c r="BE200" s="200">
        <f>IF(N200="základná",J200,0)</f>
        <v>0</v>
      </c>
      <c r="BF200" s="200">
        <f>IF(N200="znížená",J200,0)</f>
        <v>2953.3</v>
      </c>
      <c r="BG200" s="200">
        <f>IF(N200="zákl. prenesená",J200,0)</f>
        <v>0</v>
      </c>
      <c r="BH200" s="200">
        <f>IF(N200="zníž. prenesená",J200,0)</f>
        <v>0</v>
      </c>
      <c r="BI200" s="200">
        <f>IF(N200="nulová",J200,0)</f>
        <v>0</v>
      </c>
      <c r="BJ200" s="14" t="s">
        <v>134</v>
      </c>
      <c r="BK200" s="200">
        <f>ROUND(I200*H200,2)</f>
        <v>2953.3</v>
      </c>
      <c r="BL200" s="14" t="s">
        <v>133</v>
      </c>
      <c r="BM200" s="199" t="s">
        <v>339</v>
      </c>
    </row>
    <row r="201" spans="1:65" s="12" customFormat="1" ht="25.9" customHeight="1">
      <c r="B201" s="173"/>
      <c r="C201" s="174"/>
      <c r="D201" s="175" t="s">
        <v>70</v>
      </c>
      <c r="E201" s="176" t="s">
        <v>340</v>
      </c>
      <c r="F201" s="176" t="s">
        <v>341</v>
      </c>
      <c r="G201" s="174"/>
      <c r="H201" s="174"/>
      <c r="I201" s="174"/>
      <c r="J201" s="177">
        <f>BK201</f>
        <v>10305.83</v>
      </c>
      <c r="K201" s="174"/>
      <c r="L201" s="178"/>
      <c r="M201" s="179"/>
      <c r="N201" s="180"/>
      <c r="O201" s="180"/>
      <c r="P201" s="181">
        <f>P202+P206+P211+P221+P225+P230+P236</f>
        <v>113.616623355</v>
      </c>
      <c r="Q201" s="180"/>
      <c r="R201" s="181">
        <f>R202+R206+R211+R221+R225+R230+R236</f>
        <v>0.18456483260000001</v>
      </c>
      <c r="S201" s="180"/>
      <c r="T201" s="182">
        <f>T202+T206+T211+T221+T225+T230+T236</f>
        <v>0</v>
      </c>
      <c r="AR201" s="183" t="s">
        <v>134</v>
      </c>
      <c r="AT201" s="184" t="s">
        <v>70</v>
      </c>
      <c r="AU201" s="184" t="s">
        <v>71</v>
      </c>
      <c r="AY201" s="183" t="s">
        <v>127</v>
      </c>
      <c r="BK201" s="185">
        <f>BK202+BK206+BK211+BK221+BK225+BK230+BK236</f>
        <v>10305.83</v>
      </c>
    </row>
    <row r="202" spans="1:65" s="12" customFormat="1" ht="22.9" customHeight="1">
      <c r="B202" s="173"/>
      <c r="C202" s="174"/>
      <c r="D202" s="175" t="s">
        <v>70</v>
      </c>
      <c r="E202" s="186" t="s">
        <v>342</v>
      </c>
      <c r="F202" s="186" t="s">
        <v>343</v>
      </c>
      <c r="G202" s="174"/>
      <c r="H202" s="174"/>
      <c r="I202" s="174"/>
      <c r="J202" s="187">
        <f>BK202</f>
        <v>39.489999999999995</v>
      </c>
      <c r="K202" s="174"/>
      <c r="L202" s="178"/>
      <c r="M202" s="179"/>
      <c r="N202" s="180"/>
      <c r="O202" s="180"/>
      <c r="P202" s="181">
        <f>SUM(P203:P205)</f>
        <v>1.0520999999999998</v>
      </c>
      <c r="Q202" s="180"/>
      <c r="R202" s="181">
        <f>SUM(R203:R205)</f>
        <v>5.2499999999999997E-4</v>
      </c>
      <c r="S202" s="180"/>
      <c r="T202" s="182">
        <f>SUM(T203:T205)</f>
        <v>0</v>
      </c>
      <c r="AR202" s="183" t="s">
        <v>134</v>
      </c>
      <c r="AT202" s="184" t="s">
        <v>70</v>
      </c>
      <c r="AU202" s="184" t="s">
        <v>79</v>
      </c>
      <c r="AY202" s="183" t="s">
        <v>127</v>
      </c>
      <c r="BK202" s="185">
        <f>SUM(BK203:BK205)</f>
        <v>39.489999999999995</v>
      </c>
    </row>
    <row r="203" spans="1:65" s="2" customFormat="1" ht="24.2" customHeight="1">
      <c r="A203" s="28"/>
      <c r="B203" s="29"/>
      <c r="C203" s="188" t="s">
        <v>237</v>
      </c>
      <c r="D203" s="188" t="s">
        <v>129</v>
      </c>
      <c r="E203" s="189" t="s">
        <v>344</v>
      </c>
      <c r="F203" s="190" t="s">
        <v>345</v>
      </c>
      <c r="G203" s="191" t="s">
        <v>132</v>
      </c>
      <c r="H203" s="192">
        <v>7</v>
      </c>
      <c r="I203" s="193">
        <v>3.33</v>
      </c>
      <c r="J203" s="193">
        <f>ROUND(I203*H203,2)</f>
        <v>23.31</v>
      </c>
      <c r="K203" s="194"/>
      <c r="L203" s="33"/>
      <c r="M203" s="195" t="s">
        <v>1</v>
      </c>
      <c r="N203" s="196" t="s">
        <v>37</v>
      </c>
      <c r="O203" s="197">
        <v>0.15029999999999999</v>
      </c>
      <c r="P203" s="197">
        <f>O203*H203</f>
        <v>1.0520999999999998</v>
      </c>
      <c r="Q203" s="197">
        <v>7.4999999999999993E-5</v>
      </c>
      <c r="R203" s="197">
        <f>Q203*H203</f>
        <v>5.2499999999999997E-4</v>
      </c>
      <c r="S203" s="197">
        <v>0</v>
      </c>
      <c r="T203" s="198">
        <f>S203*H203</f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99" t="s">
        <v>158</v>
      </c>
      <c r="AT203" s="199" t="s">
        <v>129</v>
      </c>
      <c r="AU203" s="199" t="s">
        <v>134</v>
      </c>
      <c r="AY203" s="14" t="s">
        <v>127</v>
      </c>
      <c r="BE203" s="200">
        <f>IF(N203="základná",J203,0)</f>
        <v>0</v>
      </c>
      <c r="BF203" s="200">
        <f>IF(N203="znížená",J203,0)</f>
        <v>23.31</v>
      </c>
      <c r="BG203" s="200">
        <f>IF(N203="zákl. prenesená",J203,0)</f>
        <v>0</v>
      </c>
      <c r="BH203" s="200">
        <f>IF(N203="zníž. prenesená",J203,0)</f>
        <v>0</v>
      </c>
      <c r="BI203" s="200">
        <f>IF(N203="nulová",J203,0)</f>
        <v>0</v>
      </c>
      <c r="BJ203" s="14" t="s">
        <v>134</v>
      </c>
      <c r="BK203" s="200">
        <f>ROUND(I203*H203,2)</f>
        <v>23.31</v>
      </c>
      <c r="BL203" s="14" t="s">
        <v>158</v>
      </c>
      <c r="BM203" s="199" t="s">
        <v>346</v>
      </c>
    </row>
    <row r="204" spans="1:65" s="2" customFormat="1" ht="37.9" customHeight="1">
      <c r="A204" s="28"/>
      <c r="B204" s="29"/>
      <c r="C204" s="201" t="s">
        <v>347</v>
      </c>
      <c r="D204" s="201" t="s">
        <v>167</v>
      </c>
      <c r="E204" s="202" t="s">
        <v>348</v>
      </c>
      <c r="F204" s="203" t="s">
        <v>349</v>
      </c>
      <c r="G204" s="204" t="s">
        <v>132</v>
      </c>
      <c r="H204" s="205">
        <v>8.0500000000000007</v>
      </c>
      <c r="I204" s="206">
        <v>1.89</v>
      </c>
      <c r="J204" s="206">
        <f>ROUND(I204*H204,2)</f>
        <v>15.21</v>
      </c>
      <c r="K204" s="207"/>
      <c r="L204" s="208"/>
      <c r="M204" s="209" t="s">
        <v>1</v>
      </c>
      <c r="N204" s="210" t="s">
        <v>37</v>
      </c>
      <c r="O204" s="197">
        <v>0</v>
      </c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99" t="s">
        <v>190</v>
      </c>
      <c r="AT204" s="199" t="s">
        <v>167</v>
      </c>
      <c r="AU204" s="199" t="s">
        <v>134</v>
      </c>
      <c r="AY204" s="14" t="s">
        <v>127</v>
      </c>
      <c r="BE204" s="200">
        <f>IF(N204="základná",J204,0)</f>
        <v>0</v>
      </c>
      <c r="BF204" s="200">
        <f>IF(N204="znížená",J204,0)</f>
        <v>15.21</v>
      </c>
      <c r="BG204" s="200">
        <f>IF(N204="zákl. prenesená",J204,0)</f>
        <v>0</v>
      </c>
      <c r="BH204" s="200">
        <f>IF(N204="zníž. prenesená",J204,0)</f>
        <v>0</v>
      </c>
      <c r="BI204" s="200">
        <f>IF(N204="nulová",J204,0)</f>
        <v>0</v>
      </c>
      <c r="BJ204" s="14" t="s">
        <v>134</v>
      </c>
      <c r="BK204" s="200">
        <f>ROUND(I204*H204,2)</f>
        <v>15.21</v>
      </c>
      <c r="BL204" s="14" t="s">
        <v>158</v>
      </c>
      <c r="BM204" s="199" t="s">
        <v>350</v>
      </c>
    </row>
    <row r="205" spans="1:65" s="2" customFormat="1" ht="24.2" customHeight="1">
      <c r="A205" s="28"/>
      <c r="B205" s="29"/>
      <c r="C205" s="188" t="s">
        <v>242</v>
      </c>
      <c r="D205" s="188" t="s">
        <v>129</v>
      </c>
      <c r="E205" s="189" t="s">
        <v>351</v>
      </c>
      <c r="F205" s="190" t="s">
        <v>352</v>
      </c>
      <c r="G205" s="191" t="s">
        <v>353</v>
      </c>
      <c r="H205" s="192">
        <v>0.34799999999999998</v>
      </c>
      <c r="I205" s="193">
        <v>2.8</v>
      </c>
      <c r="J205" s="193">
        <f>ROUND(I205*H205,2)</f>
        <v>0.97</v>
      </c>
      <c r="K205" s="194"/>
      <c r="L205" s="33"/>
      <c r="M205" s="195" t="s">
        <v>1</v>
      </c>
      <c r="N205" s="196" t="s">
        <v>37</v>
      </c>
      <c r="O205" s="197">
        <v>0</v>
      </c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99" t="s">
        <v>158</v>
      </c>
      <c r="AT205" s="199" t="s">
        <v>129</v>
      </c>
      <c r="AU205" s="199" t="s">
        <v>134</v>
      </c>
      <c r="AY205" s="14" t="s">
        <v>127</v>
      </c>
      <c r="BE205" s="200">
        <f>IF(N205="základná",J205,0)</f>
        <v>0</v>
      </c>
      <c r="BF205" s="200">
        <f>IF(N205="znížená",J205,0)</f>
        <v>0.97</v>
      </c>
      <c r="BG205" s="200">
        <f>IF(N205="zákl. prenesená",J205,0)</f>
        <v>0</v>
      </c>
      <c r="BH205" s="200">
        <f>IF(N205="zníž. prenesená",J205,0)</f>
        <v>0</v>
      </c>
      <c r="BI205" s="200">
        <f>IF(N205="nulová",J205,0)</f>
        <v>0</v>
      </c>
      <c r="BJ205" s="14" t="s">
        <v>134</v>
      </c>
      <c r="BK205" s="200">
        <f>ROUND(I205*H205,2)</f>
        <v>0.97</v>
      </c>
      <c r="BL205" s="14" t="s">
        <v>158</v>
      </c>
      <c r="BM205" s="199" t="s">
        <v>354</v>
      </c>
    </row>
    <row r="206" spans="1:65" s="12" customFormat="1" ht="22.9" customHeight="1">
      <c r="B206" s="173"/>
      <c r="C206" s="174"/>
      <c r="D206" s="175" t="s">
        <v>70</v>
      </c>
      <c r="E206" s="186" t="s">
        <v>355</v>
      </c>
      <c r="F206" s="186" t="s">
        <v>356</v>
      </c>
      <c r="G206" s="174"/>
      <c r="H206" s="174"/>
      <c r="I206" s="174"/>
      <c r="J206" s="187">
        <f>BK206</f>
        <v>400.93</v>
      </c>
      <c r="K206" s="174"/>
      <c r="L206" s="178"/>
      <c r="M206" s="179"/>
      <c r="N206" s="180"/>
      <c r="O206" s="180"/>
      <c r="P206" s="181">
        <f>SUM(P207:P210)</f>
        <v>6.5591399999999993</v>
      </c>
      <c r="Q206" s="180"/>
      <c r="R206" s="181">
        <f>SUM(R207:R210)</f>
        <v>6.1299E-4</v>
      </c>
      <c r="S206" s="180"/>
      <c r="T206" s="182">
        <f>SUM(T207:T210)</f>
        <v>0</v>
      </c>
      <c r="AR206" s="183" t="s">
        <v>134</v>
      </c>
      <c r="AT206" s="184" t="s">
        <v>70</v>
      </c>
      <c r="AU206" s="184" t="s">
        <v>79</v>
      </c>
      <c r="AY206" s="183" t="s">
        <v>127</v>
      </c>
      <c r="BK206" s="185">
        <f>SUM(BK207:BK210)</f>
        <v>400.93</v>
      </c>
    </row>
    <row r="207" spans="1:65" s="2" customFormat="1" ht="33" customHeight="1">
      <c r="A207" s="28"/>
      <c r="B207" s="29"/>
      <c r="C207" s="188" t="s">
        <v>357</v>
      </c>
      <c r="D207" s="188" t="s">
        <v>129</v>
      </c>
      <c r="E207" s="189" t="s">
        <v>358</v>
      </c>
      <c r="F207" s="190" t="s">
        <v>359</v>
      </c>
      <c r="G207" s="191" t="s">
        <v>178</v>
      </c>
      <c r="H207" s="192">
        <v>14</v>
      </c>
      <c r="I207" s="193">
        <v>11.61</v>
      </c>
      <c r="J207" s="193">
        <f>ROUND(I207*H207,2)</f>
        <v>162.54</v>
      </c>
      <c r="K207" s="194"/>
      <c r="L207" s="33"/>
      <c r="M207" s="195" t="s">
        <v>1</v>
      </c>
      <c r="N207" s="196" t="s">
        <v>37</v>
      </c>
      <c r="O207" s="197">
        <v>0.46850999999999998</v>
      </c>
      <c r="P207" s="197">
        <f>O207*H207</f>
        <v>6.5591399999999993</v>
      </c>
      <c r="Q207" s="197">
        <v>4.3785000000000002E-5</v>
      </c>
      <c r="R207" s="197">
        <f>Q207*H207</f>
        <v>6.1299E-4</v>
      </c>
      <c r="S207" s="197">
        <v>0</v>
      </c>
      <c r="T207" s="198">
        <f>S207*H207</f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99" t="s">
        <v>158</v>
      </c>
      <c r="AT207" s="199" t="s">
        <v>129</v>
      </c>
      <c r="AU207" s="199" t="s">
        <v>134</v>
      </c>
      <c r="AY207" s="14" t="s">
        <v>127</v>
      </c>
      <c r="BE207" s="200">
        <f>IF(N207="základná",J207,0)</f>
        <v>0</v>
      </c>
      <c r="BF207" s="200">
        <f>IF(N207="znížená",J207,0)</f>
        <v>162.54</v>
      </c>
      <c r="BG207" s="200">
        <f>IF(N207="zákl. prenesená",J207,0)</f>
        <v>0</v>
      </c>
      <c r="BH207" s="200">
        <f>IF(N207="zníž. prenesená",J207,0)</f>
        <v>0</v>
      </c>
      <c r="BI207" s="200">
        <f>IF(N207="nulová",J207,0)</f>
        <v>0</v>
      </c>
      <c r="BJ207" s="14" t="s">
        <v>134</v>
      </c>
      <c r="BK207" s="200">
        <f>ROUND(I207*H207,2)</f>
        <v>162.54</v>
      </c>
      <c r="BL207" s="14" t="s">
        <v>158</v>
      </c>
      <c r="BM207" s="199" t="s">
        <v>360</v>
      </c>
    </row>
    <row r="208" spans="1:65" s="2" customFormat="1" ht="24.2" customHeight="1">
      <c r="A208" s="28"/>
      <c r="B208" s="29"/>
      <c r="C208" s="201" t="s">
        <v>246</v>
      </c>
      <c r="D208" s="201" t="s">
        <v>167</v>
      </c>
      <c r="E208" s="202" t="s">
        <v>361</v>
      </c>
      <c r="F208" s="203" t="s">
        <v>362</v>
      </c>
      <c r="G208" s="204" t="s">
        <v>182</v>
      </c>
      <c r="H208" s="205">
        <v>112</v>
      </c>
      <c r="I208" s="206">
        <v>0.15</v>
      </c>
      <c r="J208" s="206">
        <f>ROUND(I208*H208,2)</f>
        <v>16.8</v>
      </c>
      <c r="K208" s="207"/>
      <c r="L208" s="208"/>
      <c r="M208" s="209" t="s">
        <v>1</v>
      </c>
      <c r="N208" s="210" t="s">
        <v>37</v>
      </c>
      <c r="O208" s="197">
        <v>0</v>
      </c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99" t="s">
        <v>190</v>
      </c>
      <c r="AT208" s="199" t="s">
        <v>167</v>
      </c>
      <c r="AU208" s="199" t="s">
        <v>134</v>
      </c>
      <c r="AY208" s="14" t="s">
        <v>127</v>
      </c>
      <c r="BE208" s="200">
        <f>IF(N208="základná",J208,0)</f>
        <v>0</v>
      </c>
      <c r="BF208" s="200">
        <f>IF(N208="znížená",J208,0)</f>
        <v>16.8</v>
      </c>
      <c r="BG208" s="200">
        <f>IF(N208="zákl. prenesená",J208,0)</f>
        <v>0</v>
      </c>
      <c r="BH208" s="200">
        <f>IF(N208="zníž. prenesená",J208,0)</f>
        <v>0</v>
      </c>
      <c r="BI208" s="200">
        <f>IF(N208="nulová",J208,0)</f>
        <v>0</v>
      </c>
      <c r="BJ208" s="14" t="s">
        <v>134</v>
      </c>
      <c r="BK208" s="200">
        <f>ROUND(I208*H208,2)</f>
        <v>16.8</v>
      </c>
      <c r="BL208" s="14" t="s">
        <v>158</v>
      </c>
      <c r="BM208" s="199" t="s">
        <v>363</v>
      </c>
    </row>
    <row r="209" spans="1:65" s="2" customFormat="1" ht="24.2" customHeight="1">
      <c r="A209" s="28"/>
      <c r="B209" s="29"/>
      <c r="C209" s="201" t="s">
        <v>364</v>
      </c>
      <c r="D209" s="201" t="s">
        <v>167</v>
      </c>
      <c r="E209" s="202" t="s">
        <v>365</v>
      </c>
      <c r="F209" s="203" t="s">
        <v>366</v>
      </c>
      <c r="G209" s="204" t="s">
        <v>132</v>
      </c>
      <c r="H209" s="205">
        <v>14</v>
      </c>
      <c r="I209" s="206">
        <v>15.22</v>
      </c>
      <c r="J209" s="206">
        <f>ROUND(I209*H209,2)</f>
        <v>213.08</v>
      </c>
      <c r="K209" s="207"/>
      <c r="L209" s="208"/>
      <c r="M209" s="209" t="s">
        <v>1</v>
      </c>
      <c r="N209" s="210" t="s">
        <v>37</v>
      </c>
      <c r="O209" s="197">
        <v>0</v>
      </c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99" t="s">
        <v>190</v>
      </c>
      <c r="AT209" s="199" t="s">
        <v>167</v>
      </c>
      <c r="AU209" s="199" t="s">
        <v>134</v>
      </c>
      <c r="AY209" s="14" t="s">
        <v>127</v>
      </c>
      <c r="BE209" s="200">
        <f>IF(N209="základná",J209,0)</f>
        <v>0</v>
      </c>
      <c r="BF209" s="200">
        <f>IF(N209="znížená",J209,0)</f>
        <v>213.08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4" t="s">
        <v>134</v>
      </c>
      <c r="BK209" s="200">
        <f>ROUND(I209*H209,2)</f>
        <v>213.08</v>
      </c>
      <c r="BL209" s="14" t="s">
        <v>158</v>
      </c>
      <c r="BM209" s="199" t="s">
        <v>367</v>
      </c>
    </row>
    <row r="210" spans="1:65" s="2" customFormat="1" ht="24.2" customHeight="1">
      <c r="A210" s="28"/>
      <c r="B210" s="29"/>
      <c r="C210" s="188" t="s">
        <v>251</v>
      </c>
      <c r="D210" s="188" t="s">
        <v>129</v>
      </c>
      <c r="E210" s="189" t="s">
        <v>368</v>
      </c>
      <c r="F210" s="190" t="s">
        <v>369</v>
      </c>
      <c r="G210" s="191" t="s">
        <v>353</v>
      </c>
      <c r="H210" s="192">
        <v>2.8359999999999999</v>
      </c>
      <c r="I210" s="193">
        <v>3</v>
      </c>
      <c r="J210" s="193">
        <f>ROUND(I210*H210,2)</f>
        <v>8.51</v>
      </c>
      <c r="K210" s="194"/>
      <c r="L210" s="33"/>
      <c r="M210" s="195" t="s">
        <v>1</v>
      </c>
      <c r="N210" s="196" t="s">
        <v>37</v>
      </c>
      <c r="O210" s="197">
        <v>0</v>
      </c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99" t="s">
        <v>158</v>
      </c>
      <c r="AT210" s="199" t="s">
        <v>129</v>
      </c>
      <c r="AU210" s="199" t="s">
        <v>134</v>
      </c>
      <c r="AY210" s="14" t="s">
        <v>127</v>
      </c>
      <c r="BE210" s="200">
        <f>IF(N210="základná",J210,0)</f>
        <v>0</v>
      </c>
      <c r="BF210" s="200">
        <f>IF(N210="znížená",J210,0)</f>
        <v>8.51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4" t="s">
        <v>134</v>
      </c>
      <c r="BK210" s="200">
        <f>ROUND(I210*H210,2)</f>
        <v>8.51</v>
      </c>
      <c r="BL210" s="14" t="s">
        <v>158</v>
      </c>
      <c r="BM210" s="199" t="s">
        <v>370</v>
      </c>
    </row>
    <row r="211" spans="1:65" s="12" customFormat="1" ht="22.9" customHeight="1">
      <c r="B211" s="173"/>
      <c r="C211" s="174"/>
      <c r="D211" s="175" t="s">
        <v>70</v>
      </c>
      <c r="E211" s="186" t="s">
        <v>371</v>
      </c>
      <c r="F211" s="186" t="s">
        <v>372</v>
      </c>
      <c r="G211" s="174"/>
      <c r="H211" s="174"/>
      <c r="I211" s="174"/>
      <c r="J211" s="187">
        <f>BK211</f>
        <v>7680.3499999999995</v>
      </c>
      <c r="K211" s="174"/>
      <c r="L211" s="178"/>
      <c r="M211" s="179"/>
      <c r="N211" s="180"/>
      <c r="O211" s="180"/>
      <c r="P211" s="181">
        <f>SUM(P212:P220)</f>
        <v>48.778093954999996</v>
      </c>
      <c r="Q211" s="180"/>
      <c r="R211" s="181">
        <f>SUM(R212:R220)</f>
        <v>8.1521099999999999E-2</v>
      </c>
      <c r="S211" s="180"/>
      <c r="T211" s="182">
        <f>SUM(T212:T220)</f>
        <v>0</v>
      </c>
      <c r="AR211" s="183" t="s">
        <v>134</v>
      </c>
      <c r="AT211" s="184" t="s">
        <v>70</v>
      </c>
      <c r="AU211" s="184" t="s">
        <v>79</v>
      </c>
      <c r="AY211" s="183" t="s">
        <v>127</v>
      </c>
      <c r="BK211" s="185">
        <f>SUM(BK212:BK220)</f>
        <v>7680.3499999999995</v>
      </c>
    </row>
    <row r="212" spans="1:65" s="2" customFormat="1" ht="16.5" customHeight="1">
      <c r="A212" s="28"/>
      <c r="B212" s="29"/>
      <c r="C212" s="188" t="s">
        <v>373</v>
      </c>
      <c r="D212" s="188" t="s">
        <v>129</v>
      </c>
      <c r="E212" s="189" t="s">
        <v>374</v>
      </c>
      <c r="F212" s="190" t="s">
        <v>375</v>
      </c>
      <c r="G212" s="191" t="s">
        <v>132</v>
      </c>
      <c r="H212" s="192">
        <v>192.5</v>
      </c>
      <c r="I212" s="193">
        <v>1.1599999999999999</v>
      </c>
      <c r="J212" s="193">
        <f>ROUND(I212*H212,2)</f>
        <v>223.3</v>
      </c>
      <c r="K212" s="194"/>
      <c r="L212" s="33"/>
      <c r="M212" s="195" t="s">
        <v>1</v>
      </c>
      <c r="N212" s="196" t="s">
        <v>37</v>
      </c>
      <c r="O212" s="197">
        <v>0</v>
      </c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99" t="s">
        <v>158</v>
      </c>
      <c r="AT212" s="199" t="s">
        <v>129</v>
      </c>
      <c r="AU212" s="199" t="s">
        <v>134</v>
      </c>
      <c r="AY212" s="14" t="s">
        <v>127</v>
      </c>
      <c r="BE212" s="200">
        <f>IF(N212="základná",J212,0)</f>
        <v>0</v>
      </c>
      <c r="BF212" s="200">
        <f>IF(N212="znížená",J212,0)</f>
        <v>223.3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4" t="s">
        <v>134</v>
      </c>
      <c r="BK212" s="200">
        <f>ROUND(I212*H212,2)</f>
        <v>223.3</v>
      </c>
      <c r="BL212" s="14" t="s">
        <v>158</v>
      </c>
      <c r="BM212" s="199" t="s">
        <v>376</v>
      </c>
    </row>
    <row r="213" spans="1:65" s="2" customFormat="1" ht="24.2" customHeight="1">
      <c r="A213" s="28"/>
      <c r="B213" s="29"/>
      <c r="C213" s="201" t="s">
        <v>256</v>
      </c>
      <c r="D213" s="201" t="s">
        <v>167</v>
      </c>
      <c r="E213" s="202" t="s">
        <v>377</v>
      </c>
      <c r="F213" s="203" t="s">
        <v>378</v>
      </c>
      <c r="G213" s="204" t="s">
        <v>132</v>
      </c>
      <c r="H213" s="205">
        <v>231</v>
      </c>
      <c r="I213" s="206">
        <v>2.19</v>
      </c>
      <c r="J213" s="206">
        <f>ROUND(I213*H213,2)</f>
        <v>505.89</v>
      </c>
      <c r="K213" s="207"/>
      <c r="L213" s="208"/>
      <c r="M213" s="209" t="s">
        <v>1</v>
      </c>
      <c r="N213" s="210" t="s">
        <v>37</v>
      </c>
      <c r="O213" s="197">
        <v>0</v>
      </c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99" t="s">
        <v>190</v>
      </c>
      <c r="AT213" s="199" t="s">
        <v>167</v>
      </c>
      <c r="AU213" s="199" t="s">
        <v>134</v>
      </c>
      <c r="AY213" s="14" t="s">
        <v>127</v>
      </c>
      <c r="BE213" s="200">
        <f>IF(N213="základná",J213,0)</f>
        <v>0</v>
      </c>
      <c r="BF213" s="200">
        <f>IF(N213="znížená",J213,0)</f>
        <v>505.89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4" t="s">
        <v>134</v>
      </c>
      <c r="BK213" s="200">
        <f>ROUND(I213*H213,2)</f>
        <v>505.89</v>
      </c>
      <c r="BL213" s="14" t="s">
        <v>158</v>
      </c>
      <c r="BM213" s="199" t="s">
        <v>379</v>
      </c>
    </row>
    <row r="214" spans="1:65" s="2" customFormat="1" ht="29.25">
      <c r="A214" s="28"/>
      <c r="B214" s="29"/>
      <c r="C214" s="30"/>
      <c r="D214" s="211" t="s">
        <v>238</v>
      </c>
      <c r="E214" s="30"/>
      <c r="F214" s="212" t="s">
        <v>380</v>
      </c>
      <c r="G214" s="30"/>
      <c r="H214" s="30"/>
      <c r="I214" s="30"/>
      <c r="J214" s="30"/>
      <c r="K214" s="30"/>
      <c r="L214" s="33"/>
      <c r="M214" s="213"/>
      <c r="N214" s="214"/>
      <c r="O214" s="69"/>
      <c r="P214" s="69"/>
      <c r="Q214" s="69"/>
      <c r="R214" s="69"/>
      <c r="S214" s="69"/>
      <c r="T214" s="70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T214" s="14" t="s">
        <v>238</v>
      </c>
      <c r="AU214" s="14" t="s">
        <v>134</v>
      </c>
    </row>
    <row r="215" spans="1:65" s="2" customFormat="1" ht="24.2" customHeight="1">
      <c r="A215" s="28"/>
      <c r="B215" s="29"/>
      <c r="C215" s="188" t="s">
        <v>381</v>
      </c>
      <c r="D215" s="188" t="s">
        <v>129</v>
      </c>
      <c r="E215" s="189" t="s">
        <v>382</v>
      </c>
      <c r="F215" s="190" t="s">
        <v>383</v>
      </c>
      <c r="G215" s="191" t="s">
        <v>132</v>
      </c>
      <c r="H215" s="192">
        <v>192.5</v>
      </c>
      <c r="I215" s="193">
        <v>5.45</v>
      </c>
      <c r="J215" s="193">
        <f t="shared" ref="J215:J220" si="40">ROUND(I215*H215,2)</f>
        <v>1049.1300000000001</v>
      </c>
      <c r="K215" s="194"/>
      <c r="L215" s="33"/>
      <c r="M215" s="195" t="s">
        <v>1</v>
      </c>
      <c r="N215" s="196" t="s">
        <v>37</v>
      </c>
      <c r="O215" s="197">
        <v>0.23028999999999999</v>
      </c>
      <c r="P215" s="197">
        <f t="shared" ref="P215:P220" si="41">O215*H215</f>
        <v>44.330824999999997</v>
      </c>
      <c r="Q215" s="197">
        <v>1.4472000000000001E-4</v>
      </c>
      <c r="R215" s="197">
        <f t="shared" ref="R215:R220" si="42">Q215*H215</f>
        <v>2.7858600000000001E-2</v>
      </c>
      <c r="S215" s="197">
        <v>0</v>
      </c>
      <c r="T215" s="198">
        <f t="shared" ref="T215:T220" si="43">S215*H215</f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99" t="s">
        <v>158</v>
      </c>
      <c r="AT215" s="199" t="s">
        <v>129</v>
      </c>
      <c r="AU215" s="199" t="s">
        <v>134</v>
      </c>
      <c r="AY215" s="14" t="s">
        <v>127</v>
      </c>
      <c r="BE215" s="200">
        <f t="shared" ref="BE215:BE220" si="44">IF(N215="základná",J215,0)</f>
        <v>0</v>
      </c>
      <c r="BF215" s="200">
        <f t="shared" ref="BF215:BF220" si="45">IF(N215="znížená",J215,0)</f>
        <v>1049.1300000000001</v>
      </c>
      <c r="BG215" s="200">
        <f t="shared" ref="BG215:BG220" si="46">IF(N215="zákl. prenesená",J215,0)</f>
        <v>0</v>
      </c>
      <c r="BH215" s="200">
        <f t="shared" ref="BH215:BH220" si="47">IF(N215="zníž. prenesená",J215,0)</f>
        <v>0</v>
      </c>
      <c r="BI215" s="200">
        <f t="shared" ref="BI215:BI220" si="48">IF(N215="nulová",J215,0)</f>
        <v>0</v>
      </c>
      <c r="BJ215" s="14" t="s">
        <v>134</v>
      </c>
      <c r="BK215" s="200">
        <f t="shared" ref="BK215:BK220" si="49">ROUND(I215*H215,2)</f>
        <v>1049.1300000000001</v>
      </c>
      <c r="BL215" s="14" t="s">
        <v>158</v>
      </c>
      <c r="BM215" s="199" t="s">
        <v>384</v>
      </c>
    </row>
    <row r="216" spans="1:65" s="2" customFormat="1" ht="44.25" customHeight="1">
      <c r="A216" s="28"/>
      <c r="B216" s="29"/>
      <c r="C216" s="201" t="s">
        <v>260</v>
      </c>
      <c r="D216" s="201" t="s">
        <v>167</v>
      </c>
      <c r="E216" s="202" t="s">
        <v>385</v>
      </c>
      <c r="F216" s="203" t="s">
        <v>386</v>
      </c>
      <c r="G216" s="204" t="s">
        <v>132</v>
      </c>
      <c r="H216" s="205">
        <v>196.35</v>
      </c>
      <c r="I216" s="206">
        <v>25.23</v>
      </c>
      <c r="J216" s="206">
        <f t="shared" si="40"/>
        <v>4953.91</v>
      </c>
      <c r="K216" s="207"/>
      <c r="L216" s="208"/>
      <c r="M216" s="209" t="s">
        <v>1</v>
      </c>
      <c r="N216" s="210" t="s">
        <v>37</v>
      </c>
      <c r="O216" s="197">
        <v>0</v>
      </c>
      <c r="P216" s="197">
        <f t="shared" si="41"/>
        <v>0</v>
      </c>
      <c r="Q216" s="197">
        <v>0</v>
      </c>
      <c r="R216" s="197">
        <f t="shared" si="42"/>
        <v>0</v>
      </c>
      <c r="S216" s="197">
        <v>0</v>
      </c>
      <c r="T216" s="198">
        <f t="shared" si="4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99" t="s">
        <v>190</v>
      </c>
      <c r="AT216" s="199" t="s">
        <v>167</v>
      </c>
      <c r="AU216" s="199" t="s">
        <v>134</v>
      </c>
      <c r="AY216" s="14" t="s">
        <v>127</v>
      </c>
      <c r="BE216" s="200">
        <f t="shared" si="44"/>
        <v>0</v>
      </c>
      <c r="BF216" s="200">
        <f t="shared" si="45"/>
        <v>4953.91</v>
      </c>
      <c r="BG216" s="200">
        <f t="shared" si="46"/>
        <v>0</v>
      </c>
      <c r="BH216" s="200">
        <f t="shared" si="47"/>
        <v>0</v>
      </c>
      <c r="BI216" s="200">
        <f t="shared" si="48"/>
        <v>0</v>
      </c>
      <c r="BJ216" s="14" t="s">
        <v>134</v>
      </c>
      <c r="BK216" s="200">
        <f t="shared" si="49"/>
        <v>4953.91</v>
      </c>
      <c r="BL216" s="14" t="s">
        <v>158</v>
      </c>
      <c r="BM216" s="199" t="s">
        <v>387</v>
      </c>
    </row>
    <row r="217" spans="1:65" s="2" customFormat="1" ht="24.2" customHeight="1">
      <c r="A217" s="28"/>
      <c r="B217" s="29"/>
      <c r="C217" s="188" t="s">
        <v>388</v>
      </c>
      <c r="D217" s="188" t="s">
        <v>129</v>
      </c>
      <c r="E217" s="189" t="s">
        <v>389</v>
      </c>
      <c r="F217" s="190" t="s">
        <v>390</v>
      </c>
      <c r="G217" s="191" t="s">
        <v>132</v>
      </c>
      <c r="H217" s="192">
        <v>21.465</v>
      </c>
      <c r="I217" s="193">
        <v>4.6500000000000004</v>
      </c>
      <c r="J217" s="193">
        <f t="shared" si="40"/>
        <v>99.81</v>
      </c>
      <c r="K217" s="194"/>
      <c r="L217" s="33"/>
      <c r="M217" s="195" t="s">
        <v>1</v>
      </c>
      <c r="N217" s="196" t="s">
        <v>37</v>
      </c>
      <c r="O217" s="197">
        <v>0.20718700000000001</v>
      </c>
      <c r="P217" s="197">
        <f t="shared" si="41"/>
        <v>4.4472689550000002</v>
      </c>
      <c r="Q217" s="197">
        <v>2.5000000000000001E-3</v>
      </c>
      <c r="R217" s="197">
        <f t="shared" si="42"/>
        <v>5.3662500000000002E-2</v>
      </c>
      <c r="S217" s="197">
        <v>0</v>
      </c>
      <c r="T217" s="198">
        <f t="shared" si="4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99" t="s">
        <v>158</v>
      </c>
      <c r="AT217" s="199" t="s">
        <v>129</v>
      </c>
      <c r="AU217" s="199" t="s">
        <v>134</v>
      </c>
      <c r="AY217" s="14" t="s">
        <v>127</v>
      </c>
      <c r="BE217" s="200">
        <f t="shared" si="44"/>
        <v>0</v>
      </c>
      <c r="BF217" s="200">
        <f t="shared" si="45"/>
        <v>99.81</v>
      </c>
      <c r="BG217" s="200">
        <f t="shared" si="46"/>
        <v>0</v>
      </c>
      <c r="BH217" s="200">
        <f t="shared" si="47"/>
        <v>0</v>
      </c>
      <c r="BI217" s="200">
        <f t="shared" si="48"/>
        <v>0</v>
      </c>
      <c r="BJ217" s="14" t="s">
        <v>134</v>
      </c>
      <c r="BK217" s="200">
        <f t="shared" si="49"/>
        <v>99.81</v>
      </c>
      <c r="BL217" s="14" t="s">
        <v>158</v>
      </c>
      <c r="BM217" s="199" t="s">
        <v>391</v>
      </c>
    </row>
    <row r="218" spans="1:65" s="2" customFormat="1" ht="24.2" customHeight="1">
      <c r="A218" s="28"/>
      <c r="B218" s="29"/>
      <c r="C218" s="201" t="s">
        <v>263</v>
      </c>
      <c r="D218" s="201" t="s">
        <v>167</v>
      </c>
      <c r="E218" s="202" t="s">
        <v>392</v>
      </c>
      <c r="F218" s="203" t="s">
        <v>393</v>
      </c>
      <c r="G218" s="204" t="s">
        <v>132</v>
      </c>
      <c r="H218" s="205">
        <v>13.414999999999999</v>
      </c>
      <c r="I218" s="206">
        <v>28.9</v>
      </c>
      <c r="J218" s="206">
        <f t="shared" si="40"/>
        <v>387.69</v>
      </c>
      <c r="K218" s="207"/>
      <c r="L218" s="208"/>
      <c r="M218" s="209" t="s">
        <v>1</v>
      </c>
      <c r="N218" s="210" t="s">
        <v>37</v>
      </c>
      <c r="O218" s="197">
        <v>0</v>
      </c>
      <c r="P218" s="197">
        <f t="shared" si="41"/>
        <v>0</v>
      </c>
      <c r="Q218" s="197">
        <v>0</v>
      </c>
      <c r="R218" s="197">
        <f t="shared" si="42"/>
        <v>0</v>
      </c>
      <c r="S218" s="197">
        <v>0</v>
      </c>
      <c r="T218" s="198">
        <f t="shared" si="4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99" t="s">
        <v>190</v>
      </c>
      <c r="AT218" s="199" t="s">
        <v>167</v>
      </c>
      <c r="AU218" s="199" t="s">
        <v>134</v>
      </c>
      <c r="AY218" s="14" t="s">
        <v>127</v>
      </c>
      <c r="BE218" s="200">
        <f t="shared" si="44"/>
        <v>0</v>
      </c>
      <c r="BF218" s="200">
        <f t="shared" si="45"/>
        <v>387.69</v>
      </c>
      <c r="BG218" s="200">
        <f t="shared" si="46"/>
        <v>0</v>
      </c>
      <c r="BH218" s="200">
        <f t="shared" si="47"/>
        <v>0</v>
      </c>
      <c r="BI218" s="200">
        <f t="shared" si="48"/>
        <v>0</v>
      </c>
      <c r="BJ218" s="14" t="s">
        <v>134</v>
      </c>
      <c r="BK218" s="200">
        <f t="shared" si="49"/>
        <v>387.69</v>
      </c>
      <c r="BL218" s="14" t="s">
        <v>158</v>
      </c>
      <c r="BM218" s="199" t="s">
        <v>394</v>
      </c>
    </row>
    <row r="219" spans="1:65" s="2" customFormat="1" ht="33" customHeight="1">
      <c r="A219" s="28"/>
      <c r="B219" s="29"/>
      <c r="C219" s="201" t="s">
        <v>395</v>
      </c>
      <c r="D219" s="201" t="s">
        <v>167</v>
      </c>
      <c r="E219" s="202" t="s">
        <v>396</v>
      </c>
      <c r="F219" s="203" t="s">
        <v>397</v>
      </c>
      <c r="G219" s="204" t="s">
        <v>132</v>
      </c>
      <c r="H219" s="205">
        <v>8.0500000000000007</v>
      </c>
      <c r="I219" s="206">
        <v>45.56</v>
      </c>
      <c r="J219" s="206">
        <f t="shared" si="40"/>
        <v>366.76</v>
      </c>
      <c r="K219" s="207"/>
      <c r="L219" s="208"/>
      <c r="M219" s="209" t="s">
        <v>1</v>
      </c>
      <c r="N219" s="210" t="s">
        <v>37</v>
      </c>
      <c r="O219" s="197">
        <v>0</v>
      </c>
      <c r="P219" s="197">
        <f t="shared" si="41"/>
        <v>0</v>
      </c>
      <c r="Q219" s="197">
        <v>0</v>
      </c>
      <c r="R219" s="197">
        <f t="shared" si="42"/>
        <v>0</v>
      </c>
      <c r="S219" s="197">
        <v>0</v>
      </c>
      <c r="T219" s="198">
        <f t="shared" si="4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99" t="s">
        <v>190</v>
      </c>
      <c r="AT219" s="199" t="s">
        <v>167</v>
      </c>
      <c r="AU219" s="199" t="s">
        <v>134</v>
      </c>
      <c r="AY219" s="14" t="s">
        <v>127</v>
      </c>
      <c r="BE219" s="200">
        <f t="shared" si="44"/>
        <v>0</v>
      </c>
      <c r="BF219" s="200">
        <f t="shared" si="45"/>
        <v>366.76</v>
      </c>
      <c r="BG219" s="200">
        <f t="shared" si="46"/>
        <v>0</v>
      </c>
      <c r="BH219" s="200">
        <f t="shared" si="47"/>
        <v>0</v>
      </c>
      <c r="BI219" s="200">
        <f t="shared" si="48"/>
        <v>0</v>
      </c>
      <c r="BJ219" s="14" t="s">
        <v>134</v>
      </c>
      <c r="BK219" s="200">
        <f t="shared" si="49"/>
        <v>366.76</v>
      </c>
      <c r="BL219" s="14" t="s">
        <v>158</v>
      </c>
      <c r="BM219" s="199" t="s">
        <v>398</v>
      </c>
    </row>
    <row r="220" spans="1:65" s="2" customFormat="1" ht="24.2" customHeight="1">
      <c r="A220" s="28"/>
      <c r="B220" s="29"/>
      <c r="C220" s="188" t="s">
        <v>267</v>
      </c>
      <c r="D220" s="188" t="s">
        <v>129</v>
      </c>
      <c r="E220" s="189" t="s">
        <v>399</v>
      </c>
      <c r="F220" s="190" t="s">
        <v>400</v>
      </c>
      <c r="G220" s="191" t="s">
        <v>353</v>
      </c>
      <c r="H220" s="192">
        <v>60.555</v>
      </c>
      <c r="I220" s="193">
        <v>1.55</v>
      </c>
      <c r="J220" s="193">
        <f t="shared" si="40"/>
        <v>93.86</v>
      </c>
      <c r="K220" s="194"/>
      <c r="L220" s="33"/>
      <c r="M220" s="195" t="s">
        <v>1</v>
      </c>
      <c r="N220" s="196" t="s">
        <v>37</v>
      </c>
      <c r="O220" s="197">
        <v>0</v>
      </c>
      <c r="P220" s="197">
        <f t="shared" si="41"/>
        <v>0</v>
      </c>
      <c r="Q220" s="197">
        <v>0</v>
      </c>
      <c r="R220" s="197">
        <f t="shared" si="42"/>
        <v>0</v>
      </c>
      <c r="S220" s="197">
        <v>0</v>
      </c>
      <c r="T220" s="198">
        <f t="shared" si="4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99" t="s">
        <v>158</v>
      </c>
      <c r="AT220" s="199" t="s">
        <v>129</v>
      </c>
      <c r="AU220" s="199" t="s">
        <v>134</v>
      </c>
      <c r="AY220" s="14" t="s">
        <v>127</v>
      </c>
      <c r="BE220" s="200">
        <f t="shared" si="44"/>
        <v>0</v>
      </c>
      <c r="BF220" s="200">
        <f t="shared" si="45"/>
        <v>93.86</v>
      </c>
      <c r="BG220" s="200">
        <f t="shared" si="46"/>
        <v>0</v>
      </c>
      <c r="BH220" s="200">
        <f t="shared" si="47"/>
        <v>0</v>
      </c>
      <c r="BI220" s="200">
        <f t="shared" si="48"/>
        <v>0</v>
      </c>
      <c r="BJ220" s="14" t="s">
        <v>134</v>
      </c>
      <c r="BK220" s="200">
        <f t="shared" si="49"/>
        <v>93.86</v>
      </c>
      <c r="BL220" s="14" t="s">
        <v>158</v>
      </c>
      <c r="BM220" s="199" t="s">
        <v>401</v>
      </c>
    </row>
    <row r="221" spans="1:65" s="12" customFormat="1" ht="22.9" customHeight="1">
      <c r="B221" s="173"/>
      <c r="C221" s="174"/>
      <c r="D221" s="175" t="s">
        <v>70</v>
      </c>
      <c r="E221" s="186" t="s">
        <v>402</v>
      </c>
      <c r="F221" s="186" t="s">
        <v>403</v>
      </c>
      <c r="G221" s="174"/>
      <c r="H221" s="174"/>
      <c r="I221" s="174"/>
      <c r="J221" s="187">
        <f>BK221</f>
        <v>101.74</v>
      </c>
      <c r="K221" s="174"/>
      <c r="L221" s="178"/>
      <c r="M221" s="179"/>
      <c r="N221" s="180"/>
      <c r="O221" s="180"/>
      <c r="P221" s="181">
        <f>SUM(P222:P224)</f>
        <v>0.24775</v>
      </c>
      <c r="Q221" s="180"/>
      <c r="R221" s="181">
        <f>SUM(R222:R224)</f>
        <v>6.1567999999999996E-4</v>
      </c>
      <c r="S221" s="180"/>
      <c r="T221" s="182">
        <f>SUM(T222:T224)</f>
        <v>0</v>
      </c>
      <c r="AR221" s="183" t="s">
        <v>134</v>
      </c>
      <c r="AT221" s="184" t="s">
        <v>70</v>
      </c>
      <c r="AU221" s="184" t="s">
        <v>79</v>
      </c>
      <c r="AY221" s="183" t="s">
        <v>127</v>
      </c>
      <c r="BK221" s="185">
        <f>SUM(BK222:BK224)</f>
        <v>101.74</v>
      </c>
    </row>
    <row r="222" spans="1:65" s="2" customFormat="1" ht="24.2" customHeight="1">
      <c r="A222" s="28"/>
      <c r="B222" s="29"/>
      <c r="C222" s="188" t="s">
        <v>404</v>
      </c>
      <c r="D222" s="188" t="s">
        <v>129</v>
      </c>
      <c r="E222" s="189" t="s">
        <v>405</v>
      </c>
      <c r="F222" s="190" t="s">
        <v>406</v>
      </c>
      <c r="G222" s="191" t="s">
        <v>182</v>
      </c>
      <c r="H222" s="192">
        <v>1</v>
      </c>
      <c r="I222" s="193">
        <v>6.42</v>
      </c>
      <c r="J222" s="193">
        <f>ROUND(I222*H222,2)</f>
        <v>6.42</v>
      </c>
      <c r="K222" s="194"/>
      <c r="L222" s="33"/>
      <c r="M222" s="195" t="s">
        <v>1</v>
      </c>
      <c r="N222" s="196" t="s">
        <v>37</v>
      </c>
      <c r="O222" s="197">
        <v>0.24775</v>
      </c>
      <c r="P222" s="197">
        <f>O222*H222</f>
        <v>0.24775</v>
      </c>
      <c r="Q222" s="197">
        <v>6.1567999999999996E-4</v>
      </c>
      <c r="R222" s="197">
        <f>Q222*H222</f>
        <v>6.1567999999999996E-4</v>
      </c>
      <c r="S222" s="197">
        <v>0</v>
      </c>
      <c r="T222" s="198">
        <f>S222*H222</f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99" t="s">
        <v>158</v>
      </c>
      <c r="AT222" s="199" t="s">
        <v>129</v>
      </c>
      <c r="AU222" s="199" t="s">
        <v>134</v>
      </c>
      <c r="AY222" s="14" t="s">
        <v>127</v>
      </c>
      <c r="BE222" s="200">
        <f>IF(N222="základná",J222,0)</f>
        <v>0</v>
      </c>
      <c r="BF222" s="200">
        <f>IF(N222="znížená",J222,0)</f>
        <v>6.42</v>
      </c>
      <c r="BG222" s="200">
        <f>IF(N222="zákl. prenesená",J222,0)</f>
        <v>0</v>
      </c>
      <c r="BH222" s="200">
        <f>IF(N222="zníž. prenesená",J222,0)</f>
        <v>0</v>
      </c>
      <c r="BI222" s="200">
        <f>IF(N222="nulová",J222,0)</f>
        <v>0</v>
      </c>
      <c r="BJ222" s="14" t="s">
        <v>134</v>
      </c>
      <c r="BK222" s="200">
        <f>ROUND(I222*H222,2)</f>
        <v>6.42</v>
      </c>
      <c r="BL222" s="14" t="s">
        <v>158</v>
      </c>
      <c r="BM222" s="199" t="s">
        <v>407</v>
      </c>
    </row>
    <row r="223" spans="1:65" s="2" customFormat="1" ht="37.9" customHeight="1">
      <c r="A223" s="28"/>
      <c r="B223" s="29"/>
      <c r="C223" s="201" t="s">
        <v>270</v>
      </c>
      <c r="D223" s="201" t="s">
        <v>167</v>
      </c>
      <c r="E223" s="202" t="s">
        <v>408</v>
      </c>
      <c r="F223" s="203" t="s">
        <v>409</v>
      </c>
      <c r="G223" s="204" t="s">
        <v>182</v>
      </c>
      <c r="H223" s="205">
        <v>1</v>
      </c>
      <c r="I223" s="206">
        <v>94.38</v>
      </c>
      <c r="J223" s="206">
        <f>ROUND(I223*H223,2)</f>
        <v>94.38</v>
      </c>
      <c r="K223" s="207"/>
      <c r="L223" s="208"/>
      <c r="M223" s="209" t="s">
        <v>1</v>
      </c>
      <c r="N223" s="210" t="s">
        <v>37</v>
      </c>
      <c r="O223" s="197">
        <v>0</v>
      </c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99" t="s">
        <v>190</v>
      </c>
      <c r="AT223" s="199" t="s">
        <v>167</v>
      </c>
      <c r="AU223" s="199" t="s">
        <v>134</v>
      </c>
      <c r="AY223" s="14" t="s">
        <v>127</v>
      </c>
      <c r="BE223" s="200">
        <f>IF(N223="základná",J223,0)</f>
        <v>0</v>
      </c>
      <c r="BF223" s="200">
        <f>IF(N223="znížená",J223,0)</f>
        <v>94.38</v>
      </c>
      <c r="BG223" s="200">
        <f>IF(N223="zákl. prenesená",J223,0)</f>
        <v>0</v>
      </c>
      <c r="BH223" s="200">
        <f>IF(N223="zníž. prenesená",J223,0)</f>
        <v>0</v>
      </c>
      <c r="BI223" s="200">
        <f>IF(N223="nulová",J223,0)</f>
        <v>0</v>
      </c>
      <c r="BJ223" s="14" t="s">
        <v>134</v>
      </c>
      <c r="BK223" s="200">
        <f>ROUND(I223*H223,2)</f>
        <v>94.38</v>
      </c>
      <c r="BL223" s="14" t="s">
        <v>158</v>
      </c>
      <c r="BM223" s="199" t="s">
        <v>410</v>
      </c>
    </row>
    <row r="224" spans="1:65" s="2" customFormat="1" ht="24.2" customHeight="1">
      <c r="A224" s="28"/>
      <c r="B224" s="29"/>
      <c r="C224" s="188" t="s">
        <v>411</v>
      </c>
      <c r="D224" s="188" t="s">
        <v>129</v>
      </c>
      <c r="E224" s="189" t="s">
        <v>412</v>
      </c>
      <c r="F224" s="190" t="s">
        <v>413</v>
      </c>
      <c r="G224" s="191" t="s">
        <v>353</v>
      </c>
      <c r="H224" s="192">
        <v>0.78100000000000003</v>
      </c>
      <c r="I224" s="193">
        <v>1.2</v>
      </c>
      <c r="J224" s="193">
        <f>ROUND(I224*H224,2)</f>
        <v>0.94</v>
      </c>
      <c r="K224" s="194"/>
      <c r="L224" s="33"/>
      <c r="M224" s="195" t="s">
        <v>1</v>
      </c>
      <c r="N224" s="196" t="s">
        <v>37</v>
      </c>
      <c r="O224" s="197">
        <v>0</v>
      </c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99" t="s">
        <v>158</v>
      </c>
      <c r="AT224" s="199" t="s">
        <v>129</v>
      </c>
      <c r="AU224" s="199" t="s">
        <v>134</v>
      </c>
      <c r="AY224" s="14" t="s">
        <v>127</v>
      </c>
      <c r="BE224" s="200">
        <f>IF(N224="základná",J224,0)</f>
        <v>0</v>
      </c>
      <c r="BF224" s="200">
        <f>IF(N224="znížená",J224,0)</f>
        <v>0.94</v>
      </c>
      <c r="BG224" s="200">
        <f>IF(N224="zákl. prenesená",J224,0)</f>
        <v>0</v>
      </c>
      <c r="BH224" s="200">
        <f>IF(N224="zníž. prenesená",J224,0)</f>
        <v>0</v>
      </c>
      <c r="BI224" s="200">
        <f>IF(N224="nulová",J224,0)</f>
        <v>0</v>
      </c>
      <c r="BJ224" s="14" t="s">
        <v>134</v>
      </c>
      <c r="BK224" s="200">
        <f>ROUND(I224*H224,2)</f>
        <v>0.94</v>
      </c>
      <c r="BL224" s="14" t="s">
        <v>158</v>
      </c>
      <c r="BM224" s="199" t="s">
        <v>414</v>
      </c>
    </row>
    <row r="225" spans="1:65" s="12" customFormat="1" ht="22.9" customHeight="1">
      <c r="B225" s="173"/>
      <c r="C225" s="174"/>
      <c r="D225" s="175" t="s">
        <v>70</v>
      </c>
      <c r="E225" s="186" t="s">
        <v>415</v>
      </c>
      <c r="F225" s="186" t="s">
        <v>416</v>
      </c>
      <c r="G225" s="174"/>
      <c r="H225" s="174"/>
      <c r="I225" s="174"/>
      <c r="J225" s="187">
        <f>BK225</f>
        <v>995.89</v>
      </c>
      <c r="K225" s="174"/>
      <c r="L225" s="178"/>
      <c r="M225" s="179"/>
      <c r="N225" s="180"/>
      <c r="O225" s="180"/>
      <c r="P225" s="181">
        <f>SUM(P226:P229)</f>
        <v>28.6146384</v>
      </c>
      <c r="Q225" s="180"/>
      <c r="R225" s="181">
        <f>SUM(R226:R229)</f>
        <v>4.7603932800000005E-2</v>
      </c>
      <c r="S225" s="180"/>
      <c r="T225" s="182">
        <f>SUM(T226:T229)</f>
        <v>0</v>
      </c>
      <c r="AR225" s="183" t="s">
        <v>134</v>
      </c>
      <c r="AT225" s="184" t="s">
        <v>70</v>
      </c>
      <c r="AU225" s="184" t="s">
        <v>79</v>
      </c>
      <c r="AY225" s="183" t="s">
        <v>127</v>
      </c>
      <c r="BK225" s="185">
        <f>SUM(BK226:BK229)</f>
        <v>995.89</v>
      </c>
    </row>
    <row r="226" spans="1:65" s="2" customFormat="1" ht="24.2" customHeight="1">
      <c r="A226" s="28"/>
      <c r="B226" s="29"/>
      <c r="C226" s="188" t="s">
        <v>274</v>
      </c>
      <c r="D226" s="188" t="s">
        <v>129</v>
      </c>
      <c r="E226" s="189" t="s">
        <v>417</v>
      </c>
      <c r="F226" s="190" t="s">
        <v>418</v>
      </c>
      <c r="G226" s="191" t="s">
        <v>178</v>
      </c>
      <c r="H226" s="192">
        <v>9.2799999999999994</v>
      </c>
      <c r="I226" s="193">
        <v>18.53</v>
      </c>
      <c r="J226" s="193">
        <f>ROUND(I226*H226,2)</f>
        <v>171.96</v>
      </c>
      <c r="K226" s="194"/>
      <c r="L226" s="33"/>
      <c r="M226" s="195" t="s">
        <v>1</v>
      </c>
      <c r="N226" s="196" t="s">
        <v>37</v>
      </c>
      <c r="O226" s="197">
        <v>0.73379000000000005</v>
      </c>
      <c r="P226" s="197">
        <f>O226*H226</f>
        <v>6.8095711999999997</v>
      </c>
      <c r="Q226" s="197">
        <v>7.9600999999999999E-4</v>
      </c>
      <c r="R226" s="197">
        <f>Q226*H226</f>
        <v>7.3869727999999997E-3</v>
      </c>
      <c r="S226" s="197">
        <v>0</v>
      </c>
      <c r="T226" s="198">
        <f>S226*H226</f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99" t="s">
        <v>158</v>
      </c>
      <c r="AT226" s="199" t="s">
        <v>129</v>
      </c>
      <c r="AU226" s="199" t="s">
        <v>134</v>
      </c>
      <c r="AY226" s="14" t="s">
        <v>127</v>
      </c>
      <c r="BE226" s="200">
        <f>IF(N226="základná",J226,0)</f>
        <v>0</v>
      </c>
      <c r="BF226" s="200">
        <f>IF(N226="znížená",J226,0)</f>
        <v>171.96</v>
      </c>
      <c r="BG226" s="200">
        <f>IF(N226="zákl. prenesená",J226,0)</f>
        <v>0</v>
      </c>
      <c r="BH226" s="200">
        <f>IF(N226="zníž. prenesená",J226,0)</f>
        <v>0</v>
      </c>
      <c r="BI226" s="200">
        <f>IF(N226="nulová",J226,0)</f>
        <v>0</v>
      </c>
      <c r="BJ226" s="14" t="s">
        <v>134</v>
      </c>
      <c r="BK226" s="200">
        <f>ROUND(I226*H226,2)</f>
        <v>171.96</v>
      </c>
      <c r="BL226" s="14" t="s">
        <v>158</v>
      </c>
      <c r="BM226" s="199" t="s">
        <v>419</v>
      </c>
    </row>
    <row r="227" spans="1:65" s="2" customFormat="1" ht="24.2" customHeight="1">
      <c r="A227" s="28"/>
      <c r="B227" s="29"/>
      <c r="C227" s="188" t="s">
        <v>420</v>
      </c>
      <c r="D227" s="188" t="s">
        <v>129</v>
      </c>
      <c r="E227" s="189" t="s">
        <v>421</v>
      </c>
      <c r="F227" s="190" t="s">
        <v>422</v>
      </c>
      <c r="G227" s="191" t="s">
        <v>132</v>
      </c>
      <c r="H227" s="192">
        <v>13.16</v>
      </c>
      <c r="I227" s="193">
        <v>59.71</v>
      </c>
      <c r="J227" s="193">
        <f>ROUND(I227*H227,2)</f>
        <v>785.78</v>
      </c>
      <c r="K227" s="194"/>
      <c r="L227" s="33"/>
      <c r="M227" s="195" t="s">
        <v>1</v>
      </c>
      <c r="N227" s="196" t="s">
        <v>37</v>
      </c>
      <c r="O227" s="197">
        <v>1.6569199999999999</v>
      </c>
      <c r="P227" s="197">
        <f>O227*H227</f>
        <v>21.8050672</v>
      </c>
      <c r="Q227" s="197">
        <v>3.0560000000000001E-3</v>
      </c>
      <c r="R227" s="197">
        <f>Q227*H227</f>
        <v>4.0216960000000003E-2</v>
      </c>
      <c r="S227" s="197">
        <v>0</v>
      </c>
      <c r="T227" s="198">
        <f>S227*H227</f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99" t="s">
        <v>158</v>
      </c>
      <c r="AT227" s="199" t="s">
        <v>129</v>
      </c>
      <c r="AU227" s="199" t="s">
        <v>134</v>
      </c>
      <c r="AY227" s="14" t="s">
        <v>127</v>
      </c>
      <c r="BE227" s="200">
        <f>IF(N227="základná",J227,0)</f>
        <v>0</v>
      </c>
      <c r="BF227" s="200">
        <f>IF(N227="znížená",J227,0)</f>
        <v>785.78</v>
      </c>
      <c r="BG227" s="200">
        <f>IF(N227="zákl. prenesená",J227,0)</f>
        <v>0</v>
      </c>
      <c r="BH227" s="200">
        <f>IF(N227="zníž. prenesená",J227,0)</f>
        <v>0</v>
      </c>
      <c r="BI227" s="200">
        <f>IF(N227="nulová",J227,0)</f>
        <v>0</v>
      </c>
      <c r="BJ227" s="14" t="s">
        <v>134</v>
      </c>
      <c r="BK227" s="200">
        <f>ROUND(I227*H227,2)</f>
        <v>785.78</v>
      </c>
      <c r="BL227" s="14" t="s">
        <v>158</v>
      </c>
      <c r="BM227" s="199" t="s">
        <v>423</v>
      </c>
    </row>
    <row r="228" spans="1:65" s="2" customFormat="1" ht="24.2" customHeight="1">
      <c r="A228" s="28"/>
      <c r="B228" s="29"/>
      <c r="C228" s="188" t="s">
        <v>277</v>
      </c>
      <c r="D228" s="188" t="s">
        <v>129</v>
      </c>
      <c r="E228" s="189" t="s">
        <v>424</v>
      </c>
      <c r="F228" s="190" t="s">
        <v>425</v>
      </c>
      <c r="G228" s="191" t="s">
        <v>178</v>
      </c>
      <c r="H228" s="192">
        <v>13.5</v>
      </c>
      <c r="I228" s="193">
        <v>1.61</v>
      </c>
      <c r="J228" s="193">
        <f>ROUND(I228*H228,2)</f>
        <v>21.74</v>
      </c>
      <c r="K228" s="194"/>
      <c r="L228" s="33"/>
      <c r="M228" s="195" t="s">
        <v>1</v>
      </c>
      <c r="N228" s="196" t="s">
        <v>37</v>
      </c>
      <c r="O228" s="197">
        <v>0</v>
      </c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99" t="s">
        <v>158</v>
      </c>
      <c r="AT228" s="199" t="s">
        <v>129</v>
      </c>
      <c r="AU228" s="199" t="s">
        <v>134</v>
      </c>
      <c r="AY228" s="14" t="s">
        <v>127</v>
      </c>
      <c r="BE228" s="200">
        <f>IF(N228="základná",J228,0)</f>
        <v>0</v>
      </c>
      <c r="BF228" s="200">
        <f>IF(N228="znížená",J228,0)</f>
        <v>21.74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4" t="s">
        <v>134</v>
      </c>
      <c r="BK228" s="200">
        <f>ROUND(I228*H228,2)</f>
        <v>21.74</v>
      </c>
      <c r="BL228" s="14" t="s">
        <v>158</v>
      </c>
      <c r="BM228" s="199" t="s">
        <v>426</v>
      </c>
    </row>
    <row r="229" spans="1:65" s="2" customFormat="1" ht="24.2" customHeight="1">
      <c r="A229" s="28"/>
      <c r="B229" s="29"/>
      <c r="C229" s="188" t="s">
        <v>427</v>
      </c>
      <c r="D229" s="188" t="s">
        <v>129</v>
      </c>
      <c r="E229" s="189" t="s">
        <v>428</v>
      </c>
      <c r="F229" s="190" t="s">
        <v>429</v>
      </c>
      <c r="G229" s="191" t="s">
        <v>353</v>
      </c>
      <c r="H229" s="192">
        <v>8.4169999999999998</v>
      </c>
      <c r="I229" s="193">
        <v>1.95</v>
      </c>
      <c r="J229" s="193">
        <f>ROUND(I229*H229,2)</f>
        <v>16.41</v>
      </c>
      <c r="K229" s="194"/>
      <c r="L229" s="33"/>
      <c r="M229" s="195" t="s">
        <v>1</v>
      </c>
      <c r="N229" s="196" t="s">
        <v>37</v>
      </c>
      <c r="O229" s="197">
        <v>0</v>
      </c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99" t="s">
        <v>158</v>
      </c>
      <c r="AT229" s="199" t="s">
        <v>129</v>
      </c>
      <c r="AU229" s="199" t="s">
        <v>134</v>
      </c>
      <c r="AY229" s="14" t="s">
        <v>127</v>
      </c>
      <c r="BE229" s="200">
        <f>IF(N229="základná",J229,0)</f>
        <v>0</v>
      </c>
      <c r="BF229" s="200">
        <f>IF(N229="znížená",J229,0)</f>
        <v>16.41</v>
      </c>
      <c r="BG229" s="200">
        <f>IF(N229="zákl. prenesená",J229,0)</f>
        <v>0</v>
      </c>
      <c r="BH229" s="200">
        <f>IF(N229="zníž. prenesená",J229,0)</f>
        <v>0</v>
      </c>
      <c r="BI229" s="200">
        <f>IF(N229="nulová",J229,0)</f>
        <v>0</v>
      </c>
      <c r="BJ229" s="14" t="s">
        <v>134</v>
      </c>
      <c r="BK229" s="200">
        <f>ROUND(I229*H229,2)</f>
        <v>16.41</v>
      </c>
      <c r="BL229" s="14" t="s">
        <v>158</v>
      </c>
      <c r="BM229" s="199" t="s">
        <v>430</v>
      </c>
    </row>
    <row r="230" spans="1:65" s="12" customFormat="1" ht="22.9" customHeight="1">
      <c r="B230" s="173"/>
      <c r="C230" s="174"/>
      <c r="D230" s="175" t="s">
        <v>70</v>
      </c>
      <c r="E230" s="186" t="s">
        <v>431</v>
      </c>
      <c r="F230" s="186" t="s">
        <v>432</v>
      </c>
      <c r="G230" s="174"/>
      <c r="H230" s="174"/>
      <c r="I230" s="174"/>
      <c r="J230" s="187">
        <f>BK230</f>
        <v>92.08</v>
      </c>
      <c r="K230" s="174"/>
      <c r="L230" s="178"/>
      <c r="M230" s="179"/>
      <c r="N230" s="180"/>
      <c r="O230" s="180"/>
      <c r="P230" s="181">
        <f>SUM(P231:P235)</f>
        <v>1.934955</v>
      </c>
      <c r="Q230" s="180"/>
      <c r="R230" s="181">
        <f>SUM(R231:R235)</f>
        <v>0</v>
      </c>
      <c r="S230" s="180"/>
      <c r="T230" s="182">
        <f>SUM(T231:T235)</f>
        <v>0</v>
      </c>
      <c r="AR230" s="183" t="s">
        <v>134</v>
      </c>
      <c r="AT230" s="184" t="s">
        <v>70</v>
      </c>
      <c r="AU230" s="184" t="s">
        <v>79</v>
      </c>
      <c r="AY230" s="183" t="s">
        <v>127</v>
      </c>
      <c r="BK230" s="185">
        <f>SUM(BK231:BK235)</f>
        <v>92.08</v>
      </c>
    </row>
    <row r="231" spans="1:65" s="2" customFormat="1" ht="24.2" customHeight="1">
      <c r="A231" s="28"/>
      <c r="B231" s="29"/>
      <c r="C231" s="188" t="s">
        <v>281</v>
      </c>
      <c r="D231" s="188" t="s">
        <v>129</v>
      </c>
      <c r="E231" s="189" t="s">
        <v>433</v>
      </c>
      <c r="F231" s="190" t="s">
        <v>434</v>
      </c>
      <c r="G231" s="191" t="s">
        <v>182</v>
      </c>
      <c r="H231" s="192">
        <v>12</v>
      </c>
      <c r="I231" s="193">
        <v>3.38</v>
      </c>
      <c r="J231" s="193">
        <f>ROUND(I231*H231,2)</f>
        <v>40.56</v>
      </c>
      <c r="K231" s="194"/>
      <c r="L231" s="33"/>
      <c r="M231" s="195" t="s">
        <v>1</v>
      </c>
      <c r="N231" s="196" t="s">
        <v>37</v>
      </c>
      <c r="O231" s="197">
        <v>0.159</v>
      </c>
      <c r="P231" s="197">
        <f>O231*H231</f>
        <v>1.9079999999999999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99" t="s">
        <v>158</v>
      </c>
      <c r="AT231" s="199" t="s">
        <v>129</v>
      </c>
      <c r="AU231" s="199" t="s">
        <v>134</v>
      </c>
      <c r="AY231" s="14" t="s">
        <v>127</v>
      </c>
      <c r="BE231" s="200">
        <f>IF(N231="základná",J231,0)</f>
        <v>0</v>
      </c>
      <c r="BF231" s="200">
        <f>IF(N231="znížená",J231,0)</f>
        <v>40.56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4" t="s">
        <v>134</v>
      </c>
      <c r="BK231" s="200">
        <f>ROUND(I231*H231,2)</f>
        <v>40.56</v>
      </c>
      <c r="BL231" s="14" t="s">
        <v>158</v>
      </c>
      <c r="BM231" s="199" t="s">
        <v>435</v>
      </c>
    </row>
    <row r="232" spans="1:65" s="2" customFormat="1" ht="16.5" customHeight="1">
      <c r="A232" s="28"/>
      <c r="B232" s="29"/>
      <c r="C232" s="201" t="s">
        <v>436</v>
      </c>
      <c r="D232" s="201" t="s">
        <v>167</v>
      </c>
      <c r="E232" s="202" t="s">
        <v>437</v>
      </c>
      <c r="F232" s="203" t="s">
        <v>438</v>
      </c>
      <c r="G232" s="204" t="s">
        <v>182</v>
      </c>
      <c r="H232" s="205">
        <v>6</v>
      </c>
      <c r="I232" s="206">
        <v>2.23</v>
      </c>
      <c r="J232" s="206">
        <f>ROUND(I232*H232,2)</f>
        <v>13.38</v>
      </c>
      <c r="K232" s="207"/>
      <c r="L232" s="208"/>
      <c r="M232" s="209" t="s">
        <v>1</v>
      </c>
      <c r="N232" s="210" t="s">
        <v>37</v>
      </c>
      <c r="O232" s="197">
        <v>0</v>
      </c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99" t="s">
        <v>190</v>
      </c>
      <c r="AT232" s="199" t="s">
        <v>167</v>
      </c>
      <c r="AU232" s="199" t="s">
        <v>134</v>
      </c>
      <c r="AY232" s="14" t="s">
        <v>127</v>
      </c>
      <c r="BE232" s="200">
        <f>IF(N232="základná",J232,0)</f>
        <v>0</v>
      </c>
      <c r="BF232" s="200">
        <f>IF(N232="znížená",J232,0)</f>
        <v>13.38</v>
      </c>
      <c r="BG232" s="200">
        <f>IF(N232="zákl. prenesená",J232,0)</f>
        <v>0</v>
      </c>
      <c r="BH232" s="200">
        <f>IF(N232="zníž. prenesená",J232,0)</f>
        <v>0</v>
      </c>
      <c r="BI232" s="200">
        <f>IF(N232="nulová",J232,0)</f>
        <v>0</v>
      </c>
      <c r="BJ232" s="14" t="s">
        <v>134</v>
      </c>
      <c r="BK232" s="200">
        <f>ROUND(I232*H232,2)</f>
        <v>13.38</v>
      </c>
      <c r="BL232" s="14" t="s">
        <v>158</v>
      </c>
      <c r="BM232" s="199" t="s">
        <v>439</v>
      </c>
    </row>
    <row r="233" spans="1:65" s="2" customFormat="1" ht="16.5" customHeight="1">
      <c r="A233" s="28"/>
      <c r="B233" s="29"/>
      <c r="C233" s="201" t="s">
        <v>284</v>
      </c>
      <c r="D233" s="201" t="s">
        <v>167</v>
      </c>
      <c r="E233" s="202" t="s">
        <v>440</v>
      </c>
      <c r="F233" s="203" t="s">
        <v>441</v>
      </c>
      <c r="G233" s="204" t="s">
        <v>182</v>
      </c>
      <c r="H233" s="205">
        <v>12</v>
      </c>
      <c r="I233" s="206">
        <v>0.13</v>
      </c>
      <c r="J233" s="206">
        <f>ROUND(I233*H233,2)</f>
        <v>1.56</v>
      </c>
      <c r="K233" s="207"/>
      <c r="L233" s="208"/>
      <c r="M233" s="209" t="s">
        <v>1</v>
      </c>
      <c r="N233" s="210" t="s">
        <v>37</v>
      </c>
      <c r="O233" s="197">
        <v>0</v>
      </c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99" t="s">
        <v>190</v>
      </c>
      <c r="AT233" s="199" t="s">
        <v>167</v>
      </c>
      <c r="AU233" s="199" t="s">
        <v>134</v>
      </c>
      <c r="AY233" s="14" t="s">
        <v>127</v>
      </c>
      <c r="BE233" s="200">
        <f>IF(N233="základná",J233,0)</f>
        <v>0</v>
      </c>
      <c r="BF233" s="200">
        <f>IF(N233="znížená",J233,0)</f>
        <v>1.56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4" t="s">
        <v>134</v>
      </c>
      <c r="BK233" s="200">
        <f>ROUND(I233*H233,2)</f>
        <v>1.56</v>
      </c>
      <c r="BL233" s="14" t="s">
        <v>158</v>
      </c>
      <c r="BM233" s="199" t="s">
        <v>442</v>
      </c>
    </row>
    <row r="234" spans="1:65" s="2" customFormat="1" ht="16.5" customHeight="1">
      <c r="A234" s="28"/>
      <c r="B234" s="29"/>
      <c r="C234" s="201" t="s">
        <v>443</v>
      </c>
      <c r="D234" s="201" t="s">
        <v>167</v>
      </c>
      <c r="E234" s="202" t="s">
        <v>444</v>
      </c>
      <c r="F234" s="203" t="s">
        <v>445</v>
      </c>
      <c r="G234" s="204" t="s">
        <v>182</v>
      </c>
      <c r="H234" s="205">
        <v>3</v>
      </c>
      <c r="I234" s="206">
        <v>12.04</v>
      </c>
      <c r="J234" s="206">
        <f>ROUND(I234*H234,2)</f>
        <v>36.119999999999997</v>
      </c>
      <c r="K234" s="207"/>
      <c r="L234" s="208"/>
      <c r="M234" s="209" t="s">
        <v>1</v>
      </c>
      <c r="N234" s="210" t="s">
        <v>37</v>
      </c>
      <c r="O234" s="197">
        <v>0</v>
      </c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99" t="s">
        <v>190</v>
      </c>
      <c r="AT234" s="199" t="s">
        <v>167</v>
      </c>
      <c r="AU234" s="199" t="s">
        <v>134</v>
      </c>
      <c r="AY234" s="14" t="s">
        <v>127</v>
      </c>
      <c r="BE234" s="200">
        <f>IF(N234="základná",J234,0)</f>
        <v>0</v>
      </c>
      <c r="BF234" s="200">
        <f>IF(N234="znížená",J234,0)</f>
        <v>36.119999999999997</v>
      </c>
      <c r="BG234" s="200">
        <f>IF(N234="zákl. prenesená",J234,0)</f>
        <v>0</v>
      </c>
      <c r="BH234" s="200">
        <f>IF(N234="zníž. prenesená",J234,0)</f>
        <v>0</v>
      </c>
      <c r="BI234" s="200">
        <f>IF(N234="nulová",J234,0)</f>
        <v>0</v>
      </c>
      <c r="BJ234" s="14" t="s">
        <v>134</v>
      </c>
      <c r="BK234" s="200">
        <f>ROUND(I234*H234,2)</f>
        <v>36.119999999999997</v>
      </c>
      <c r="BL234" s="14" t="s">
        <v>158</v>
      </c>
      <c r="BM234" s="199" t="s">
        <v>446</v>
      </c>
    </row>
    <row r="235" spans="1:65" s="2" customFormat="1" ht="24.2" customHeight="1">
      <c r="A235" s="28"/>
      <c r="B235" s="29"/>
      <c r="C235" s="188" t="s">
        <v>288</v>
      </c>
      <c r="D235" s="188" t="s">
        <v>129</v>
      </c>
      <c r="E235" s="189" t="s">
        <v>447</v>
      </c>
      <c r="F235" s="190" t="s">
        <v>448</v>
      </c>
      <c r="G235" s="191" t="s">
        <v>162</v>
      </c>
      <c r="H235" s="192">
        <v>8.9999999999999993E-3</v>
      </c>
      <c r="I235" s="193">
        <v>51.05</v>
      </c>
      <c r="J235" s="193">
        <f>ROUND(I235*H235,2)</f>
        <v>0.46</v>
      </c>
      <c r="K235" s="194"/>
      <c r="L235" s="33"/>
      <c r="M235" s="195" t="s">
        <v>1</v>
      </c>
      <c r="N235" s="196" t="s">
        <v>37</v>
      </c>
      <c r="O235" s="197">
        <v>2.9950000000000001</v>
      </c>
      <c r="P235" s="197">
        <f>O235*H235</f>
        <v>2.6955E-2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99" t="s">
        <v>158</v>
      </c>
      <c r="AT235" s="199" t="s">
        <v>129</v>
      </c>
      <c r="AU235" s="199" t="s">
        <v>134</v>
      </c>
      <c r="AY235" s="14" t="s">
        <v>127</v>
      </c>
      <c r="BE235" s="200">
        <f>IF(N235="základná",J235,0)</f>
        <v>0</v>
      </c>
      <c r="BF235" s="200">
        <f>IF(N235="znížená",J235,0)</f>
        <v>0.46</v>
      </c>
      <c r="BG235" s="200">
        <f>IF(N235="zákl. prenesená",J235,0)</f>
        <v>0</v>
      </c>
      <c r="BH235" s="200">
        <f>IF(N235="zníž. prenesená",J235,0)</f>
        <v>0</v>
      </c>
      <c r="BI235" s="200">
        <f>IF(N235="nulová",J235,0)</f>
        <v>0</v>
      </c>
      <c r="BJ235" s="14" t="s">
        <v>134</v>
      </c>
      <c r="BK235" s="200">
        <f>ROUND(I235*H235,2)</f>
        <v>0.46</v>
      </c>
      <c r="BL235" s="14" t="s">
        <v>158</v>
      </c>
      <c r="BM235" s="199" t="s">
        <v>449</v>
      </c>
    </row>
    <row r="236" spans="1:65" s="12" customFormat="1" ht="22.9" customHeight="1">
      <c r="B236" s="173"/>
      <c r="C236" s="174"/>
      <c r="D236" s="175" t="s">
        <v>70</v>
      </c>
      <c r="E236" s="186" t="s">
        <v>450</v>
      </c>
      <c r="F236" s="186" t="s">
        <v>451</v>
      </c>
      <c r="G236" s="174"/>
      <c r="H236" s="174"/>
      <c r="I236" s="174"/>
      <c r="J236" s="187">
        <f>BK236</f>
        <v>995.35</v>
      </c>
      <c r="K236" s="174"/>
      <c r="L236" s="178"/>
      <c r="M236" s="179"/>
      <c r="N236" s="180"/>
      <c r="O236" s="180"/>
      <c r="P236" s="181">
        <f>P237</f>
        <v>26.429946000000001</v>
      </c>
      <c r="Q236" s="180"/>
      <c r="R236" s="181">
        <f>R237</f>
        <v>5.3686129800000003E-2</v>
      </c>
      <c r="S236" s="180"/>
      <c r="T236" s="182">
        <f>T237</f>
        <v>0</v>
      </c>
      <c r="AR236" s="183" t="s">
        <v>134</v>
      </c>
      <c r="AT236" s="184" t="s">
        <v>70</v>
      </c>
      <c r="AU236" s="184" t="s">
        <v>79</v>
      </c>
      <c r="AY236" s="183" t="s">
        <v>127</v>
      </c>
      <c r="BK236" s="185">
        <f>BK237</f>
        <v>995.35</v>
      </c>
    </row>
    <row r="237" spans="1:65" s="2" customFormat="1" ht="33" customHeight="1">
      <c r="A237" s="28"/>
      <c r="B237" s="29"/>
      <c r="C237" s="188" t="s">
        <v>452</v>
      </c>
      <c r="D237" s="188" t="s">
        <v>129</v>
      </c>
      <c r="E237" s="189" t="s">
        <v>453</v>
      </c>
      <c r="F237" s="190" t="s">
        <v>454</v>
      </c>
      <c r="G237" s="191" t="s">
        <v>132</v>
      </c>
      <c r="H237" s="192">
        <v>241.59</v>
      </c>
      <c r="I237" s="193">
        <v>4.12</v>
      </c>
      <c r="J237" s="193">
        <f>ROUND(I237*H237,2)</f>
        <v>995.35</v>
      </c>
      <c r="K237" s="194"/>
      <c r="L237" s="33"/>
      <c r="M237" s="195" t="s">
        <v>1</v>
      </c>
      <c r="N237" s="196" t="s">
        <v>37</v>
      </c>
      <c r="O237" s="197">
        <v>0.1094</v>
      </c>
      <c r="P237" s="197">
        <f>O237*H237</f>
        <v>26.429946000000001</v>
      </c>
      <c r="Q237" s="197">
        <v>2.2222E-4</v>
      </c>
      <c r="R237" s="197">
        <f>Q237*H237</f>
        <v>5.3686129800000003E-2</v>
      </c>
      <c r="S237" s="197">
        <v>0</v>
      </c>
      <c r="T237" s="198">
        <f>S237*H237</f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99" t="s">
        <v>158</v>
      </c>
      <c r="AT237" s="199" t="s">
        <v>129</v>
      </c>
      <c r="AU237" s="199" t="s">
        <v>134</v>
      </c>
      <c r="AY237" s="14" t="s">
        <v>127</v>
      </c>
      <c r="BE237" s="200">
        <f>IF(N237="základná",J237,0)</f>
        <v>0</v>
      </c>
      <c r="BF237" s="200">
        <f>IF(N237="znížená",J237,0)</f>
        <v>995.35</v>
      </c>
      <c r="BG237" s="200">
        <f>IF(N237="zákl. prenesená",J237,0)</f>
        <v>0</v>
      </c>
      <c r="BH237" s="200">
        <f>IF(N237="zníž. prenesená",J237,0)</f>
        <v>0</v>
      </c>
      <c r="BI237" s="200">
        <f>IF(N237="nulová",J237,0)</f>
        <v>0</v>
      </c>
      <c r="BJ237" s="14" t="s">
        <v>134</v>
      </c>
      <c r="BK237" s="200">
        <f>ROUND(I237*H237,2)</f>
        <v>995.35</v>
      </c>
      <c r="BL237" s="14" t="s">
        <v>158</v>
      </c>
      <c r="BM237" s="199" t="s">
        <v>455</v>
      </c>
    </row>
    <row r="238" spans="1:65" s="12" customFormat="1" ht="25.9" customHeight="1">
      <c r="B238" s="173"/>
      <c r="C238" s="174"/>
      <c r="D238" s="175" t="s">
        <v>70</v>
      </c>
      <c r="E238" s="176" t="s">
        <v>167</v>
      </c>
      <c r="F238" s="176" t="s">
        <v>456</v>
      </c>
      <c r="G238" s="174"/>
      <c r="H238" s="174"/>
      <c r="I238" s="174"/>
      <c r="J238" s="177">
        <f>BK238</f>
        <v>48.99</v>
      </c>
      <c r="K238" s="174"/>
      <c r="L238" s="178"/>
      <c r="M238" s="179"/>
      <c r="N238" s="180"/>
      <c r="O238" s="180"/>
      <c r="P238" s="181">
        <f>P239</f>
        <v>0.91656000000000004</v>
      </c>
      <c r="Q238" s="180"/>
      <c r="R238" s="181">
        <f>R239</f>
        <v>0</v>
      </c>
      <c r="S238" s="180"/>
      <c r="T238" s="182">
        <f>T239</f>
        <v>0</v>
      </c>
      <c r="AR238" s="183" t="s">
        <v>138</v>
      </c>
      <c r="AT238" s="184" t="s">
        <v>70</v>
      </c>
      <c r="AU238" s="184" t="s">
        <v>71</v>
      </c>
      <c r="AY238" s="183" t="s">
        <v>127</v>
      </c>
      <c r="BK238" s="185">
        <f>BK239</f>
        <v>48.99</v>
      </c>
    </row>
    <row r="239" spans="1:65" s="12" customFormat="1" ht="22.9" customHeight="1">
      <c r="B239" s="173"/>
      <c r="C239" s="174"/>
      <c r="D239" s="175" t="s">
        <v>70</v>
      </c>
      <c r="E239" s="186" t="s">
        <v>457</v>
      </c>
      <c r="F239" s="186" t="s">
        <v>458</v>
      </c>
      <c r="G239" s="174"/>
      <c r="H239" s="174"/>
      <c r="I239" s="174"/>
      <c r="J239" s="187">
        <f>BK239</f>
        <v>48.99</v>
      </c>
      <c r="K239" s="174"/>
      <c r="L239" s="178"/>
      <c r="M239" s="179"/>
      <c r="N239" s="180"/>
      <c r="O239" s="180"/>
      <c r="P239" s="181">
        <f>SUM(P240:P241)</f>
        <v>0.91656000000000004</v>
      </c>
      <c r="Q239" s="180"/>
      <c r="R239" s="181">
        <f>SUM(R240:R241)</f>
        <v>0</v>
      </c>
      <c r="S239" s="180"/>
      <c r="T239" s="182">
        <f>SUM(T240:T241)</f>
        <v>0</v>
      </c>
      <c r="AR239" s="183" t="s">
        <v>138</v>
      </c>
      <c r="AT239" s="184" t="s">
        <v>70</v>
      </c>
      <c r="AU239" s="184" t="s">
        <v>79</v>
      </c>
      <c r="AY239" s="183" t="s">
        <v>127</v>
      </c>
      <c r="BK239" s="185">
        <f>SUM(BK240:BK241)</f>
        <v>48.99</v>
      </c>
    </row>
    <row r="240" spans="1:65" s="2" customFormat="1" ht="37.9" customHeight="1">
      <c r="A240" s="28"/>
      <c r="B240" s="29"/>
      <c r="C240" s="188" t="s">
        <v>291</v>
      </c>
      <c r="D240" s="188" t="s">
        <v>129</v>
      </c>
      <c r="E240" s="189" t="s">
        <v>459</v>
      </c>
      <c r="F240" s="190" t="s">
        <v>460</v>
      </c>
      <c r="G240" s="191" t="s">
        <v>461</v>
      </c>
      <c r="H240" s="192">
        <v>13.68</v>
      </c>
      <c r="I240" s="193">
        <v>1.28</v>
      </c>
      <c r="J240" s="193">
        <f>ROUND(I240*H240,2)</f>
        <v>17.510000000000002</v>
      </c>
      <c r="K240" s="194"/>
      <c r="L240" s="33"/>
      <c r="M240" s="195" t="s">
        <v>1</v>
      </c>
      <c r="N240" s="196" t="s">
        <v>37</v>
      </c>
      <c r="O240" s="197">
        <v>6.7000000000000004E-2</v>
      </c>
      <c r="P240" s="197">
        <f>O240*H240</f>
        <v>0.91656000000000004</v>
      </c>
      <c r="Q240" s="197">
        <v>0</v>
      </c>
      <c r="R240" s="197">
        <f>Q240*H240</f>
        <v>0</v>
      </c>
      <c r="S240" s="197">
        <v>0</v>
      </c>
      <c r="T240" s="198">
        <f>S240*H240</f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99" t="s">
        <v>256</v>
      </c>
      <c r="AT240" s="199" t="s">
        <v>129</v>
      </c>
      <c r="AU240" s="199" t="s">
        <v>134</v>
      </c>
      <c r="AY240" s="14" t="s">
        <v>127</v>
      </c>
      <c r="BE240" s="200">
        <f>IF(N240="základná",J240,0)</f>
        <v>0</v>
      </c>
      <c r="BF240" s="200">
        <f>IF(N240="znížená",J240,0)</f>
        <v>17.510000000000002</v>
      </c>
      <c r="BG240" s="200">
        <f>IF(N240="zákl. prenesená",J240,0)</f>
        <v>0</v>
      </c>
      <c r="BH240" s="200">
        <f>IF(N240="zníž. prenesená",J240,0)</f>
        <v>0</v>
      </c>
      <c r="BI240" s="200">
        <f>IF(N240="nulová",J240,0)</f>
        <v>0</v>
      </c>
      <c r="BJ240" s="14" t="s">
        <v>134</v>
      </c>
      <c r="BK240" s="200">
        <f>ROUND(I240*H240,2)</f>
        <v>17.510000000000002</v>
      </c>
      <c r="BL240" s="14" t="s">
        <v>256</v>
      </c>
      <c r="BM240" s="199" t="s">
        <v>462</v>
      </c>
    </row>
    <row r="241" spans="1:65" s="2" customFormat="1" ht="33" customHeight="1">
      <c r="A241" s="28"/>
      <c r="B241" s="29"/>
      <c r="C241" s="201" t="s">
        <v>463</v>
      </c>
      <c r="D241" s="201" t="s">
        <v>167</v>
      </c>
      <c r="E241" s="202" t="s">
        <v>464</v>
      </c>
      <c r="F241" s="203" t="s">
        <v>465</v>
      </c>
      <c r="G241" s="204" t="s">
        <v>162</v>
      </c>
      <c r="H241" s="205">
        <v>1.4E-2</v>
      </c>
      <c r="I241" s="206">
        <v>2248.7399999999998</v>
      </c>
      <c r="J241" s="206">
        <f>ROUND(I241*H241,2)</f>
        <v>31.48</v>
      </c>
      <c r="K241" s="207"/>
      <c r="L241" s="208"/>
      <c r="M241" s="209" t="s">
        <v>1</v>
      </c>
      <c r="N241" s="210" t="s">
        <v>37</v>
      </c>
      <c r="O241" s="197">
        <v>0</v>
      </c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99" t="s">
        <v>466</v>
      </c>
      <c r="AT241" s="199" t="s">
        <v>167</v>
      </c>
      <c r="AU241" s="199" t="s">
        <v>134</v>
      </c>
      <c r="AY241" s="14" t="s">
        <v>127</v>
      </c>
      <c r="BE241" s="200">
        <f>IF(N241="základná",J241,0)</f>
        <v>0</v>
      </c>
      <c r="BF241" s="200">
        <f>IF(N241="znížená",J241,0)</f>
        <v>31.48</v>
      </c>
      <c r="BG241" s="200">
        <f>IF(N241="zákl. prenesená",J241,0)</f>
        <v>0</v>
      </c>
      <c r="BH241" s="200">
        <f>IF(N241="zníž. prenesená",J241,0)</f>
        <v>0</v>
      </c>
      <c r="BI241" s="200">
        <f>IF(N241="nulová",J241,0)</f>
        <v>0</v>
      </c>
      <c r="BJ241" s="14" t="s">
        <v>134</v>
      </c>
      <c r="BK241" s="200">
        <f>ROUND(I241*H241,2)</f>
        <v>31.48</v>
      </c>
      <c r="BL241" s="14" t="s">
        <v>256</v>
      </c>
      <c r="BM241" s="199" t="s">
        <v>467</v>
      </c>
    </row>
    <row r="242" spans="1:65" s="12" customFormat="1" ht="25.9" customHeight="1">
      <c r="B242" s="173"/>
      <c r="C242" s="174"/>
      <c r="D242" s="175" t="s">
        <v>70</v>
      </c>
      <c r="E242" s="176" t="s">
        <v>468</v>
      </c>
      <c r="F242" s="176" t="s">
        <v>469</v>
      </c>
      <c r="G242" s="174"/>
      <c r="H242" s="174"/>
      <c r="I242" s="174"/>
      <c r="J242" s="177">
        <f>BK242</f>
        <v>38870.160000000003</v>
      </c>
      <c r="K242" s="174"/>
      <c r="L242" s="178"/>
      <c r="M242" s="179"/>
      <c r="N242" s="180"/>
      <c r="O242" s="180"/>
      <c r="P242" s="181">
        <f>SUM(P243:P246)</f>
        <v>0</v>
      </c>
      <c r="Q242" s="180"/>
      <c r="R242" s="181">
        <f>SUM(R243:R246)</f>
        <v>0</v>
      </c>
      <c r="S242" s="180"/>
      <c r="T242" s="182">
        <f>SUM(T243:T246)</f>
        <v>0</v>
      </c>
      <c r="AR242" s="183" t="s">
        <v>145</v>
      </c>
      <c r="AT242" s="184" t="s">
        <v>70</v>
      </c>
      <c r="AU242" s="184" t="s">
        <v>71</v>
      </c>
      <c r="AY242" s="183" t="s">
        <v>127</v>
      </c>
      <c r="BK242" s="185">
        <f>SUM(BK243:BK246)</f>
        <v>38870.160000000003</v>
      </c>
    </row>
    <row r="243" spans="1:65" s="2" customFormat="1" ht="24.2" customHeight="1">
      <c r="A243" s="28"/>
      <c r="B243" s="29"/>
      <c r="C243" s="188" t="s">
        <v>295</v>
      </c>
      <c r="D243" s="188" t="s">
        <v>129</v>
      </c>
      <c r="E243" s="189" t="s">
        <v>470</v>
      </c>
      <c r="F243" s="190" t="s">
        <v>471</v>
      </c>
      <c r="G243" s="191" t="s">
        <v>206</v>
      </c>
      <c r="H243" s="192">
        <v>1</v>
      </c>
      <c r="I243" s="193">
        <v>1250</v>
      </c>
      <c r="J243" s="193">
        <f>ROUND(I243*H243,2)</f>
        <v>1250</v>
      </c>
      <c r="K243" s="194"/>
      <c r="L243" s="33"/>
      <c r="M243" s="195" t="s">
        <v>1</v>
      </c>
      <c r="N243" s="196" t="s">
        <v>37</v>
      </c>
      <c r="O243" s="197">
        <v>0</v>
      </c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99" t="s">
        <v>133</v>
      </c>
      <c r="AT243" s="199" t="s">
        <v>129</v>
      </c>
      <c r="AU243" s="199" t="s">
        <v>79</v>
      </c>
      <c r="AY243" s="14" t="s">
        <v>127</v>
      </c>
      <c r="BE243" s="200">
        <f>IF(N243="základná",J243,0)</f>
        <v>0</v>
      </c>
      <c r="BF243" s="200">
        <f>IF(N243="znížená",J243,0)</f>
        <v>1250</v>
      </c>
      <c r="BG243" s="200">
        <f>IF(N243="zákl. prenesená",J243,0)</f>
        <v>0</v>
      </c>
      <c r="BH243" s="200">
        <f>IF(N243="zníž. prenesená",J243,0)</f>
        <v>0</v>
      </c>
      <c r="BI243" s="200">
        <f>IF(N243="nulová",J243,0)</f>
        <v>0</v>
      </c>
      <c r="BJ243" s="14" t="s">
        <v>134</v>
      </c>
      <c r="BK243" s="200">
        <f>ROUND(I243*H243,2)</f>
        <v>1250</v>
      </c>
      <c r="BL243" s="14" t="s">
        <v>133</v>
      </c>
      <c r="BM243" s="199" t="s">
        <v>472</v>
      </c>
    </row>
    <row r="244" spans="1:65" s="2" customFormat="1" ht="24.2" customHeight="1">
      <c r="A244" s="28"/>
      <c r="B244" s="29"/>
      <c r="C244" s="188" t="s">
        <v>473</v>
      </c>
      <c r="D244" s="188" t="s">
        <v>129</v>
      </c>
      <c r="E244" s="189" t="s">
        <v>474</v>
      </c>
      <c r="F244" s="190" t="s">
        <v>475</v>
      </c>
      <c r="G244" s="191" t="s">
        <v>206</v>
      </c>
      <c r="H244" s="192">
        <v>1</v>
      </c>
      <c r="I244" s="193">
        <v>1000</v>
      </c>
      <c r="J244" s="193">
        <f>ROUND(I244*H244,2)</f>
        <v>1000</v>
      </c>
      <c r="K244" s="194"/>
      <c r="L244" s="33"/>
      <c r="M244" s="195" t="s">
        <v>1</v>
      </c>
      <c r="N244" s="196" t="s">
        <v>37</v>
      </c>
      <c r="O244" s="197">
        <v>0</v>
      </c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99" t="s">
        <v>133</v>
      </c>
      <c r="AT244" s="199" t="s">
        <v>129</v>
      </c>
      <c r="AU244" s="199" t="s">
        <v>79</v>
      </c>
      <c r="AY244" s="14" t="s">
        <v>127</v>
      </c>
      <c r="BE244" s="200">
        <f>IF(N244="základná",J244,0)</f>
        <v>0</v>
      </c>
      <c r="BF244" s="200">
        <f>IF(N244="znížená",J244,0)</f>
        <v>1000</v>
      </c>
      <c r="BG244" s="200">
        <f>IF(N244="zákl. prenesená",J244,0)</f>
        <v>0</v>
      </c>
      <c r="BH244" s="200">
        <f>IF(N244="zníž. prenesená",J244,0)</f>
        <v>0</v>
      </c>
      <c r="BI244" s="200">
        <f>IF(N244="nulová",J244,0)</f>
        <v>0</v>
      </c>
      <c r="BJ244" s="14" t="s">
        <v>134</v>
      </c>
      <c r="BK244" s="200">
        <f>ROUND(I244*H244,2)</f>
        <v>1000</v>
      </c>
      <c r="BL244" s="14" t="s">
        <v>133</v>
      </c>
      <c r="BM244" s="199" t="s">
        <v>476</v>
      </c>
    </row>
    <row r="245" spans="1:65" s="2" customFormat="1" ht="16.5" customHeight="1">
      <c r="A245" s="28"/>
      <c r="B245" s="29"/>
      <c r="C245" s="188" t="s">
        <v>298</v>
      </c>
      <c r="D245" s="188" t="s">
        <v>129</v>
      </c>
      <c r="E245" s="189" t="s">
        <v>477</v>
      </c>
      <c r="F245" s="190" t="s">
        <v>478</v>
      </c>
      <c r="G245" s="191" t="s">
        <v>206</v>
      </c>
      <c r="H245" s="192">
        <v>1</v>
      </c>
      <c r="I245" s="193">
        <v>3250</v>
      </c>
      <c r="J245" s="193">
        <f>ROUND(I245*H245,2)</f>
        <v>3250</v>
      </c>
      <c r="K245" s="194"/>
      <c r="L245" s="33"/>
      <c r="M245" s="195" t="s">
        <v>1</v>
      </c>
      <c r="N245" s="196" t="s">
        <v>37</v>
      </c>
      <c r="O245" s="197">
        <v>0</v>
      </c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99" t="s">
        <v>133</v>
      </c>
      <c r="AT245" s="199" t="s">
        <v>129</v>
      </c>
      <c r="AU245" s="199" t="s">
        <v>79</v>
      </c>
      <c r="AY245" s="14" t="s">
        <v>127</v>
      </c>
      <c r="BE245" s="200">
        <f>IF(N245="základná",J245,0)</f>
        <v>0</v>
      </c>
      <c r="BF245" s="200">
        <f>IF(N245="znížená",J245,0)</f>
        <v>3250</v>
      </c>
      <c r="BG245" s="200">
        <f>IF(N245="zákl. prenesená",J245,0)</f>
        <v>0</v>
      </c>
      <c r="BH245" s="200">
        <f>IF(N245="zníž. prenesená",J245,0)</f>
        <v>0</v>
      </c>
      <c r="BI245" s="200">
        <f>IF(N245="nulová",J245,0)</f>
        <v>0</v>
      </c>
      <c r="BJ245" s="14" t="s">
        <v>134</v>
      </c>
      <c r="BK245" s="200">
        <f>ROUND(I245*H245,2)</f>
        <v>3250</v>
      </c>
      <c r="BL245" s="14" t="s">
        <v>133</v>
      </c>
      <c r="BM245" s="199" t="s">
        <v>479</v>
      </c>
    </row>
    <row r="246" spans="1:65" s="2" customFormat="1" ht="16.5" customHeight="1">
      <c r="A246" s="28"/>
      <c r="B246" s="29"/>
      <c r="C246" s="188" t="s">
        <v>480</v>
      </c>
      <c r="D246" s="188" t="s">
        <v>129</v>
      </c>
      <c r="E246" s="189" t="s">
        <v>481</v>
      </c>
      <c r="F246" s="190" t="s">
        <v>482</v>
      </c>
      <c r="G246" s="191" t="s">
        <v>353</v>
      </c>
      <c r="H246" s="192">
        <v>2224.6770000000001</v>
      </c>
      <c r="I246" s="193">
        <v>15</v>
      </c>
      <c r="J246" s="193">
        <f>ROUND(I246*H246,2)</f>
        <v>33370.160000000003</v>
      </c>
      <c r="K246" s="194"/>
      <c r="L246" s="33"/>
      <c r="M246" s="215" t="s">
        <v>1</v>
      </c>
      <c r="N246" s="216" t="s">
        <v>37</v>
      </c>
      <c r="O246" s="217">
        <v>0</v>
      </c>
      <c r="P246" s="217">
        <f>O246*H246</f>
        <v>0</v>
      </c>
      <c r="Q246" s="217">
        <v>0</v>
      </c>
      <c r="R246" s="217">
        <f>Q246*H246</f>
        <v>0</v>
      </c>
      <c r="S246" s="217">
        <v>0</v>
      </c>
      <c r="T246" s="218">
        <f>S246*H246</f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99" t="s">
        <v>483</v>
      </c>
      <c r="AT246" s="199" t="s">
        <v>129</v>
      </c>
      <c r="AU246" s="199" t="s">
        <v>79</v>
      </c>
      <c r="AY246" s="14" t="s">
        <v>127</v>
      </c>
      <c r="BE246" s="200">
        <f>IF(N246="základná",J246,0)</f>
        <v>0</v>
      </c>
      <c r="BF246" s="200">
        <f>IF(N246="znížená",J246,0)</f>
        <v>33370.160000000003</v>
      </c>
      <c r="BG246" s="200">
        <f>IF(N246="zákl. prenesená",J246,0)</f>
        <v>0</v>
      </c>
      <c r="BH246" s="200">
        <f>IF(N246="zníž. prenesená",J246,0)</f>
        <v>0</v>
      </c>
      <c r="BI246" s="200">
        <f>IF(N246="nulová",J246,0)</f>
        <v>0</v>
      </c>
      <c r="BJ246" s="14" t="s">
        <v>134</v>
      </c>
      <c r="BK246" s="200">
        <f>ROUND(I246*H246,2)</f>
        <v>33370.160000000003</v>
      </c>
      <c r="BL246" s="14" t="s">
        <v>483</v>
      </c>
      <c r="BM246" s="199" t="s">
        <v>484</v>
      </c>
    </row>
    <row r="247" spans="1:65" s="2" customFormat="1" ht="6.95" customHeight="1">
      <c r="A247" s="28"/>
      <c r="B247" s="52"/>
      <c r="C247" s="53"/>
      <c r="D247" s="53"/>
      <c r="E247" s="53"/>
      <c r="F247" s="53"/>
      <c r="G247" s="53"/>
      <c r="H247" s="53"/>
      <c r="I247" s="53"/>
      <c r="J247" s="53"/>
      <c r="K247" s="53"/>
      <c r="L247" s="33"/>
      <c r="M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</row>
  </sheetData>
  <sheetProtection algorithmName="SHA-512" hashValue="e5Pb48fxKtZHRw9hWoQ8X4zvtvf6/rg9smwKCC3fFcBGxj4/UjtLyIHsl+XPfAGg8esoL8/XKGX0H18zVUiYRQ==" saltValue="m4BznbMZuvFc8V/OphzZAbQR/JILD78X5cuwrQ/qDS/eXGOeou6a8RyQGtelvK3ANjSo8shminnzH/XZZAcFnA==" spinCount="100000" sheet="1" objects="1" scenarios="1" formatColumns="0" formatRows="0" autoFilter="0"/>
  <autoFilter ref="C133:K246"/>
  <mergeCells count="9">
    <mergeCell ref="E87:H87"/>
    <mergeCell ref="E124:H124"/>
    <mergeCell ref="E126:H1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3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19"/>
    </row>
    <row r="2" spans="1:46" s="1" customFormat="1" ht="36.950000000000003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4" t="s">
        <v>83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71</v>
      </c>
    </row>
    <row r="4" spans="1:46" s="1" customFormat="1" ht="24.95" customHeight="1">
      <c r="B4" s="17"/>
      <c r="D4" s="108" t="s">
        <v>87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13</v>
      </c>
      <c r="L6" s="17"/>
    </row>
    <row r="7" spans="1:46" s="1" customFormat="1" ht="16.5" customHeight="1">
      <c r="B7" s="17"/>
      <c r="E7" s="258" t="str">
        <f>'Rekapitulácia stavby'!K6</f>
        <v>ZELENÁ STENA NA OBJEKTE MsKC</v>
      </c>
      <c r="F7" s="259"/>
      <c r="G7" s="259"/>
      <c r="H7" s="259"/>
      <c r="L7" s="17"/>
    </row>
    <row r="8" spans="1:46" s="2" customFormat="1" ht="12" customHeight="1">
      <c r="A8" s="28"/>
      <c r="B8" s="33"/>
      <c r="C8" s="28"/>
      <c r="D8" s="110" t="s">
        <v>88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33"/>
      <c r="C9" s="28"/>
      <c r="D9" s="28"/>
      <c r="E9" s="260" t="s">
        <v>485</v>
      </c>
      <c r="F9" s="261"/>
      <c r="G9" s="261"/>
      <c r="H9" s="261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>
      <c r="A10" s="28"/>
      <c r="B10" s="33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33"/>
      <c r="C11" s="28"/>
      <c r="D11" s="110" t="s">
        <v>15</v>
      </c>
      <c r="E11" s="28"/>
      <c r="F11" s="111" t="s">
        <v>1</v>
      </c>
      <c r="G11" s="28"/>
      <c r="H11" s="28"/>
      <c r="I11" s="110" t="s">
        <v>16</v>
      </c>
      <c r="J11" s="111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0" t="s">
        <v>17</v>
      </c>
      <c r="E12" s="28"/>
      <c r="F12" s="111" t="s">
        <v>18</v>
      </c>
      <c r="G12" s="28"/>
      <c r="H12" s="28"/>
      <c r="I12" s="110" t="s">
        <v>19</v>
      </c>
      <c r="J12" s="112" t="str">
        <f>'Rekapitulácia stavby'!AN8</f>
        <v>1. 8. 2022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33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0" t="s">
        <v>21</v>
      </c>
      <c r="E14" s="28"/>
      <c r="F14" s="28"/>
      <c r="G14" s="28"/>
      <c r="H14" s="28"/>
      <c r="I14" s="110" t="s">
        <v>22</v>
      </c>
      <c r="J14" s="111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33"/>
      <c r="C15" s="28"/>
      <c r="D15" s="28"/>
      <c r="E15" s="111" t="s">
        <v>23</v>
      </c>
      <c r="F15" s="28"/>
      <c r="G15" s="28"/>
      <c r="H15" s="28"/>
      <c r="I15" s="110" t="s">
        <v>24</v>
      </c>
      <c r="J15" s="111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33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33"/>
      <c r="C17" s="28"/>
      <c r="D17" s="110" t="s">
        <v>25</v>
      </c>
      <c r="E17" s="28"/>
      <c r="F17" s="28"/>
      <c r="G17" s="28"/>
      <c r="H17" s="28"/>
      <c r="I17" s="110" t="s">
        <v>22</v>
      </c>
      <c r="J17" s="111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33"/>
      <c r="C18" s="28"/>
      <c r="D18" s="28"/>
      <c r="E18" s="262" t="str">
        <f>'Rekapitulácia stavby'!E14</f>
        <v xml:space="preserve"> </v>
      </c>
      <c r="F18" s="262"/>
      <c r="G18" s="262"/>
      <c r="H18" s="262"/>
      <c r="I18" s="110" t="s">
        <v>24</v>
      </c>
      <c r="J18" s="111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33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33"/>
      <c r="C20" s="28"/>
      <c r="D20" s="110" t="s">
        <v>27</v>
      </c>
      <c r="E20" s="28"/>
      <c r="F20" s="28"/>
      <c r="G20" s="28"/>
      <c r="H20" s="28"/>
      <c r="I20" s="110" t="s">
        <v>22</v>
      </c>
      <c r="J20" s="111" t="str">
        <f>IF('Rekapitulácia stavby'!AN16="","",'Rekapitulácia stavby'!AN16)</f>
        <v/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33"/>
      <c r="C21" s="28"/>
      <c r="D21" s="28"/>
      <c r="E21" s="111" t="str">
        <f>IF('Rekapitulácia stavby'!E17="","",'Rekapitulácia stavby'!E17)</f>
        <v xml:space="preserve"> </v>
      </c>
      <c r="F21" s="28"/>
      <c r="G21" s="28"/>
      <c r="H21" s="28"/>
      <c r="I21" s="110" t="s">
        <v>24</v>
      </c>
      <c r="J21" s="111" t="str">
        <f>IF('Rekapitulácia stavby'!AN17="","",'Rekapitulácia stavby'!AN17)</f>
        <v/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33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33"/>
      <c r="C23" s="28"/>
      <c r="D23" s="110" t="s">
        <v>29</v>
      </c>
      <c r="E23" s="28"/>
      <c r="F23" s="28"/>
      <c r="G23" s="28"/>
      <c r="H23" s="28"/>
      <c r="I23" s="110" t="s">
        <v>22</v>
      </c>
      <c r="J23" s="111" t="str">
        <f>IF('Rekapitulácia stavby'!AN19="","",'Rekapitulácia stavby'!AN19)</f>
        <v/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33"/>
      <c r="C24" s="28"/>
      <c r="D24" s="28"/>
      <c r="E24" s="111" t="str">
        <f>IF('Rekapitulácia stavby'!E20="","",'Rekapitulácia stavby'!E20)</f>
        <v xml:space="preserve"> </v>
      </c>
      <c r="F24" s="28"/>
      <c r="G24" s="28"/>
      <c r="H24" s="28"/>
      <c r="I24" s="110" t="s">
        <v>24</v>
      </c>
      <c r="J24" s="111" t="str">
        <f>IF('Rekapitulácia stavby'!AN20="","",'Rekapitulácia stavby'!AN20)</f>
        <v/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33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33"/>
      <c r="C26" s="28"/>
      <c r="D26" s="110" t="s">
        <v>30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113"/>
      <c r="B27" s="114"/>
      <c r="C27" s="113"/>
      <c r="D27" s="113"/>
      <c r="E27" s="263" t="s">
        <v>1</v>
      </c>
      <c r="F27" s="263"/>
      <c r="G27" s="263"/>
      <c r="H27" s="263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28"/>
      <c r="B28" s="33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116"/>
      <c r="E29" s="116"/>
      <c r="F29" s="116"/>
      <c r="G29" s="116"/>
      <c r="H29" s="116"/>
      <c r="I29" s="116"/>
      <c r="J29" s="116"/>
      <c r="K29" s="116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33"/>
      <c r="C30" s="28"/>
      <c r="D30" s="117" t="s">
        <v>31</v>
      </c>
      <c r="E30" s="28"/>
      <c r="F30" s="28"/>
      <c r="G30" s="28"/>
      <c r="H30" s="28"/>
      <c r="I30" s="28"/>
      <c r="J30" s="118">
        <f>ROUND(J132, 2)</f>
        <v>28879.22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6"/>
      <c r="E31" s="116"/>
      <c r="F31" s="116"/>
      <c r="G31" s="116"/>
      <c r="H31" s="116"/>
      <c r="I31" s="116"/>
      <c r="J31" s="116"/>
      <c r="K31" s="116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33"/>
      <c r="C32" s="28"/>
      <c r="D32" s="28"/>
      <c r="E32" s="28"/>
      <c r="F32" s="119" t="s">
        <v>33</v>
      </c>
      <c r="G32" s="28"/>
      <c r="H32" s="28"/>
      <c r="I32" s="119" t="s">
        <v>32</v>
      </c>
      <c r="J32" s="119" t="s">
        <v>34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33"/>
      <c r="C33" s="28"/>
      <c r="D33" s="120" t="s">
        <v>35</v>
      </c>
      <c r="E33" s="121" t="s">
        <v>36</v>
      </c>
      <c r="F33" s="122">
        <f>ROUND((SUM(BE132:BE234)),  2)</f>
        <v>0</v>
      </c>
      <c r="G33" s="123"/>
      <c r="H33" s="123"/>
      <c r="I33" s="124">
        <v>0.2</v>
      </c>
      <c r="J33" s="122">
        <f>ROUND(((SUM(BE132:BE234))*I33),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121" t="s">
        <v>37</v>
      </c>
      <c r="F34" s="125">
        <f>ROUND((SUM(BF132:BF234)),  2)</f>
        <v>28879.22</v>
      </c>
      <c r="G34" s="28"/>
      <c r="H34" s="28"/>
      <c r="I34" s="126">
        <v>0.2</v>
      </c>
      <c r="J34" s="125">
        <f>ROUND(((SUM(BF132:BF234))*I34),  2)</f>
        <v>5775.84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33"/>
      <c r="C35" s="28"/>
      <c r="D35" s="28"/>
      <c r="E35" s="110" t="s">
        <v>38</v>
      </c>
      <c r="F35" s="125">
        <f>ROUND((SUM(BG132:BG234)),  2)</f>
        <v>0</v>
      </c>
      <c r="G35" s="28"/>
      <c r="H35" s="28"/>
      <c r="I35" s="126">
        <v>0.2</v>
      </c>
      <c r="J35" s="125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33"/>
      <c r="C36" s="28"/>
      <c r="D36" s="28"/>
      <c r="E36" s="110" t="s">
        <v>39</v>
      </c>
      <c r="F36" s="125">
        <f>ROUND((SUM(BH132:BH234)),  2)</f>
        <v>0</v>
      </c>
      <c r="G36" s="28"/>
      <c r="H36" s="28"/>
      <c r="I36" s="126">
        <v>0.2</v>
      </c>
      <c r="J36" s="125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21" t="s">
        <v>40</v>
      </c>
      <c r="F37" s="122">
        <f>ROUND((SUM(BI132:BI234)),  2)</f>
        <v>0</v>
      </c>
      <c r="G37" s="123"/>
      <c r="H37" s="123"/>
      <c r="I37" s="124">
        <v>0</v>
      </c>
      <c r="J37" s="122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33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33"/>
      <c r="C39" s="127"/>
      <c r="D39" s="128" t="s">
        <v>41</v>
      </c>
      <c r="E39" s="129"/>
      <c r="F39" s="129"/>
      <c r="G39" s="130" t="s">
        <v>42</v>
      </c>
      <c r="H39" s="131" t="s">
        <v>43</v>
      </c>
      <c r="I39" s="129"/>
      <c r="J39" s="132">
        <f>SUM(J30:J37)</f>
        <v>34655.06</v>
      </c>
      <c r="K39" s="133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4" t="s">
        <v>44</v>
      </c>
      <c r="E50" s="135"/>
      <c r="F50" s="135"/>
      <c r="G50" s="134" t="s">
        <v>45</v>
      </c>
      <c r="H50" s="135"/>
      <c r="I50" s="135"/>
      <c r="J50" s="135"/>
      <c r="K50" s="135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8"/>
      <c r="B61" s="33"/>
      <c r="C61" s="28"/>
      <c r="D61" s="136" t="s">
        <v>46</v>
      </c>
      <c r="E61" s="137"/>
      <c r="F61" s="138" t="s">
        <v>47</v>
      </c>
      <c r="G61" s="136" t="s">
        <v>46</v>
      </c>
      <c r="H61" s="137"/>
      <c r="I61" s="137"/>
      <c r="J61" s="139" t="s">
        <v>47</v>
      </c>
      <c r="K61" s="137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8"/>
      <c r="B65" s="33"/>
      <c r="C65" s="28"/>
      <c r="D65" s="134" t="s">
        <v>48</v>
      </c>
      <c r="E65" s="140"/>
      <c r="F65" s="140"/>
      <c r="G65" s="134" t="s">
        <v>49</v>
      </c>
      <c r="H65" s="140"/>
      <c r="I65" s="140"/>
      <c r="J65" s="140"/>
      <c r="K65" s="140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8"/>
      <c r="B76" s="33"/>
      <c r="C76" s="28"/>
      <c r="D76" s="136" t="s">
        <v>46</v>
      </c>
      <c r="E76" s="137"/>
      <c r="F76" s="138" t="s">
        <v>47</v>
      </c>
      <c r="G76" s="136" t="s">
        <v>46</v>
      </c>
      <c r="H76" s="137"/>
      <c r="I76" s="137"/>
      <c r="J76" s="139" t="s">
        <v>47</v>
      </c>
      <c r="K76" s="137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>
      <c r="A81" s="28"/>
      <c r="B81" s="143"/>
      <c r="C81" s="144"/>
      <c r="D81" s="144"/>
      <c r="E81" s="144"/>
      <c r="F81" s="144"/>
      <c r="G81" s="144"/>
      <c r="H81" s="144"/>
      <c r="I81" s="144"/>
      <c r="J81" s="144"/>
      <c r="K81" s="144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29"/>
      <c r="C82" s="20" t="s">
        <v>90</v>
      </c>
      <c r="D82" s="30"/>
      <c r="E82" s="30"/>
      <c r="F82" s="30"/>
      <c r="G82" s="30"/>
      <c r="H82" s="30"/>
      <c r="I82" s="30"/>
      <c r="J82" s="30"/>
      <c r="K82" s="30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5" t="s">
        <v>13</v>
      </c>
      <c r="D84" s="30"/>
      <c r="E84" s="30"/>
      <c r="F84" s="30"/>
      <c r="G84" s="30"/>
      <c r="H84" s="30"/>
      <c r="I84" s="30"/>
      <c r="J84" s="30"/>
      <c r="K84" s="30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30"/>
      <c r="D85" s="30"/>
      <c r="E85" s="264" t="str">
        <f>E7</f>
        <v>ZELENÁ STENA NA OBJEKTE MsKC</v>
      </c>
      <c r="F85" s="265"/>
      <c r="G85" s="265"/>
      <c r="H85" s="265"/>
      <c r="I85" s="30"/>
      <c r="J85" s="30"/>
      <c r="K85" s="30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5" t="s">
        <v>88</v>
      </c>
      <c r="D86" s="30"/>
      <c r="E86" s="30"/>
      <c r="F86" s="30"/>
      <c r="G86" s="30"/>
      <c r="H86" s="30"/>
      <c r="I86" s="30"/>
      <c r="J86" s="30"/>
      <c r="K86" s="30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30"/>
      <c r="D87" s="30"/>
      <c r="E87" s="236" t="str">
        <f>E9</f>
        <v>02 - E2 - Zavlažovanie</v>
      </c>
      <c r="F87" s="266"/>
      <c r="G87" s="266"/>
      <c r="H87" s="266"/>
      <c r="I87" s="30"/>
      <c r="J87" s="30"/>
      <c r="K87" s="30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5" t="s">
        <v>17</v>
      </c>
      <c r="D89" s="30"/>
      <c r="E89" s="30"/>
      <c r="F89" s="23" t="str">
        <f>F12</f>
        <v>Žiar nad Hronom</v>
      </c>
      <c r="G89" s="30"/>
      <c r="H89" s="30"/>
      <c r="I89" s="25" t="s">
        <v>19</v>
      </c>
      <c r="J89" s="64" t="str">
        <f>IF(J12="","",J12)</f>
        <v>1. 8. 2022</v>
      </c>
      <c r="K89" s="30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29"/>
      <c r="C91" s="25" t="s">
        <v>21</v>
      </c>
      <c r="D91" s="30"/>
      <c r="E91" s="30"/>
      <c r="F91" s="23" t="str">
        <f>E15</f>
        <v>Mesto Žiar nad Hronom</v>
      </c>
      <c r="G91" s="30"/>
      <c r="H91" s="30"/>
      <c r="I91" s="25" t="s">
        <v>27</v>
      </c>
      <c r="J91" s="26" t="str">
        <f>E21</f>
        <v xml:space="preserve"> </v>
      </c>
      <c r="K91" s="30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29"/>
      <c r="C92" s="25" t="s">
        <v>25</v>
      </c>
      <c r="D92" s="30"/>
      <c r="E92" s="30"/>
      <c r="F92" s="23" t="str">
        <f>IF(E18="","",E18)</f>
        <v xml:space="preserve"> </v>
      </c>
      <c r="G92" s="30"/>
      <c r="H92" s="30"/>
      <c r="I92" s="25" t="s">
        <v>29</v>
      </c>
      <c r="J92" s="26" t="str">
        <f>E24</f>
        <v xml:space="preserve"> </v>
      </c>
      <c r="K92" s="30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45" t="s">
        <v>91</v>
      </c>
      <c r="D94" s="146"/>
      <c r="E94" s="146"/>
      <c r="F94" s="146"/>
      <c r="G94" s="146"/>
      <c r="H94" s="146"/>
      <c r="I94" s="146"/>
      <c r="J94" s="147" t="s">
        <v>92</v>
      </c>
      <c r="K94" s="146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29"/>
      <c r="C96" s="148" t="s">
        <v>93</v>
      </c>
      <c r="D96" s="30"/>
      <c r="E96" s="30"/>
      <c r="F96" s="30"/>
      <c r="G96" s="30"/>
      <c r="H96" s="30"/>
      <c r="I96" s="30"/>
      <c r="J96" s="82">
        <f>J132</f>
        <v>28879.22</v>
      </c>
      <c r="K96" s="30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94</v>
      </c>
    </row>
    <row r="97" spans="2:12" s="9" customFormat="1" ht="24.95" customHeight="1">
      <c r="B97" s="149"/>
      <c r="C97" s="150"/>
      <c r="D97" s="151" t="s">
        <v>95</v>
      </c>
      <c r="E97" s="152"/>
      <c r="F97" s="152"/>
      <c r="G97" s="152"/>
      <c r="H97" s="152"/>
      <c r="I97" s="152"/>
      <c r="J97" s="153">
        <f>J133</f>
        <v>12514.910000000002</v>
      </c>
      <c r="K97" s="150"/>
      <c r="L97" s="154"/>
    </row>
    <row r="98" spans="2:12" s="10" customFormat="1" ht="19.899999999999999" customHeight="1">
      <c r="B98" s="155"/>
      <c r="C98" s="156"/>
      <c r="D98" s="157" t="s">
        <v>486</v>
      </c>
      <c r="E98" s="158"/>
      <c r="F98" s="158"/>
      <c r="G98" s="158"/>
      <c r="H98" s="158"/>
      <c r="I98" s="158"/>
      <c r="J98" s="159">
        <f>J134</f>
        <v>12426.710000000001</v>
      </c>
      <c r="K98" s="156"/>
      <c r="L98" s="160"/>
    </row>
    <row r="99" spans="2:12" s="10" customFormat="1" ht="19.899999999999999" customHeight="1">
      <c r="B99" s="155"/>
      <c r="C99" s="156"/>
      <c r="D99" s="157" t="s">
        <v>100</v>
      </c>
      <c r="E99" s="158"/>
      <c r="F99" s="158"/>
      <c r="G99" s="158"/>
      <c r="H99" s="158"/>
      <c r="I99" s="158"/>
      <c r="J99" s="159">
        <f>J150</f>
        <v>53.7</v>
      </c>
      <c r="K99" s="156"/>
      <c r="L99" s="160"/>
    </row>
    <row r="100" spans="2:12" s="10" customFormat="1" ht="19.899999999999999" customHeight="1">
      <c r="B100" s="155"/>
      <c r="C100" s="156"/>
      <c r="D100" s="157" t="s">
        <v>101</v>
      </c>
      <c r="E100" s="158"/>
      <c r="F100" s="158"/>
      <c r="G100" s="158"/>
      <c r="H100" s="158"/>
      <c r="I100" s="158"/>
      <c r="J100" s="159">
        <f>J152</f>
        <v>34.5</v>
      </c>
      <c r="K100" s="156"/>
      <c r="L100" s="160"/>
    </row>
    <row r="101" spans="2:12" s="9" customFormat="1" ht="24.95" customHeight="1">
      <c r="B101" s="149"/>
      <c r="C101" s="150"/>
      <c r="D101" s="151" t="s">
        <v>102</v>
      </c>
      <c r="E101" s="152"/>
      <c r="F101" s="152"/>
      <c r="G101" s="152"/>
      <c r="H101" s="152"/>
      <c r="I101" s="152"/>
      <c r="J101" s="153">
        <f>J154</f>
        <v>9581.06</v>
      </c>
      <c r="K101" s="150"/>
      <c r="L101" s="154"/>
    </row>
    <row r="102" spans="2:12" s="10" customFormat="1" ht="19.899999999999999" customHeight="1">
      <c r="B102" s="155"/>
      <c r="C102" s="156"/>
      <c r="D102" s="157" t="s">
        <v>105</v>
      </c>
      <c r="E102" s="158"/>
      <c r="F102" s="158"/>
      <c r="G102" s="158"/>
      <c r="H102" s="158"/>
      <c r="I102" s="158"/>
      <c r="J102" s="159">
        <f>J155</f>
        <v>449.92</v>
      </c>
      <c r="K102" s="156"/>
      <c r="L102" s="160"/>
    </row>
    <row r="103" spans="2:12" s="10" customFormat="1" ht="19.899999999999999" customHeight="1">
      <c r="B103" s="155"/>
      <c r="C103" s="156"/>
      <c r="D103" s="157" t="s">
        <v>487</v>
      </c>
      <c r="E103" s="158"/>
      <c r="F103" s="158"/>
      <c r="G103" s="158"/>
      <c r="H103" s="158"/>
      <c r="I103" s="158"/>
      <c r="J103" s="159">
        <f>J163</f>
        <v>879.56999999999994</v>
      </c>
      <c r="K103" s="156"/>
      <c r="L103" s="160"/>
    </row>
    <row r="104" spans="2:12" s="10" customFormat="1" ht="19.899999999999999" customHeight="1">
      <c r="B104" s="155"/>
      <c r="C104" s="156"/>
      <c r="D104" s="157" t="s">
        <v>488</v>
      </c>
      <c r="E104" s="158"/>
      <c r="F104" s="158"/>
      <c r="G104" s="158"/>
      <c r="H104" s="158"/>
      <c r="I104" s="158"/>
      <c r="J104" s="159">
        <f>J171</f>
        <v>1014.0299999999999</v>
      </c>
      <c r="K104" s="156"/>
      <c r="L104" s="160"/>
    </row>
    <row r="105" spans="2:12" s="10" customFormat="1" ht="19.899999999999999" customHeight="1">
      <c r="B105" s="155"/>
      <c r="C105" s="156"/>
      <c r="D105" s="157" t="s">
        <v>489</v>
      </c>
      <c r="E105" s="158"/>
      <c r="F105" s="158"/>
      <c r="G105" s="158"/>
      <c r="H105" s="158"/>
      <c r="I105" s="158"/>
      <c r="J105" s="159">
        <f>J184</f>
        <v>6768.46</v>
      </c>
      <c r="K105" s="156"/>
      <c r="L105" s="160"/>
    </row>
    <row r="106" spans="2:12" s="10" customFormat="1" ht="19.899999999999999" customHeight="1">
      <c r="B106" s="155"/>
      <c r="C106" s="156"/>
      <c r="D106" s="157" t="s">
        <v>108</v>
      </c>
      <c r="E106" s="158"/>
      <c r="F106" s="158"/>
      <c r="G106" s="158"/>
      <c r="H106" s="158"/>
      <c r="I106" s="158"/>
      <c r="J106" s="159">
        <f>J200</f>
        <v>469.08000000000004</v>
      </c>
      <c r="K106" s="156"/>
      <c r="L106" s="160"/>
    </row>
    <row r="107" spans="2:12" s="9" customFormat="1" ht="24.95" customHeight="1">
      <c r="B107" s="149"/>
      <c r="C107" s="150"/>
      <c r="D107" s="151" t="s">
        <v>110</v>
      </c>
      <c r="E107" s="152"/>
      <c r="F107" s="152"/>
      <c r="G107" s="152"/>
      <c r="H107" s="152"/>
      <c r="I107" s="152"/>
      <c r="J107" s="153">
        <f>J211</f>
        <v>2538.3900000000003</v>
      </c>
      <c r="K107" s="150"/>
      <c r="L107" s="154"/>
    </row>
    <row r="108" spans="2:12" s="10" customFormat="1" ht="19.899999999999999" customHeight="1">
      <c r="B108" s="155"/>
      <c r="C108" s="156"/>
      <c r="D108" s="157" t="s">
        <v>490</v>
      </c>
      <c r="E108" s="158"/>
      <c r="F108" s="158"/>
      <c r="G108" s="158"/>
      <c r="H108" s="158"/>
      <c r="I108" s="158"/>
      <c r="J108" s="159">
        <f>J212</f>
        <v>488.21999999999997</v>
      </c>
      <c r="K108" s="156"/>
      <c r="L108" s="160"/>
    </row>
    <row r="109" spans="2:12" s="10" customFormat="1" ht="19.899999999999999" customHeight="1">
      <c r="B109" s="155"/>
      <c r="C109" s="156"/>
      <c r="D109" s="157" t="s">
        <v>491</v>
      </c>
      <c r="E109" s="158"/>
      <c r="F109" s="158"/>
      <c r="G109" s="158"/>
      <c r="H109" s="158"/>
      <c r="I109" s="158"/>
      <c r="J109" s="159">
        <f>J219</f>
        <v>1586.91</v>
      </c>
      <c r="K109" s="156"/>
      <c r="L109" s="160"/>
    </row>
    <row r="110" spans="2:12" s="10" customFormat="1" ht="19.899999999999999" customHeight="1">
      <c r="B110" s="155"/>
      <c r="C110" s="156"/>
      <c r="D110" s="157" t="s">
        <v>492</v>
      </c>
      <c r="E110" s="158"/>
      <c r="F110" s="158"/>
      <c r="G110" s="158"/>
      <c r="H110" s="158"/>
      <c r="I110" s="158"/>
      <c r="J110" s="159">
        <f>J226</f>
        <v>463.26</v>
      </c>
      <c r="K110" s="156"/>
      <c r="L110" s="160"/>
    </row>
    <row r="111" spans="2:12" s="9" customFormat="1" ht="24.95" customHeight="1">
      <c r="B111" s="149"/>
      <c r="C111" s="150"/>
      <c r="D111" s="151" t="s">
        <v>493</v>
      </c>
      <c r="E111" s="152"/>
      <c r="F111" s="152"/>
      <c r="G111" s="152"/>
      <c r="H111" s="152"/>
      <c r="I111" s="152"/>
      <c r="J111" s="153">
        <f>J230</f>
        <v>153</v>
      </c>
      <c r="K111" s="150"/>
      <c r="L111" s="154"/>
    </row>
    <row r="112" spans="2:12" s="9" customFormat="1" ht="24.95" customHeight="1">
      <c r="B112" s="149"/>
      <c r="C112" s="150"/>
      <c r="D112" s="151" t="s">
        <v>112</v>
      </c>
      <c r="E112" s="152"/>
      <c r="F112" s="152"/>
      <c r="G112" s="152"/>
      <c r="H112" s="152"/>
      <c r="I112" s="152"/>
      <c r="J112" s="153">
        <f>J232</f>
        <v>4091.86</v>
      </c>
      <c r="K112" s="150"/>
      <c r="L112" s="154"/>
    </row>
    <row r="113" spans="1:31" s="2" customFormat="1" ht="21.75" customHeight="1">
      <c r="A113" s="28"/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31" s="2" customFormat="1" ht="6.95" customHeight="1">
      <c r="A114" s="28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8" spans="1:31" s="2" customFormat="1" ht="6.95" customHeight="1">
      <c r="A118" s="28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4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31" s="2" customFormat="1" ht="24.95" customHeight="1">
      <c r="A119" s="28"/>
      <c r="B119" s="29"/>
      <c r="C119" s="20" t="s">
        <v>113</v>
      </c>
      <c r="D119" s="30"/>
      <c r="E119" s="30"/>
      <c r="F119" s="30"/>
      <c r="G119" s="30"/>
      <c r="H119" s="30"/>
      <c r="I119" s="30"/>
      <c r="J119" s="30"/>
      <c r="K119" s="30"/>
      <c r="L119" s="49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6.95" customHeight="1">
      <c r="A120" s="2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49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12" customHeight="1">
      <c r="A121" s="28"/>
      <c r="B121" s="29"/>
      <c r="C121" s="25" t="s">
        <v>13</v>
      </c>
      <c r="D121" s="30"/>
      <c r="E121" s="30"/>
      <c r="F121" s="30"/>
      <c r="G121" s="30"/>
      <c r="H121" s="30"/>
      <c r="I121" s="30"/>
      <c r="J121" s="30"/>
      <c r="K121" s="30"/>
      <c r="L121" s="49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16.5" customHeight="1">
      <c r="A122" s="28"/>
      <c r="B122" s="29"/>
      <c r="C122" s="30"/>
      <c r="D122" s="30"/>
      <c r="E122" s="264" t="str">
        <f>E7</f>
        <v>ZELENÁ STENA NA OBJEKTE MsKC</v>
      </c>
      <c r="F122" s="265"/>
      <c r="G122" s="265"/>
      <c r="H122" s="265"/>
      <c r="I122" s="30"/>
      <c r="J122" s="30"/>
      <c r="K122" s="30"/>
      <c r="L122" s="49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12" customHeight="1">
      <c r="A123" s="28"/>
      <c r="B123" s="29"/>
      <c r="C123" s="25" t="s">
        <v>88</v>
      </c>
      <c r="D123" s="30"/>
      <c r="E123" s="30"/>
      <c r="F123" s="30"/>
      <c r="G123" s="30"/>
      <c r="H123" s="30"/>
      <c r="I123" s="30"/>
      <c r="J123" s="30"/>
      <c r="K123" s="30"/>
      <c r="L123" s="49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6.5" customHeight="1">
      <c r="A124" s="28"/>
      <c r="B124" s="29"/>
      <c r="C124" s="30"/>
      <c r="D124" s="30"/>
      <c r="E124" s="236" t="str">
        <f>E9</f>
        <v>02 - E2 - Zavlažovanie</v>
      </c>
      <c r="F124" s="266"/>
      <c r="G124" s="266"/>
      <c r="H124" s="266"/>
      <c r="I124" s="30"/>
      <c r="J124" s="30"/>
      <c r="K124" s="30"/>
      <c r="L124" s="49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6.95" customHeight="1">
      <c r="A125" s="28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49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2" customHeight="1">
      <c r="A126" s="28"/>
      <c r="B126" s="29"/>
      <c r="C126" s="25" t="s">
        <v>17</v>
      </c>
      <c r="D126" s="30"/>
      <c r="E126" s="30"/>
      <c r="F126" s="23" t="str">
        <f>F12</f>
        <v>Žiar nad Hronom</v>
      </c>
      <c r="G126" s="30"/>
      <c r="H126" s="30"/>
      <c r="I126" s="25" t="s">
        <v>19</v>
      </c>
      <c r="J126" s="64" t="str">
        <f>IF(J12="","",J12)</f>
        <v>1. 8. 2022</v>
      </c>
      <c r="K126" s="30"/>
      <c r="L126" s="49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6.95" customHeight="1">
      <c r="A127" s="28"/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49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15.2" customHeight="1">
      <c r="A128" s="28"/>
      <c r="B128" s="29"/>
      <c r="C128" s="25" t="s">
        <v>21</v>
      </c>
      <c r="D128" s="30"/>
      <c r="E128" s="30"/>
      <c r="F128" s="23" t="str">
        <f>E15</f>
        <v>Mesto Žiar nad Hronom</v>
      </c>
      <c r="G128" s="30"/>
      <c r="H128" s="30"/>
      <c r="I128" s="25" t="s">
        <v>27</v>
      </c>
      <c r="J128" s="26" t="str">
        <f>E21</f>
        <v xml:space="preserve"> </v>
      </c>
      <c r="K128" s="30"/>
      <c r="L128" s="49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2" customFormat="1" ht="15.2" customHeight="1">
      <c r="A129" s="28"/>
      <c r="B129" s="29"/>
      <c r="C129" s="25" t="s">
        <v>25</v>
      </c>
      <c r="D129" s="30"/>
      <c r="E129" s="30"/>
      <c r="F129" s="23" t="str">
        <f>IF(E18="","",E18)</f>
        <v xml:space="preserve"> </v>
      </c>
      <c r="G129" s="30"/>
      <c r="H129" s="30"/>
      <c r="I129" s="25" t="s">
        <v>29</v>
      </c>
      <c r="J129" s="26" t="str">
        <f>E24</f>
        <v xml:space="preserve"> </v>
      </c>
      <c r="K129" s="30"/>
      <c r="L129" s="49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  <row r="130" spans="1:65" s="2" customFormat="1" ht="10.35" customHeight="1">
      <c r="A130" s="28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49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5" s="11" customFormat="1" ht="29.25" customHeight="1">
      <c r="A131" s="161"/>
      <c r="B131" s="162"/>
      <c r="C131" s="163" t="s">
        <v>114</v>
      </c>
      <c r="D131" s="164" t="s">
        <v>56</v>
      </c>
      <c r="E131" s="164" t="s">
        <v>52</v>
      </c>
      <c r="F131" s="164" t="s">
        <v>53</v>
      </c>
      <c r="G131" s="164" t="s">
        <v>115</v>
      </c>
      <c r="H131" s="164" t="s">
        <v>116</v>
      </c>
      <c r="I131" s="164" t="s">
        <v>117</v>
      </c>
      <c r="J131" s="165" t="s">
        <v>92</v>
      </c>
      <c r="K131" s="166" t="s">
        <v>118</v>
      </c>
      <c r="L131" s="167"/>
      <c r="M131" s="73" t="s">
        <v>1</v>
      </c>
      <c r="N131" s="74" t="s">
        <v>35</v>
      </c>
      <c r="O131" s="74" t="s">
        <v>119</v>
      </c>
      <c r="P131" s="74" t="s">
        <v>120</v>
      </c>
      <c r="Q131" s="74" t="s">
        <v>121</v>
      </c>
      <c r="R131" s="74" t="s">
        <v>122</v>
      </c>
      <c r="S131" s="74" t="s">
        <v>123</v>
      </c>
      <c r="T131" s="75" t="s">
        <v>124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28"/>
      <c r="B132" s="29"/>
      <c r="C132" s="80" t="s">
        <v>93</v>
      </c>
      <c r="D132" s="30"/>
      <c r="E132" s="30"/>
      <c r="F132" s="30"/>
      <c r="G132" s="30"/>
      <c r="H132" s="30"/>
      <c r="I132" s="30"/>
      <c r="J132" s="168">
        <f>BK132</f>
        <v>28879.22</v>
      </c>
      <c r="K132" s="30"/>
      <c r="L132" s="33"/>
      <c r="M132" s="76"/>
      <c r="N132" s="169"/>
      <c r="O132" s="77"/>
      <c r="P132" s="170">
        <f>P133+P154+P211+P230+P232</f>
        <v>119.13996300000002</v>
      </c>
      <c r="Q132" s="77"/>
      <c r="R132" s="170">
        <f>R133+R154+R211+R230+R232</f>
        <v>0.14171345500000002</v>
      </c>
      <c r="S132" s="77"/>
      <c r="T132" s="171">
        <f>T133+T154+T211+T230+T232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T132" s="14" t="s">
        <v>70</v>
      </c>
      <c r="AU132" s="14" t="s">
        <v>94</v>
      </c>
      <c r="BK132" s="172">
        <f>BK133+BK154+BK211+BK230+BK232</f>
        <v>28879.22</v>
      </c>
    </row>
    <row r="133" spans="1:65" s="12" customFormat="1" ht="25.9" customHeight="1">
      <c r="B133" s="173"/>
      <c r="C133" s="174"/>
      <c r="D133" s="175" t="s">
        <v>70</v>
      </c>
      <c r="E133" s="176" t="s">
        <v>125</v>
      </c>
      <c r="F133" s="176" t="s">
        <v>126</v>
      </c>
      <c r="G133" s="174"/>
      <c r="H133" s="174"/>
      <c r="I133" s="174"/>
      <c r="J133" s="177">
        <f>BK133</f>
        <v>12514.910000000002</v>
      </c>
      <c r="K133" s="174"/>
      <c r="L133" s="178"/>
      <c r="M133" s="179"/>
      <c r="N133" s="180"/>
      <c r="O133" s="180"/>
      <c r="P133" s="181">
        <f>P134+P150+P152</f>
        <v>20.542094999999996</v>
      </c>
      <c r="Q133" s="180"/>
      <c r="R133" s="181">
        <f>R134+R150+R152</f>
        <v>1.242115E-3</v>
      </c>
      <c r="S133" s="180"/>
      <c r="T133" s="182">
        <f>T134+T150+T152</f>
        <v>0</v>
      </c>
      <c r="AR133" s="183" t="s">
        <v>79</v>
      </c>
      <c r="AT133" s="184" t="s">
        <v>70</v>
      </c>
      <c r="AU133" s="184" t="s">
        <v>71</v>
      </c>
      <c r="AY133" s="183" t="s">
        <v>127</v>
      </c>
      <c r="BK133" s="185">
        <f>BK134+BK150+BK152</f>
        <v>12514.910000000002</v>
      </c>
    </row>
    <row r="134" spans="1:65" s="12" customFormat="1" ht="22.9" customHeight="1">
      <c r="B134" s="173"/>
      <c r="C134" s="174"/>
      <c r="D134" s="175" t="s">
        <v>70</v>
      </c>
      <c r="E134" s="186" t="s">
        <v>144</v>
      </c>
      <c r="F134" s="186" t="s">
        <v>494</v>
      </c>
      <c r="G134" s="174"/>
      <c r="H134" s="174"/>
      <c r="I134" s="174"/>
      <c r="J134" s="187">
        <f>BK134</f>
        <v>12426.710000000001</v>
      </c>
      <c r="K134" s="174"/>
      <c r="L134" s="178"/>
      <c r="M134" s="179"/>
      <c r="N134" s="180"/>
      <c r="O134" s="180"/>
      <c r="P134" s="181">
        <f>SUM(P135:P149)</f>
        <v>17.899999999999999</v>
      </c>
      <c r="Q134" s="180"/>
      <c r="R134" s="181">
        <f>SUM(R135:R149)</f>
        <v>3.9999999999999998E-6</v>
      </c>
      <c r="S134" s="180"/>
      <c r="T134" s="182">
        <f>SUM(T135:T149)</f>
        <v>0</v>
      </c>
      <c r="AR134" s="183" t="s">
        <v>79</v>
      </c>
      <c r="AT134" s="184" t="s">
        <v>70</v>
      </c>
      <c r="AU134" s="184" t="s">
        <v>79</v>
      </c>
      <c r="AY134" s="183" t="s">
        <v>127</v>
      </c>
      <c r="BK134" s="185">
        <f>SUM(BK135:BK149)</f>
        <v>12426.710000000001</v>
      </c>
    </row>
    <row r="135" spans="1:65" s="2" customFormat="1" ht="21.75" customHeight="1">
      <c r="A135" s="28"/>
      <c r="B135" s="29"/>
      <c r="C135" s="188" t="s">
        <v>79</v>
      </c>
      <c r="D135" s="188" t="s">
        <v>129</v>
      </c>
      <c r="E135" s="189" t="s">
        <v>495</v>
      </c>
      <c r="F135" s="190" t="s">
        <v>496</v>
      </c>
      <c r="G135" s="191" t="s">
        <v>178</v>
      </c>
      <c r="H135" s="192">
        <v>1000</v>
      </c>
      <c r="I135" s="193">
        <v>1.61</v>
      </c>
      <c r="J135" s="193">
        <f t="shared" ref="J135:J149" si="0">ROUND(I135*H135,2)</f>
        <v>1610</v>
      </c>
      <c r="K135" s="194"/>
      <c r="L135" s="33"/>
      <c r="M135" s="195" t="s">
        <v>1</v>
      </c>
      <c r="N135" s="196" t="s">
        <v>37</v>
      </c>
      <c r="O135" s="197">
        <v>0</v>
      </c>
      <c r="P135" s="197">
        <f t="shared" ref="P135:P149" si="1">O135*H135</f>
        <v>0</v>
      </c>
      <c r="Q135" s="197">
        <v>0</v>
      </c>
      <c r="R135" s="197">
        <f t="shared" ref="R135:R149" si="2">Q135*H135</f>
        <v>0</v>
      </c>
      <c r="S135" s="197">
        <v>0</v>
      </c>
      <c r="T135" s="198">
        <f t="shared" ref="T135:T149" si="3"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9" t="s">
        <v>133</v>
      </c>
      <c r="AT135" s="199" t="s">
        <v>129</v>
      </c>
      <c r="AU135" s="199" t="s">
        <v>134</v>
      </c>
      <c r="AY135" s="14" t="s">
        <v>127</v>
      </c>
      <c r="BE135" s="200">
        <f t="shared" ref="BE135:BE149" si="4">IF(N135="základná",J135,0)</f>
        <v>0</v>
      </c>
      <c r="BF135" s="200">
        <f t="shared" ref="BF135:BF149" si="5">IF(N135="znížená",J135,0)</f>
        <v>1610</v>
      </c>
      <c r="BG135" s="200">
        <f t="shared" ref="BG135:BG149" si="6">IF(N135="zákl. prenesená",J135,0)</f>
        <v>0</v>
      </c>
      <c r="BH135" s="200">
        <f t="shared" ref="BH135:BH149" si="7">IF(N135="zníž. prenesená",J135,0)</f>
        <v>0</v>
      </c>
      <c r="BI135" s="200">
        <f t="shared" ref="BI135:BI149" si="8">IF(N135="nulová",J135,0)</f>
        <v>0</v>
      </c>
      <c r="BJ135" s="14" t="s">
        <v>134</v>
      </c>
      <c r="BK135" s="200">
        <f t="shared" ref="BK135:BK149" si="9">ROUND(I135*H135,2)</f>
        <v>1610</v>
      </c>
      <c r="BL135" s="14" t="s">
        <v>133</v>
      </c>
      <c r="BM135" s="199" t="s">
        <v>134</v>
      </c>
    </row>
    <row r="136" spans="1:65" s="2" customFormat="1" ht="16.5" customHeight="1">
      <c r="A136" s="28"/>
      <c r="B136" s="29"/>
      <c r="C136" s="201" t="s">
        <v>134</v>
      </c>
      <c r="D136" s="201" t="s">
        <v>167</v>
      </c>
      <c r="E136" s="202" t="s">
        <v>497</v>
      </c>
      <c r="F136" s="203" t="s">
        <v>498</v>
      </c>
      <c r="G136" s="204" t="s">
        <v>182</v>
      </c>
      <c r="H136" s="205">
        <v>5</v>
      </c>
      <c r="I136" s="206">
        <v>4.8</v>
      </c>
      <c r="J136" s="206">
        <f t="shared" si="0"/>
        <v>24</v>
      </c>
      <c r="K136" s="207"/>
      <c r="L136" s="208"/>
      <c r="M136" s="209" t="s">
        <v>1</v>
      </c>
      <c r="N136" s="210" t="s">
        <v>37</v>
      </c>
      <c r="O136" s="197">
        <v>0</v>
      </c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9" t="s">
        <v>144</v>
      </c>
      <c r="AT136" s="199" t="s">
        <v>167</v>
      </c>
      <c r="AU136" s="199" t="s">
        <v>134</v>
      </c>
      <c r="AY136" s="14" t="s">
        <v>127</v>
      </c>
      <c r="BE136" s="200">
        <f t="shared" si="4"/>
        <v>0</v>
      </c>
      <c r="BF136" s="200">
        <f t="shared" si="5"/>
        <v>24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4" t="s">
        <v>134</v>
      </c>
      <c r="BK136" s="200">
        <f t="shared" si="9"/>
        <v>24</v>
      </c>
      <c r="BL136" s="14" t="s">
        <v>133</v>
      </c>
      <c r="BM136" s="199" t="s">
        <v>133</v>
      </c>
    </row>
    <row r="137" spans="1:65" s="2" customFormat="1" ht="33" customHeight="1">
      <c r="A137" s="28"/>
      <c r="B137" s="29"/>
      <c r="C137" s="201" t="s">
        <v>138</v>
      </c>
      <c r="D137" s="201" t="s">
        <v>167</v>
      </c>
      <c r="E137" s="202" t="s">
        <v>499</v>
      </c>
      <c r="F137" s="203" t="s">
        <v>500</v>
      </c>
      <c r="G137" s="204" t="s">
        <v>501</v>
      </c>
      <c r="H137" s="205">
        <v>10</v>
      </c>
      <c r="I137" s="206">
        <v>175.83</v>
      </c>
      <c r="J137" s="206">
        <f t="shared" si="0"/>
        <v>1758.3</v>
      </c>
      <c r="K137" s="207"/>
      <c r="L137" s="208"/>
      <c r="M137" s="209" t="s">
        <v>1</v>
      </c>
      <c r="N137" s="210" t="s">
        <v>37</v>
      </c>
      <c r="O137" s="197">
        <v>0</v>
      </c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9" t="s">
        <v>144</v>
      </c>
      <c r="AT137" s="199" t="s">
        <v>167</v>
      </c>
      <c r="AU137" s="199" t="s">
        <v>134</v>
      </c>
      <c r="AY137" s="14" t="s">
        <v>127</v>
      </c>
      <c r="BE137" s="200">
        <f t="shared" si="4"/>
        <v>0</v>
      </c>
      <c r="BF137" s="200">
        <f t="shared" si="5"/>
        <v>1758.3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4" t="s">
        <v>134</v>
      </c>
      <c r="BK137" s="200">
        <f t="shared" si="9"/>
        <v>1758.3</v>
      </c>
      <c r="BL137" s="14" t="s">
        <v>133</v>
      </c>
      <c r="BM137" s="199" t="s">
        <v>141</v>
      </c>
    </row>
    <row r="138" spans="1:65" s="2" customFormat="1" ht="24.2" customHeight="1">
      <c r="A138" s="28"/>
      <c r="B138" s="29"/>
      <c r="C138" s="188" t="s">
        <v>133</v>
      </c>
      <c r="D138" s="188" t="s">
        <v>129</v>
      </c>
      <c r="E138" s="189" t="s">
        <v>502</v>
      </c>
      <c r="F138" s="190" t="s">
        <v>503</v>
      </c>
      <c r="G138" s="191" t="s">
        <v>182</v>
      </c>
      <c r="H138" s="192">
        <v>5</v>
      </c>
      <c r="I138" s="193">
        <v>53.62</v>
      </c>
      <c r="J138" s="193">
        <f t="shared" si="0"/>
        <v>268.10000000000002</v>
      </c>
      <c r="K138" s="194"/>
      <c r="L138" s="33"/>
      <c r="M138" s="195" t="s">
        <v>1</v>
      </c>
      <c r="N138" s="196" t="s">
        <v>37</v>
      </c>
      <c r="O138" s="197">
        <v>3.4</v>
      </c>
      <c r="P138" s="197">
        <f t="shared" si="1"/>
        <v>17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9" t="s">
        <v>133</v>
      </c>
      <c r="AT138" s="199" t="s">
        <v>129</v>
      </c>
      <c r="AU138" s="199" t="s">
        <v>134</v>
      </c>
      <c r="AY138" s="14" t="s">
        <v>127</v>
      </c>
      <c r="BE138" s="200">
        <f t="shared" si="4"/>
        <v>0</v>
      </c>
      <c r="BF138" s="200">
        <f t="shared" si="5"/>
        <v>268.10000000000002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4" t="s">
        <v>134</v>
      </c>
      <c r="BK138" s="200">
        <f t="shared" si="9"/>
        <v>268.10000000000002</v>
      </c>
      <c r="BL138" s="14" t="s">
        <v>133</v>
      </c>
      <c r="BM138" s="199" t="s">
        <v>144</v>
      </c>
    </row>
    <row r="139" spans="1:65" s="2" customFormat="1" ht="16.5" customHeight="1">
      <c r="A139" s="28"/>
      <c r="B139" s="29"/>
      <c r="C139" s="201" t="s">
        <v>145</v>
      </c>
      <c r="D139" s="201" t="s">
        <v>167</v>
      </c>
      <c r="E139" s="202" t="s">
        <v>504</v>
      </c>
      <c r="F139" s="203" t="s">
        <v>505</v>
      </c>
      <c r="G139" s="204" t="s">
        <v>182</v>
      </c>
      <c r="H139" s="205">
        <v>5</v>
      </c>
      <c r="I139" s="206">
        <v>17.829999999999998</v>
      </c>
      <c r="J139" s="206">
        <f t="shared" si="0"/>
        <v>89.15</v>
      </c>
      <c r="K139" s="207"/>
      <c r="L139" s="208"/>
      <c r="M139" s="209" t="s">
        <v>1</v>
      </c>
      <c r="N139" s="210" t="s">
        <v>37</v>
      </c>
      <c r="O139" s="197">
        <v>0</v>
      </c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9" t="s">
        <v>144</v>
      </c>
      <c r="AT139" s="199" t="s">
        <v>167</v>
      </c>
      <c r="AU139" s="199" t="s">
        <v>134</v>
      </c>
      <c r="AY139" s="14" t="s">
        <v>127</v>
      </c>
      <c r="BE139" s="200">
        <f t="shared" si="4"/>
        <v>0</v>
      </c>
      <c r="BF139" s="200">
        <f t="shared" si="5"/>
        <v>89.15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4" t="s">
        <v>134</v>
      </c>
      <c r="BK139" s="200">
        <f t="shared" si="9"/>
        <v>89.15</v>
      </c>
      <c r="BL139" s="14" t="s">
        <v>133</v>
      </c>
      <c r="BM139" s="199" t="s">
        <v>148</v>
      </c>
    </row>
    <row r="140" spans="1:65" s="2" customFormat="1" ht="24.2" customHeight="1">
      <c r="A140" s="28"/>
      <c r="B140" s="29"/>
      <c r="C140" s="188" t="s">
        <v>141</v>
      </c>
      <c r="D140" s="188" t="s">
        <v>129</v>
      </c>
      <c r="E140" s="189" t="s">
        <v>506</v>
      </c>
      <c r="F140" s="190" t="s">
        <v>507</v>
      </c>
      <c r="G140" s="191" t="s">
        <v>182</v>
      </c>
      <c r="H140" s="192">
        <v>2</v>
      </c>
      <c r="I140" s="193">
        <v>7.16</v>
      </c>
      <c r="J140" s="193">
        <f t="shared" si="0"/>
        <v>14.32</v>
      </c>
      <c r="K140" s="194"/>
      <c r="L140" s="33"/>
      <c r="M140" s="195" t="s">
        <v>1</v>
      </c>
      <c r="N140" s="196" t="s">
        <v>37</v>
      </c>
      <c r="O140" s="197">
        <v>0.45</v>
      </c>
      <c r="P140" s="197">
        <f t="shared" si="1"/>
        <v>0.9</v>
      </c>
      <c r="Q140" s="197">
        <v>1.9999999999999999E-6</v>
      </c>
      <c r="R140" s="197">
        <f t="shared" si="2"/>
        <v>3.9999999999999998E-6</v>
      </c>
      <c r="S140" s="197">
        <v>0</v>
      </c>
      <c r="T140" s="198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99" t="s">
        <v>133</v>
      </c>
      <c r="AT140" s="199" t="s">
        <v>129</v>
      </c>
      <c r="AU140" s="199" t="s">
        <v>134</v>
      </c>
      <c r="AY140" s="14" t="s">
        <v>127</v>
      </c>
      <c r="BE140" s="200">
        <f t="shared" si="4"/>
        <v>0</v>
      </c>
      <c r="BF140" s="200">
        <f t="shared" si="5"/>
        <v>14.32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4" t="s">
        <v>134</v>
      </c>
      <c r="BK140" s="200">
        <f t="shared" si="9"/>
        <v>14.32</v>
      </c>
      <c r="BL140" s="14" t="s">
        <v>133</v>
      </c>
      <c r="BM140" s="199" t="s">
        <v>151</v>
      </c>
    </row>
    <row r="141" spans="1:65" s="2" customFormat="1" ht="24.2" customHeight="1">
      <c r="A141" s="28"/>
      <c r="B141" s="29"/>
      <c r="C141" s="201" t="s">
        <v>152</v>
      </c>
      <c r="D141" s="201" t="s">
        <v>167</v>
      </c>
      <c r="E141" s="202" t="s">
        <v>508</v>
      </c>
      <c r="F141" s="203" t="s">
        <v>509</v>
      </c>
      <c r="G141" s="204" t="s">
        <v>182</v>
      </c>
      <c r="H141" s="205">
        <v>1</v>
      </c>
      <c r="I141" s="206">
        <v>32.57</v>
      </c>
      <c r="J141" s="206">
        <f t="shared" si="0"/>
        <v>32.57</v>
      </c>
      <c r="K141" s="207"/>
      <c r="L141" s="208"/>
      <c r="M141" s="209" t="s">
        <v>1</v>
      </c>
      <c r="N141" s="210" t="s">
        <v>37</v>
      </c>
      <c r="O141" s="197">
        <v>0</v>
      </c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9" t="s">
        <v>144</v>
      </c>
      <c r="AT141" s="199" t="s">
        <v>167</v>
      </c>
      <c r="AU141" s="199" t="s">
        <v>134</v>
      </c>
      <c r="AY141" s="14" t="s">
        <v>127</v>
      </c>
      <c r="BE141" s="200">
        <f t="shared" si="4"/>
        <v>0</v>
      </c>
      <c r="BF141" s="200">
        <f t="shared" si="5"/>
        <v>32.57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4" t="s">
        <v>134</v>
      </c>
      <c r="BK141" s="200">
        <f t="shared" si="9"/>
        <v>32.57</v>
      </c>
      <c r="BL141" s="14" t="s">
        <v>133</v>
      </c>
      <c r="BM141" s="199" t="s">
        <v>155</v>
      </c>
    </row>
    <row r="142" spans="1:65" s="2" customFormat="1" ht="24.2" customHeight="1">
      <c r="A142" s="28"/>
      <c r="B142" s="29"/>
      <c r="C142" s="201" t="s">
        <v>144</v>
      </c>
      <c r="D142" s="201" t="s">
        <v>167</v>
      </c>
      <c r="E142" s="202" t="s">
        <v>510</v>
      </c>
      <c r="F142" s="203" t="s">
        <v>511</v>
      </c>
      <c r="G142" s="204" t="s">
        <v>182</v>
      </c>
      <c r="H142" s="205">
        <v>1</v>
      </c>
      <c r="I142" s="206">
        <v>8.6199999999999992</v>
      </c>
      <c r="J142" s="206">
        <f t="shared" si="0"/>
        <v>8.6199999999999992</v>
      </c>
      <c r="K142" s="207"/>
      <c r="L142" s="208"/>
      <c r="M142" s="209" t="s">
        <v>1</v>
      </c>
      <c r="N142" s="210" t="s">
        <v>37</v>
      </c>
      <c r="O142" s="197">
        <v>0</v>
      </c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9" t="s">
        <v>144</v>
      </c>
      <c r="AT142" s="199" t="s">
        <v>167</v>
      </c>
      <c r="AU142" s="199" t="s">
        <v>134</v>
      </c>
      <c r="AY142" s="14" t="s">
        <v>127</v>
      </c>
      <c r="BE142" s="200">
        <f t="shared" si="4"/>
        <v>0</v>
      </c>
      <c r="BF142" s="200">
        <f t="shared" si="5"/>
        <v>8.6199999999999992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4" t="s">
        <v>134</v>
      </c>
      <c r="BK142" s="200">
        <f t="shared" si="9"/>
        <v>8.6199999999999992</v>
      </c>
      <c r="BL142" s="14" t="s">
        <v>133</v>
      </c>
      <c r="BM142" s="199" t="s">
        <v>158</v>
      </c>
    </row>
    <row r="143" spans="1:65" s="2" customFormat="1" ht="24.2" customHeight="1">
      <c r="A143" s="28"/>
      <c r="B143" s="29"/>
      <c r="C143" s="201" t="s">
        <v>159</v>
      </c>
      <c r="D143" s="201" t="s">
        <v>167</v>
      </c>
      <c r="E143" s="202" t="s">
        <v>512</v>
      </c>
      <c r="F143" s="203" t="s">
        <v>513</v>
      </c>
      <c r="G143" s="204" t="s">
        <v>182</v>
      </c>
      <c r="H143" s="205">
        <v>1</v>
      </c>
      <c r="I143" s="206">
        <v>8.02</v>
      </c>
      <c r="J143" s="206">
        <f t="shared" si="0"/>
        <v>8.02</v>
      </c>
      <c r="K143" s="207"/>
      <c r="L143" s="208"/>
      <c r="M143" s="209" t="s">
        <v>1</v>
      </c>
      <c r="N143" s="210" t="s">
        <v>37</v>
      </c>
      <c r="O143" s="197">
        <v>0</v>
      </c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9" t="s">
        <v>144</v>
      </c>
      <c r="AT143" s="199" t="s">
        <v>167</v>
      </c>
      <c r="AU143" s="199" t="s">
        <v>134</v>
      </c>
      <c r="AY143" s="14" t="s">
        <v>127</v>
      </c>
      <c r="BE143" s="200">
        <f t="shared" si="4"/>
        <v>0</v>
      </c>
      <c r="BF143" s="200">
        <f t="shared" si="5"/>
        <v>8.02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4" t="s">
        <v>134</v>
      </c>
      <c r="BK143" s="200">
        <f t="shared" si="9"/>
        <v>8.02</v>
      </c>
      <c r="BL143" s="14" t="s">
        <v>133</v>
      </c>
      <c r="BM143" s="199" t="s">
        <v>163</v>
      </c>
    </row>
    <row r="144" spans="1:65" s="2" customFormat="1" ht="21.75" customHeight="1">
      <c r="A144" s="28"/>
      <c r="B144" s="29"/>
      <c r="C144" s="201" t="s">
        <v>148</v>
      </c>
      <c r="D144" s="201" t="s">
        <v>167</v>
      </c>
      <c r="E144" s="202" t="s">
        <v>514</v>
      </c>
      <c r="F144" s="203" t="s">
        <v>515</v>
      </c>
      <c r="G144" s="204" t="s">
        <v>182</v>
      </c>
      <c r="H144" s="205">
        <v>5</v>
      </c>
      <c r="I144" s="206">
        <v>5.41</v>
      </c>
      <c r="J144" s="206">
        <f t="shared" si="0"/>
        <v>27.05</v>
      </c>
      <c r="K144" s="207"/>
      <c r="L144" s="208"/>
      <c r="M144" s="209" t="s">
        <v>1</v>
      </c>
      <c r="N144" s="210" t="s">
        <v>37</v>
      </c>
      <c r="O144" s="197">
        <v>0</v>
      </c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9" t="s">
        <v>144</v>
      </c>
      <c r="AT144" s="199" t="s">
        <v>167</v>
      </c>
      <c r="AU144" s="199" t="s">
        <v>134</v>
      </c>
      <c r="AY144" s="14" t="s">
        <v>127</v>
      </c>
      <c r="BE144" s="200">
        <f t="shared" si="4"/>
        <v>0</v>
      </c>
      <c r="BF144" s="200">
        <f t="shared" si="5"/>
        <v>27.05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4" t="s">
        <v>134</v>
      </c>
      <c r="BK144" s="200">
        <f t="shared" si="9"/>
        <v>27.05</v>
      </c>
      <c r="BL144" s="14" t="s">
        <v>133</v>
      </c>
      <c r="BM144" s="199" t="s">
        <v>7</v>
      </c>
    </row>
    <row r="145" spans="1:65" s="2" customFormat="1" ht="24.2" customHeight="1">
      <c r="A145" s="28"/>
      <c r="B145" s="29"/>
      <c r="C145" s="188" t="s">
        <v>166</v>
      </c>
      <c r="D145" s="188" t="s">
        <v>129</v>
      </c>
      <c r="E145" s="189" t="s">
        <v>516</v>
      </c>
      <c r="F145" s="190" t="s">
        <v>517</v>
      </c>
      <c r="G145" s="191" t="s">
        <v>182</v>
      </c>
      <c r="H145" s="192">
        <v>16</v>
      </c>
      <c r="I145" s="193">
        <v>16</v>
      </c>
      <c r="J145" s="193">
        <f t="shared" si="0"/>
        <v>256</v>
      </c>
      <c r="K145" s="194"/>
      <c r="L145" s="33"/>
      <c r="M145" s="195" t="s">
        <v>1</v>
      </c>
      <c r="N145" s="196" t="s">
        <v>37</v>
      </c>
      <c r="O145" s="197">
        <v>0</v>
      </c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9" t="s">
        <v>133</v>
      </c>
      <c r="AT145" s="199" t="s">
        <v>129</v>
      </c>
      <c r="AU145" s="199" t="s">
        <v>134</v>
      </c>
      <c r="AY145" s="14" t="s">
        <v>127</v>
      </c>
      <c r="BE145" s="200">
        <f t="shared" si="4"/>
        <v>0</v>
      </c>
      <c r="BF145" s="200">
        <f t="shared" si="5"/>
        <v>256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4" t="s">
        <v>134</v>
      </c>
      <c r="BK145" s="200">
        <f t="shared" si="9"/>
        <v>256</v>
      </c>
      <c r="BL145" s="14" t="s">
        <v>133</v>
      </c>
      <c r="BM145" s="199" t="s">
        <v>170</v>
      </c>
    </row>
    <row r="146" spans="1:65" s="2" customFormat="1" ht="16.5" customHeight="1">
      <c r="A146" s="28"/>
      <c r="B146" s="29"/>
      <c r="C146" s="201" t="s">
        <v>151</v>
      </c>
      <c r="D146" s="201" t="s">
        <v>167</v>
      </c>
      <c r="E146" s="202" t="s">
        <v>518</v>
      </c>
      <c r="F146" s="203" t="s">
        <v>519</v>
      </c>
      <c r="G146" s="204" t="s">
        <v>182</v>
      </c>
      <c r="H146" s="205">
        <v>16</v>
      </c>
      <c r="I146" s="206">
        <v>351.63</v>
      </c>
      <c r="J146" s="206">
        <f t="shared" si="0"/>
        <v>5626.08</v>
      </c>
      <c r="K146" s="207"/>
      <c r="L146" s="208"/>
      <c r="M146" s="209" t="s">
        <v>1</v>
      </c>
      <c r="N146" s="210" t="s">
        <v>37</v>
      </c>
      <c r="O146" s="197">
        <v>0</v>
      </c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9" t="s">
        <v>144</v>
      </c>
      <c r="AT146" s="199" t="s">
        <v>167</v>
      </c>
      <c r="AU146" s="199" t="s">
        <v>134</v>
      </c>
      <c r="AY146" s="14" t="s">
        <v>127</v>
      </c>
      <c r="BE146" s="200">
        <f t="shared" si="4"/>
        <v>0</v>
      </c>
      <c r="BF146" s="200">
        <f t="shared" si="5"/>
        <v>5626.08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4" t="s">
        <v>134</v>
      </c>
      <c r="BK146" s="200">
        <f t="shared" si="9"/>
        <v>5626.08</v>
      </c>
      <c r="BL146" s="14" t="s">
        <v>133</v>
      </c>
      <c r="BM146" s="199" t="s">
        <v>174</v>
      </c>
    </row>
    <row r="147" spans="1:65" s="2" customFormat="1" ht="24.2" customHeight="1">
      <c r="A147" s="28"/>
      <c r="B147" s="29"/>
      <c r="C147" s="201" t="s">
        <v>175</v>
      </c>
      <c r="D147" s="201" t="s">
        <v>167</v>
      </c>
      <c r="E147" s="202" t="s">
        <v>520</v>
      </c>
      <c r="F147" s="203" t="s">
        <v>521</v>
      </c>
      <c r="G147" s="204" t="s">
        <v>182</v>
      </c>
      <c r="H147" s="205">
        <v>14</v>
      </c>
      <c r="I147" s="206">
        <v>169</v>
      </c>
      <c r="J147" s="206">
        <f t="shared" si="0"/>
        <v>2366</v>
      </c>
      <c r="K147" s="207"/>
      <c r="L147" s="208"/>
      <c r="M147" s="209" t="s">
        <v>1</v>
      </c>
      <c r="N147" s="210" t="s">
        <v>37</v>
      </c>
      <c r="O147" s="197">
        <v>0</v>
      </c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9" t="s">
        <v>144</v>
      </c>
      <c r="AT147" s="199" t="s">
        <v>167</v>
      </c>
      <c r="AU147" s="199" t="s">
        <v>134</v>
      </c>
      <c r="AY147" s="14" t="s">
        <v>127</v>
      </c>
      <c r="BE147" s="200">
        <f t="shared" si="4"/>
        <v>0</v>
      </c>
      <c r="BF147" s="200">
        <f t="shared" si="5"/>
        <v>2366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4" t="s">
        <v>134</v>
      </c>
      <c r="BK147" s="200">
        <f t="shared" si="9"/>
        <v>2366</v>
      </c>
      <c r="BL147" s="14" t="s">
        <v>133</v>
      </c>
      <c r="BM147" s="199" t="s">
        <v>179</v>
      </c>
    </row>
    <row r="148" spans="1:65" s="2" customFormat="1" ht="16.5" customHeight="1">
      <c r="A148" s="28"/>
      <c r="B148" s="29"/>
      <c r="C148" s="201" t="s">
        <v>155</v>
      </c>
      <c r="D148" s="201" t="s">
        <v>167</v>
      </c>
      <c r="E148" s="202" t="s">
        <v>522</v>
      </c>
      <c r="F148" s="203" t="s">
        <v>523</v>
      </c>
      <c r="G148" s="204" t="s">
        <v>182</v>
      </c>
      <c r="H148" s="205">
        <v>4</v>
      </c>
      <c r="I148" s="206">
        <v>48</v>
      </c>
      <c r="J148" s="206">
        <f t="shared" si="0"/>
        <v>192</v>
      </c>
      <c r="K148" s="207"/>
      <c r="L148" s="208"/>
      <c r="M148" s="209" t="s">
        <v>1</v>
      </c>
      <c r="N148" s="210" t="s">
        <v>37</v>
      </c>
      <c r="O148" s="197">
        <v>0</v>
      </c>
      <c r="P148" s="197">
        <f t="shared" si="1"/>
        <v>0</v>
      </c>
      <c r="Q148" s="197">
        <v>0</v>
      </c>
      <c r="R148" s="197">
        <f t="shared" si="2"/>
        <v>0</v>
      </c>
      <c r="S148" s="197">
        <v>0</v>
      </c>
      <c r="T148" s="198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99" t="s">
        <v>144</v>
      </c>
      <c r="AT148" s="199" t="s">
        <v>167</v>
      </c>
      <c r="AU148" s="199" t="s">
        <v>134</v>
      </c>
      <c r="AY148" s="14" t="s">
        <v>127</v>
      </c>
      <c r="BE148" s="200">
        <f t="shared" si="4"/>
        <v>0</v>
      </c>
      <c r="BF148" s="200">
        <f t="shared" si="5"/>
        <v>192</v>
      </c>
      <c r="BG148" s="200">
        <f t="shared" si="6"/>
        <v>0</v>
      </c>
      <c r="BH148" s="200">
        <f t="shared" si="7"/>
        <v>0</v>
      </c>
      <c r="BI148" s="200">
        <f t="shared" si="8"/>
        <v>0</v>
      </c>
      <c r="BJ148" s="14" t="s">
        <v>134</v>
      </c>
      <c r="BK148" s="200">
        <f t="shared" si="9"/>
        <v>192</v>
      </c>
      <c r="BL148" s="14" t="s">
        <v>133</v>
      </c>
      <c r="BM148" s="199" t="s">
        <v>183</v>
      </c>
    </row>
    <row r="149" spans="1:65" s="2" customFormat="1" ht="16.5" customHeight="1">
      <c r="A149" s="28"/>
      <c r="B149" s="29"/>
      <c r="C149" s="201" t="s">
        <v>184</v>
      </c>
      <c r="D149" s="201" t="s">
        <v>167</v>
      </c>
      <c r="E149" s="202" t="s">
        <v>524</v>
      </c>
      <c r="F149" s="203" t="s">
        <v>525</v>
      </c>
      <c r="G149" s="204" t="s">
        <v>182</v>
      </c>
      <c r="H149" s="205">
        <v>10</v>
      </c>
      <c r="I149" s="206">
        <v>14.65</v>
      </c>
      <c r="J149" s="206">
        <f t="shared" si="0"/>
        <v>146.5</v>
      </c>
      <c r="K149" s="207"/>
      <c r="L149" s="208"/>
      <c r="M149" s="209" t="s">
        <v>1</v>
      </c>
      <c r="N149" s="210" t="s">
        <v>37</v>
      </c>
      <c r="O149" s="197">
        <v>0</v>
      </c>
      <c r="P149" s="197">
        <f t="shared" si="1"/>
        <v>0</v>
      </c>
      <c r="Q149" s="197">
        <v>0</v>
      </c>
      <c r="R149" s="197">
        <f t="shared" si="2"/>
        <v>0</v>
      </c>
      <c r="S149" s="197">
        <v>0</v>
      </c>
      <c r="T149" s="198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9" t="s">
        <v>144</v>
      </c>
      <c r="AT149" s="199" t="s">
        <v>167</v>
      </c>
      <c r="AU149" s="199" t="s">
        <v>134</v>
      </c>
      <c r="AY149" s="14" t="s">
        <v>127</v>
      </c>
      <c r="BE149" s="200">
        <f t="shared" si="4"/>
        <v>0</v>
      </c>
      <c r="BF149" s="200">
        <f t="shared" si="5"/>
        <v>146.5</v>
      </c>
      <c r="BG149" s="200">
        <f t="shared" si="6"/>
        <v>0</v>
      </c>
      <c r="BH149" s="200">
        <f t="shared" si="7"/>
        <v>0</v>
      </c>
      <c r="BI149" s="200">
        <f t="shared" si="8"/>
        <v>0</v>
      </c>
      <c r="BJ149" s="14" t="s">
        <v>134</v>
      </c>
      <c r="BK149" s="200">
        <f t="shared" si="9"/>
        <v>146.5</v>
      </c>
      <c r="BL149" s="14" t="s">
        <v>133</v>
      </c>
      <c r="BM149" s="199" t="s">
        <v>187</v>
      </c>
    </row>
    <row r="150" spans="1:65" s="12" customFormat="1" ht="22.9" customHeight="1">
      <c r="B150" s="173"/>
      <c r="C150" s="174"/>
      <c r="D150" s="175" t="s">
        <v>70</v>
      </c>
      <c r="E150" s="186" t="s">
        <v>159</v>
      </c>
      <c r="F150" s="186" t="s">
        <v>253</v>
      </c>
      <c r="G150" s="174"/>
      <c r="H150" s="174"/>
      <c r="I150" s="174"/>
      <c r="J150" s="187">
        <f>BK150</f>
        <v>53.7</v>
      </c>
      <c r="K150" s="174"/>
      <c r="L150" s="178"/>
      <c r="M150" s="179"/>
      <c r="N150" s="180"/>
      <c r="O150" s="180"/>
      <c r="P150" s="181">
        <f>P151</f>
        <v>1.3738000000000001</v>
      </c>
      <c r="Q150" s="180"/>
      <c r="R150" s="181">
        <f>R151</f>
        <v>1.2381149999999999E-3</v>
      </c>
      <c r="S150" s="180"/>
      <c r="T150" s="182">
        <f>T151</f>
        <v>0</v>
      </c>
      <c r="AR150" s="183" t="s">
        <v>79</v>
      </c>
      <c r="AT150" s="184" t="s">
        <v>70</v>
      </c>
      <c r="AU150" s="184" t="s">
        <v>79</v>
      </c>
      <c r="AY150" s="183" t="s">
        <v>127</v>
      </c>
      <c r="BK150" s="185">
        <f>BK151</f>
        <v>53.7</v>
      </c>
    </row>
    <row r="151" spans="1:65" s="2" customFormat="1" ht="37.9" customHeight="1">
      <c r="A151" s="28"/>
      <c r="B151" s="29"/>
      <c r="C151" s="188" t="s">
        <v>158</v>
      </c>
      <c r="D151" s="188" t="s">
        <v>129</v>
      </c>
      <c r="E151" s="189" t="s">
        <v>526</v>
      </c>
      <c r="F151" s="190" t="s">
        <v>527</v>
      </c>
      <c r="G151" s="191" t="s">
        <v>182</v>
      </c>
      <c r="H151" s="192">
        <v>10</v>
      </c>
      <c r="I151" s="193">
        <v>5.37</v>
      </c>
      <c r="J151" s="193">
        <f>ROUND(I151*H151,2)</f>
        <v>53.7</v>
      </c>
      <c r="K151" s="194"/>
      <c r="L151" s="33"/>
      <c r="M151" s="195" t="s">
        <v>1</v>
      </c>
      <c r="N151" s="196" t="s">
        <v>37</v>
      </c>
      <c r="O151" s="197">
        <v>0.13738</v>
      </c>
      <c r="P151" s="197">
        <f>O151*H151</f>
        <v>1.3738000000000001</v>
      </c>
      <c r="Q151" s="197">
        <v>1.2381149999999999E-4</v>
      </c>
      <c r="R151" s="197">
        <f>Q151*H151</f>
        <v>1.2381149999999999E-3</v>
      </c>
      <c r="S151" s="197">
        <v>0</v>
      </c>
      <c r="T151" s="198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9" t="s">
        <v>133</v>
      </c>
      <c r="AT151" s="199" t="s">
        <v>129</v>
      </c>
      <c r="AU151" s="199" t="s">
        <v>134</v>
      </c>
      <c r="AY151" s="14" t="s">
        <v>127</v>
      </c>
      <c r="BE151" s="200">
        <f>IF(N151="základná",J151,0)</f>
        <v>0</v>
      </c>
      <c r="BF151" s="200">
        <f>IF(N151="znížená",J151,0)</f>
        <v>53.7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4" t="s">
        <v>134</v>
      </c>
      <c r="BK151" s="200">
        <f>ROUND(I151*H151,2)</f>
        <v>53.7</v>
      </c>
      <c r="BL151" s="14" t="s">
        <v>133</v>
      </c>
      <c r="BM151" s="199" t="s">
        <v>190</v>
      </c>
    </row>
    <row r="152" spans="1:65" s="12" customFormat="1" ht="22.9" customHeight="1">
      <c r="B152" s="173"/>
      <c r="C152" s="174"/>
      <c r="D152" s="175" t="s">
        <v>70</v>
      </c>
      <c r="E152" s="186" t="s">
        <v>334</v>
      </c>
      <c r="F152" s="186" t="s">
        <v>335</v>
      </c>
      <c r="G152" s="174"/>
      <c r="H152" s="174"/>
      <c r="I152" s="174"/>
      <c r="J152" s="187">
        <f>BK152</f>
        <v>34.5</v>
      </c>
      <c r="K152" s="174"/>
      <c r="L152" s="178"/>
      <c r="M152" s="179"/>
      <c r="N152" s="180"/>
      <c r="O152" s="180"/>
      <c r="P152" s="181">
        <f>P153</f>
        <v>1.268295</v>
      </c>
      <c r="Q152" s="180"/>
      <c r="R152" s="181">
        <f>R153</f>
        <v>0</v>
      </c>
      <c r="S152" s="180"/>
      <c r="T152" s="182">
        <f>T153</f>
        <v>0</v>
      </c>
      <c r="AR152" s="183" t="s">
        <v>79</v>
      </c>
      <c r="AT152" s="184" t="s">
        <v>70</v>
      </c>
      <c r="AU152" s="184" t="s">
        <v>79</v>
      </c>
      <c r="AY152" s="183" t="s">
        <v>127</v>
      </c>
      <c r="BK152" s="185">
        <f>BK153</f>
        <v>34.5</v>
      </c>
    </row>
    <row r="153" spans="1:65" s="2" customFormat="1" ht="24.2" customHeight="1">
      <c r="A153" s="28"/>
      <c r="B153" s="29"/>
      <c r="C153" s="188" t="s">
        <v>191</v>
      </c>
      <c r="D153" s="188" t="s">
        <v>129</v>
      </c>
      <c r="E153" s="189" t="s">
        <v>528</v>
      </c>
      <c r="F153" s="190" t="s">
        <v>529</v>
      </c>
      <c r="G153" s="191" t="s">
        <v>162</v>
      </c>
      <c r="H153" s="192">
        <v>3.855</v>
      </c>
      <c r="I153" s="193">
        <v>8.9499999999999993</v>
      </c>
      <c r="J153" s="193">
        <f>ROUND(I153*H153,2)</f>
        <v>34.5</v>
      </c>
      <c r="K153" s="194"/>
      <c r="L153" s="33"/>
      <c r="M153" s="195" t="s">
        <v>1</v>
      </c>
      <c r="N153" s="196" t="s">
        <v>37</v>
      </c>
      <c r="O153" s="197">
        <v>0.32900000000000001</v>
      </c>
      <c r="P153" s="197">
        <f>O153*H153</f>
        <v>1.268295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99" t="s">
        <v>133</v>
      </c>
      <c r="AT153" s="199" t="s">
        <v>129</v>
      </c>
      <c r="AU153" s="199" t="s">
        <v>134</v>
      </c>
      <c r="AY153" s="14" t="s">
        <v>127</v>
      </c>
      <c r="BE153" s="200">
        <f>IF(N153="základná",J153,0)</f>
        <v>0</v>
      </c>
      <c r="BF153" s="200">
        <f>IF(N153="znížená",J153,0)</f>
        <v>34.5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4" t="s">
        <v>134</v>
      </c>
      <c r="BK153" s="200">
        <f>ROUND(I153*H153,2)</f>
        <v>34.5</v>
      </c>
      <c r="BL153" s="14" t="s">
        <v>133</v>
      </c>
      <c r="BM153" s="199" t="s">
        <v>194</v>
      </c>
    </row>
    <row r="154" spans="1:65" s="12" customFormat="1" ht="25.9" customHeight="1">
      <c r="B154" s="173"/>
      <c r="C154" s="174"/>
      <c r="D154" s="175" t="s">
        <v>70</v>
      </c>
      <c r="E154" s="176" t="s">
        <v>340</v>
      </c>
      <c r="F154" s="176" t="s">
        <v>341</v>
      </c>
      <c r="G154" s="174"/>
      <c r="H154" s="174"/>
      <c r="I154" s="174"/>
      <c r="J154" s="177">
        <f>BK154</f>
        <v>9581.06</v>
      </c>
      <c r="K154" s="174"/>
      <c r="L154" s="178"/>
      <c r="M154" s="179"/>
      <c r="N154" s="180"/>
      <c r="O154" s="180"/>
      <c r="P154" s="181">
        <f>P155+P163+P171+P184+P200</f>
        <v>74.110368000000008</v>
      </c>
      <c r="Q154" s="180"/>
      <c r="R154" s="181">
        <f>R155+R163+R171+R184+R200</f>
        <v>0.14047134000000003</v>
      </c>
      <c r="S154" s="180"/>
      <c r="T154" s="182">
        <f>T155+T163+T171+T184+T200</f>
        <v>0</v>
      </c>
      <c r="AR154" s="183" t="s">
        <v>134</v>
      </c>
      <c r="AT154" s="184" t="s">
        <v>70</v>
      </c>
      <c r="AU154" s="184" t="s">
        <v>71</v>
      </c>
      <c r="AY154" s="183" t="s">
        <v>127</v>
      </c>
      <c r="BK154" s="185">
        <f>BK155+BK163+BK171+BK184+BK200</f>
        <v>9581.06</v>
      </c>
    </row>
    <row r="155" spans="1:65" s="12" customFormat="1" ht="22.9" customHeight="1">
      <c r="B155" s="173"/>
      <c r="C155" s="174"/>
      <c r="D155" s="175" t="s">
        <v>70</v>
      </c>
      <c r="E155" s="186" t="s">
        <v>371</v>
      </c>
      <c r="F155" s="186" t="s">
        <v>372</v>
      </c>
      <c r="G155" s="174"/>
      <c r="H155" s="174"/>
      <c r="I155" s="174"/>
      <c r="J155" s="187">
        <f>BK155</f>
        <v>449.92</v>
      </c>
      <c r="K155" s="174"/>
      <c r="L155" s="178"/>
      <c r="M155" s="179"/>
      <c r="N155" s="180"/>
      <c r="O155" s="180"/>
      <c r="P155" s="181">
        <f>SUM(P156:P162)</f>
        <v>13.397137000000001</v>
      </c>
      <c r="Q155" s="180"/>
      <c r="R155" s="181">
        <f>SUM(R156:R162)</f>
        <v>1.0295E-3</v>
      </c>
      <c r="S155" s="180"/>
      <c r="T155" s="182">
        <f>SUM(T156:T162)</f>
        <v>0</v>
      </c>
      <c r="AR155" s="183" t="s">
        <v>134</v>
      </c>
      <c r="AT155" s="184" t="s">
        <v>70</v>
      </c>
      <c r="AU155" s="184" t="s">
        <v>79</v>
      </c>
      <c r="AY155" s="183" t="s">
        <v>127</v>
      </c>
      <c r="BK155" s="185">
        <f>SUM(BK156:BK162)</f>
        <v>449.92</v>
      </c>
    </row>
    <row r="156" spans="1:65" s="2" customFormat="1" ht="24.2" customHeight="1">
      <c r="A156" s="28"/>
      <c r="B156" s="29"/>
      <c r="C156" s="188" t="s">
        <v>163</v>
      </c>
      <c r="D156" s="188" t="s">
        <v>129</v>
      </c>
      <c r="E156" s="189" t="s">
        <v>530</v>
      </c>
      <c r="F156" s="190" t="s">
        <v>531</v>
      </c>
      <c r="G156" s="191" t="s">
        <v>178</v>
      </c>
      <c r="H156" s="192">
        <v>72.5</v>
      </c>
      <c r="I156" s="193">
        <v>3.27</v>
      </c>
      <c r="J156" s="193">
        <f t="shared" ref="J156:J162" si="10">ROUND(I156*H156,2)</f>
        <v>237.08</v>
      </c>
      <c r="K156" s="194"/>
      <c r="L156" s="33"/>
      <c r="M156" s="195" t="s">
        <v>1</v>
      </c>
      <c r="N156" s="196" t="s">
        <v>37</v>
      </c>
      <c r="O156" s="197">
        <v>0.13100999999999999</v>
      </c>
      <c r="P156" s="197">
        <f t="shared" ref="P156:P162" si="11">O156*H156</f>
        <v>9.4982249999999997</v>
      </c>
      <c r="Q156" s="197">
        <v>9.0000000000000002E-6</v>
      </c>
      <c r="R156" s="197">
        <f t="shared" ref="R156:R162" si="12">Q156*H156</f>
        <v>6.5249999999999998E-4</v>
      </c>
      <c r="S156" s="197">
        <v>0</v>
      </c>
      <c r="T156" s="198">
        <f t="shared" ref="T156:T162" si="13"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99" t="s">
        <v>158</v>
      </c>
      <c r="AT156" s="199" t="s">
        <v>129</v>
      </c>
      <c r="AU156" s="199" t="s">
        <v>134</v>
      </c>
      <c r="AY156" s="14" t="s">
        <v>127</v>
      </c>
      <c r="BE156" s="200">
        <f t="shared" ref="BE156:BE162" si="14">IF(N156="základná",J156,0)</f>
        <v>0</v>
      </c>
      <c r="BF156" s="200">
        <f t="shared" ref="BF156:BF162" si="15">IF(N156="znížená",J156,0)</f>
        <v>237.08</v>
      </c>
      <c r="BG156" s="200">
        <f t="shared" ref="BG156:BG162" si="16">IF(N156="zákl. prenesená",J156,0)</f>
        <v>0</v>
      </c>
      <c r="BH156" s="200">
        <f t="shared" ref="BH156:BH162" si="17">IF(N156="zníž. prenesená",J156,0)</f>
        <v>0</v>
      </c>
      <c r="BI156" s="200">
        <f t="shared" ref="BI156:BI162" si="18">IF(N156="nulová",J156,0)</f>
        <v>0</v>
      </c>
      <c r="BJ156" s="14" t="s">
        <v>134</v>
      </c>
      <c r="BK156" s="200">
        <f t="shared" ref="BK156:BK162" si="19">ROUND(I156*H156,2)</f>
        <v>237.08</v>
      </c>
      <c r="BL156" s="14" t="s">
        <v>158</v>
      </c>
      <c r="BM156" s="199" t="s">
        <v>197</v>
      </c>
    </row>
    <row r="157" spans="1:65" s="2" customFormat="1" ht="33" customHeight="1">
      <c r="A157" s="28"/>
      <c r="B157" s="29"/>
      <c r="C157" s="201" t="s">
        <v>198</v>
      </c>
      <c r="D157" s="201" t="s">
        <v>167</v>
      </c>
      <c r="E157" s="202" t="s">
        <v>532</v>
      </c>
      <c r="F157" s="203" t="s">
        <v>533</v>
      </c>
      <c r="G157" s="204" t="s">
        <v>178</v>
      </c>
      <c r="H157" s="205">
        <v>73.95</v>
      </c>
      <c r="I157" s="206">
        <v>0.91</v>
      </c>
      <c r="J157" s="206">
        <f t="shared" si="10"/>
        <v>67.290000000000006</v>
      </c>
      <c r="K157" s="207"/>
      <c r="L157" s="208"/>
      <c r="M157" s="209" t="s">
        <v>1</v>
      </c>
      <c r="N157" s="210" t="s">
        <v>37</v>
      </c>
      <c r="O157" s="197">
        <v>0</v>
      </c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99" t="s">
        <v>190</v>
      </c>
      <c r="AT157" s="199" t="s">
        <v>167</v>
      </c>
      <c r="AU157" s="199" t="s">
        <v>134</v>
      </c>
      <c r="AY157" s="14" t="s">
        <v>127</v>
      </c>
      <c r="BE157" s="200">
        <f t="shared" si="14"/>
        <v>0</v>
      </c>
      <c r="BF157" s="200">
        <f t="shared" si="15"/>
        <v>67.290000000000006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4" t="s">
        <v>134</v>
      </c>
      <c r="BK157" s="200">
        <f t="shared" si="19"/>
        <v>67.290000000000006</v>
      </c>
      <c r="BL157" s="14" t="s">
        <v>158</v>
      </c>
      <c r="BM157" s="199" t="s">
        <v>201</v>
      </c>
    </row>
    <row r="158" spans="1:65" s="2" customFormat="1" ht="24.2" customHeight="1">
      <c r="A158" s="28"/>
      <c r="B158" s="29"/>
      <c r="C158" s="188" t="s">
        <v>7</v>
      </c>
      <c r="D158" s="188" t="s">
        <v>129</v>
      </c>
      <c r="E158" s="189" t="s">
        <v>534</v>
      </c>
      <c r="F158" s="190" t="s">
        <v>535</v>
      </c>
      <c r="G158" s="191" t="s">
        <v>178</v>
      </c>
      <c r="H158" s="192">
        <v>13</v>
      </c>
      <c r="I158" s="193">
        <v>3.66</v>
      </c>
      <c r="J158" s="193">
        <f t="shared" si="10"/>
        <v>47.58</v>
      </c>
      <c r="K158" s="194"/>
      <c r="L158" s="33"/>
      <c r="M158" s="195" t="s">
        <v>1</v>
      </c>
      <c r="N158" s="196" t="s">
        <v>37</v>
      </c>
      <c r="O158" s="197">
        <v>0.14802000000000001</v>
      </c>
      <c r="P158" s="197">
        <f t="shared" si="11"/>
        <v>1.9242600000000001</v>
      </c>
      <c r="Q158" s="197">
        <v>9.0000000000000002E-6</v>
      </c>
      <c r="R158" s="197">
        <f t="shared" si="12"/>
        <v>1.17E-4</v>
      </c>
      <c r="S158" s="197">
        <v>0</v>
      </c>
      <c r="T158" s="198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99" t="s">
        <v>158</v>
      </c>
      <c r="AT158" s="199" t="s">
        <v>129</v>
      </c>
      <c r="AU158" s="199" t="s">
        <v>134</v>
      </c>
      <c r="AY158" s="14" t="s">
        <v>127</v>
      </c>
      <c r="BE158" s="200">
        <f t="shared" si="14"/>
        <v>0</v>
      </c>
      <c r="BF158" s="200">
        <f t="shared" si="15"/>
        <v>47.58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4" t="s">
        <v>134</v>
      </c>
      <c r="BK158" s="200">
        <f t="shared" si="19"/>
        <v>47.58</v>
      </c>
      <c r="BL158" s="14" t="s">
        <v>158</v>
      </c>
      <c r="BM158" s="199" t="s">
        <v>207</v>
      </c>
    </row>
    <row r="159" spans="1:65" s="2" customFormat="1" ht="33" customHeight="1">
      <c r="A159" s="28"/>
      <c r="B159" s="29"/>
      <c r="C159" s="201" t="s">
        <v>208</v>
      </c>
      <c r="D159" s="201" t="s">
        <v>167</v>
      </c>
      <c r="E159" s="202" t="s">
        <v>536</v>
      </c>
      <c r="F159" s="203" t="s">
        <v>537</v>
      </c>
      <c r="G159" s="204" t="s">
        <v>178</v>
      </c>
      <c r="H159" s="205">
        <v>13.26</v>
      </c>
      <c r="I159" s="206">
        <v>1.31</v>
      </c>
      <c r="J159" s="206">
        <f t="shared" si="10"/>
        <v>17.37</v>
      </c>
      <c r="K159" s="207"/>
      <c r="L159" s="208"/>
      <c r="M159" s="209" t="s">
        <v>1</v>
      </c>
      <c r="N159" s="210" t="s">
        <v>37</v>
      </c>
      <c r="O159" s="197">
        <v>0</v>
      </c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99" t="s">
        <v>190</v>
      </c>
      <c r="AT159" s="199" t="s">
        <v>167</v>
      </c>
      <c r="AU159" s="199" t="s">
        <v>134</v>
      </c>
      <c r="AY159" s="14" t="s">
        <v>127</v>
      </c>
      <c r="BE159" s="200">
        <f t="shared" si="14"/>
        <v>0</v>
      </c>
      <c r="BF159" s="200">
        <f t="shared" si="15"/>
        <v>17.37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4" t="s">
        <v>134</v>
      </c>
      <c r="BK159" s="200">
        <f t="shared" si="19"/>
        <v>17.37</v>
      </c>
      <c r="BL159" s="14" t="s">
        <v>158</v>
      </c>
      <c r="BM159" s="199" t="s">
        <v>212</v>
      </c>
    </row>
    <row r="160" spans="1:65" s="2" customFormat="1" ht="24.2" customHeight="1">
      <c r="A160" s="28"/>
      <c r="B160" s="29"/>
      <c r="C160" s="188" t="s">
        <v>170</v>
      </c>
      <c r="D160" s="188" t="s">
        <v>129</v>
      </c>
      <c r="E160" s="189" t="s">
        <v>538</v>
      </c>
      <c r="F160" s="190" t="s">
        <v>539</v>
      </c>
      <c r="G160" s="191" t="s">
        <v>178</v>
      </c>
      <c r="H160" s="192">
        <v>13</v>
      </c>
      <c r="I160" s="193">
        <v>4.03</v>
      </c>
      <c r="J160" s="193">
        <f t="shared" si="10"/>
        <v>52.39</v>
      </c>
      <c r="K160" s="194"/>
      <c r="L160" s="33"/>
      <c r="M160" s="195" t="s">
        <v>1</v>
      </c>
      <c r="N160" s="196" t="s">
        <v>37</v>
      </c>
      <c r="O160" s="197">
        <v>0.15103</v>
      </c>
      <c r="P160" s="197">
        <f t="shared" si="11"/>
        <v>1.96339</v>
      </c>
      <c r="Q160" s="197">
        <v>2.0000000000000002E-5</v>
      </c>
      <c r="R160" s="197">
        <f t="shared" si="12"/>
        <v>2.6000000000000003E-4</v>
      </c>
      <c r="S160" s="197">
        <v>0</v>
      </c>
      <c r="T160" s="198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99" t="s">
        <v>158</v>
      </c>
      <c r="AT160" s="199" t="s">
        <v>129</v>
      </c>
      <c r="AU160" s="199" t="s">
        <v>134</v>
      </c>
      <c r="AY160" s="14" t="s">
        <v>127</v>
      </c>
      <c r="BE160" s="200">
        <f t="shared" si="14"/>
        <v>0</v>
      </c>
      <c r="BF160" s="200">
        <f t="shared" si="15"/>
        <v>52.39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4" t="s">
        <v>134</v>
      </c>
      <c r="BK160" s="200">
        <f t="shared" si="19"/>
        <v>52.39</v>
      </c>
      <c r="BL160" s="14" t="s">
        <v>158</v>
      </c>
      <c r="BM160" s="199" t="s">
        <v>215</v>
      </c>
    </row>
    <row r="161" spans="1:65" s="2" customFormat="1" ht="33" customHeight="1">
      <c r="A161" s="28"/>
      <c r="B161" s="29"/>
      <c r="C161" s="201" t="s">
        <v>216</v>
      </c>
      <c r="D161" s="201" t="s">
        <v>167</v>
      </c>
      <c r="E161" s="202" t="s">
        <v>540</v>
      </c>
      <c r="F161" s="203" t="s">
        <v>541</v>
      </c>
      <c r="G161" s="204" t="s">
        <v>178</v>
      </c>
      <c r="H161" s="205">
        <v>13.26</v>
      </c>
      <c r="I161" s="206">
        <v>2.11</v>
      </c>
      <c r="J161" s="206">
        <f t="shared" si="10"/>
        <v>27.98</v>
      </c>
      <c r="K161" s="207"/>
      <c r="L161" s="208"/>
      <c r="M161" s="209" t="s">
        <v>1</v>
      </c>
      <c r="N161" s="210" t="s">
        <v>37</v>
      </c>
      <c r="O161" s="197">
        <v>0</v>
      </c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99" t="s">
        <v>190</v>
      </c>
      <c r="AT161" s="199" t="s">
        <v>167</v>
      </c>
      <c r="AU161" s="199" t="s">
        <v>134</v>
      </c>
      <c r="AY161" s="14" t="s">
        <v>127</v>
      </c>
      <c r="BE161" s="200">
        <f t="shared" si="14"/>
        <v>0</v>
      </c>
      <c r="BF161" s="200">
        <f t="shared" si="15"/>
        <v>27.98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4" t="s">
        <v>134</v>
      </c>
      <c r="BK161" s="200">
        <f t="shared" si="19"/>
        <v>27.98</v>
      </c>
      <c r="BL161" s="14" t="s">
        <v>158</v>
      </c>
      <c r="BM161" s="199" t="s">
        <v>219</v>
      </c>
    </row>
    <row r="162" spans="1:65" s="2" customFormat="1" ht="24.2" customHeight="1">
      <c r="A162" s="28"/>
      <c r="B162" s="29"/>
      <c r="C162" s="188" t="s">
        <v>174</v>
      </c>
      <c r="D162" s="188" t="s">
        <v>129</v>
      </c>
      <c r="E162" s="189" t="s">
        <v>542</v>
      </c>
      <c r="F162" s="190" t="s">
        <v>543</v>
      </c>
      <c r="G162" s="191" t="s">
        <v>162</v>
      </c>
      <c r="H162" s="192">
        <v>6.0000000000000001E-3</v>
      </c>
      <c r="I162" s="193">
        <v>37.85</v>
      </c>
      <c r="J162" s="193">
        <f t="shared" si="10"/>
        <v>0.23</v>
      </c>
      <c r="K162" s="194"/>
      <c r="L162" s="33"/>
      <c r="M162" s="195" t="s">
        <v>1</v>
      </c>
      <c r="N162" s="196" t="s">
        <v>37</v>
      </c>
      <c r="O162" s="197">
        <v>1.877</v>
      </c>
      <c r="P162" s="197">
        <f t="shared" si="11"/>
        <v>1.1261999999999999E-2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99" t="s">
        <v>158</v>
      </c>
      <c r="AT162" s="199" t="s">
        <v>129</v>
      </c>
      <c r="AU162" s="199" t="s">
        <v>134</v>
      </c>
      <c r="AY162" s="14" t="s">
        <v>127</v>
      </c>
      <c r="BE162" s="200">
        <f t="shared" si="14"/>
        <v>0</v>
      </c>
      <c r="BF162" s="200">
        <f t="shared" si="15"/>
        <v>0.23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4" t="s">
        <v>134</v>
      </c>
      <c r="BK162" s="200">
        <f t="shared" si="19"/>
        <v>0.23</v>
      </c>
      <c r="BL162" s="14" t="s">
        <v>158</v>
      </c>
      <c r="BM162" s="199" t="s">
        <v>222</v>
      </c>
    </row>
    <row r="163" spans="1:65" s="12" customFormat="1" ht="22.9" customHeight="1">
      <c r="B163" s="173"/>
      <c r="C163" s="174"/>
      <c r="D163" s="175" t="s">
        <v>70</v>
      </c>
      <c r="E163" s="186" t="s">
        <v>544</v>
      </c>
      <c r="F163" s="186" t="s">
        <v>545</v>
      </c>
      <c r="G163" s="174"/>
      <c r="H163" s="174"/>
      <c r="I163" s="174"/>
      <c r="J163" s="187">
        <f>BK163</f>
        <v>879.56999999999994</v>
      </c>
      <c r="K163" s="174"/>
      <c r="L163" s="178"/>
      <c r="M163" s="179"/>
      <c r="N163" s="180"/>
      <c r="O163" s="180"/>
      <c r="P163" s="181">
        <f>SUM(P164:P170)</f>
        <v>18.274889000000002</v>
      </c>
      <c r="Q163" s="180"/>
      <c r="R163" s="181">
        <f>SUM(R164:R170)</f>
        <v>5.1250480000000001E-2</v>
      </c>
      <c r="S163" s="180"/>
      <c r="T163" s="182">
        <f>SUM(T164:T170)</f>
        <v>0</v>
      </c>
      <c r="AR163" s="183" t="s">
        <v>134</v>
      </c>
      <c r="AT163" s="184" t="s">
        <v>70</v>
      </c>
      <c r="AU163" s="184" t="s">
        <v>79</v>
      </c>
      <c r="AY163" s="183" t="s">
        <v>127</v>
      </c>
      <c r="BK163" s="185">
        <f>SUM(BK164:BK170)</f>
        <v>879.56999999999994</v>
      </c>
    </row>
    <row r="164" spans="1:65" s="2" customFormat="1" ht="24.2" customHeight="1">
      <c r="A164" s="28"/>
      <c r="B164" s="29"/>
      <c r="C164" s="188" t="s">
        <v>223</v>
      </c>
      <c r="D164" s="188" t="s">
        <v>129</v>
      </c>
      <c r="E164" s="189" t="s">
        <v>546</v>
      </c>
      <c r="F164" s="190" t="s">
        <v>547</v>
      </c>
      <c r="G164" s="191" t="s">
        <v>178</v>
      </c>
      <c r="H164" s="192">
        <v>29</v>
      </c>
      <c r="I164" s="193">
        <v>21.23</v>
      </c>
      <c r="J164" s="193">
        <f>ROUND(I164*H164,2)</f>
        <v>615.66999999999996</v>
      </c>
      <c r="K164" s="194"/>
      <c r="L164" s="33"/>
      <c r="M164" s="195" t="s">
        <v>1</v>
      </c>
      <c r="N164" s="196" t="s">
        <v>37</v>
      </c>
      <c r="O164" s="197">
        <v>0.61724000000000001</v>
      </c>
      <c r="P164" s="197">
        <f>O164*H164</f>
        <v>17.89996</v>
      </c>
      <c r="Q164" s="197">
        <v>1.7671200000000001E-3</v>
      </c>
      <c r="R164" s="197">
        <f>Q164*H164</f>
        <v>5.1246480000000004E-2</v>
      </c>
      <c r="S164" s="197">
        <v>0</v>
      </c>
      <c r="T164" s="198">
        <f>S164*H164</f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99" t="s">
        <v>158</v>
      </c>
      <c r="AT164" s="199" t="s">
        <v>129</v>
      </c>
      <c r="AU164" s="199" t="s">
        <v>134</v>
      </c>
      <c r="AY164" s="14" t="s">
        <v>127</v>
      </c>
      <c r="BE164" s="200">
        <f>IF(N164="základná",J164,0)</f>
        <v>0</v>
      </c>
      <c r="BF164" s="200">
        <f>IF(N164="znížená",J164,0)</f>
        <v>615.66999999999996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4" t="s">
        <v>134</v>
      </c>
      <c r="BK164" s="200">
        <f>ROUND(I164*H164,2)</f>
        <v>615.66999999999996</v>
      </c>
      <c r="BL164" s="14" t="s">
        <v>158</v>
      </c>
      <c r="BM164" s="199" t="s">
        <v>226</v>
      </c>
    </row>
    <row r="165" spans="1:65" s="2" customFormat="1" ht="24.2" customHeight="1">
      <c r="A165" s="28"/>
      <c r="B165" s="29"/>
      <c r="C165" s="201" t="s">
        <v>179</v>
      </c>
      <c r="D165" s="201" t="s">
        <v>167</v>
      </c>
      <c r="E165" s="202" t="s">
        <v>548</v>
      </c>
      <c r="F165" s="203" t="s">
        <v>549</v>
      </c>
      <c r="G165" s="204" t="s">
        <v>182</v>
      </c>
      <c r="H165" s="205">
        <v>6</v>
      </c>
      <c r="I165" s="206">
        <v>33.1</v>
      </c>
      <c r="J165" s="206">
        <f>ROUND(I165*H165,2)</f>
        <v>198.6</v>
      </c>
      <c r="K165" s="207"/>
      <c r="L165" s="208"/>
      <c r="M165" s="209" t="s">
        <v>1</v>
      </c>
      <c r="N165" s="210" t="s">
        <v>37</v>
      </c>
      <c r="O165" s="197">
        <v>0</v>
      </c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99" t="s">
        <v>190</v>
      </c>
      <c r="AT165" s="199" t="s">
        <v>167</v>
      </c>
      <c r="AU165" s="199" t="s">
        <v>134</v>
      </c>
      <c r="AY165" s="14" t="s">
        <v>127</v>
      </c>
      <c r="BE165" s="200">
        <f>IF(N165="základná",J165,0)</f>
        <v>0</v>
      </c>
      <c r="BF165" s="200">
        <f>IF(N165="znížená",J165,0)</f>
        <v>198.6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4" t="s">
        <v>134</v>
      </c>
      <c r="BK165" s="200">
        <f>ROUND(I165*H165,2)</f>
        <v>198.6</v>
      </c>
      <c r="BL165" s="14" t="s">
        <v>158</v>
      </c>
      <c r="BM165" s="199" t="s">
        <v>229</v>
      </c>
    </row>
    <row r="166" spans="1:65" s="2" customFormat="1" ht="24.2" customHeight="1">
      <c r="A166" s="28"/>
      <c r="B166" s="29"/>
      <c r="C166" s="201" t="s">
        <v>231</v>
      </c>
      <c r="D166" s="201" t="s">
        <v>167</v>
      </c>
      <c r="E166" s="202" t="s">
        <v>550</v>
      </c>
      <c r="F166" s="203" t="s">
        <v>551</v>
      </c>
      <c r="G166" s="204" t="s">
        <v>182</v>
      </c>
      <c r="H166" s="205">
        <v>1</v>
      </c>
      <c r="I166" s="206">
        <v>7.85</v>
      </c>
      <c r="J166" s="206">
        <f>ROUND(I166*H166,2)</f>
        <v>7.85</v>
      </c>
      <c r="K166" s="207"/>
      <c r="L166" s="208"/>
      <c r="M166" s="209" t="s">
        <v>1</v>
      </c>
      <c r="N166" s="210" t="s">
        <v>37</v>
      </c>
      <c r="O166" s="197">
        <v>0</v>
      </c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99" t="s">
        <v>190</v>
      </c>
      <c r="AT166" s="199" t="s">
        <v>167</v>
      </c>
      <c r="AU166" s="199" t="s">
        <v>134</v>
      </c>
      <c r="AY166" s="14" t="s">
        <v>127</v>
      </c>
      <c r="BE166" s="200">
        <f>IF(N166="základná",J166,0)</f>
        <v>0</v>
      </c>
      <c r="BF166" s="200">
        <f>IF(N166="znížená",J166,0)</f>
        <v>7.85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4" t="s">
        <v>134</v>
      </c>
      <c r="BK166" s="200">
        <f>ROUND(I166*H166,2)</f>
        <v>7.85</v>
      </c>
      <c r="BL166" s="14" t="s">
        <v>158</v>
      </c>
      <c r="BM166" s="199" t="s">
        <v>234</v>
      </c>
    </row>
    <row r="167" spans="1:65" s="2" customFormat="1" ht="16.5" customHeight="1">
      <c r="A167" s="28"/>
      <c r="B167" s="29"/>
      <c r="C167" s="188" t="s">
        <v>183</v>
      </c>
      <c r="D167" s="188" t="s">
        <v>129</v>
      </c>
      <c r="E167" s="189" t="s">
        <v>552</v>
      </c>
      <c r="F167" s="190" t="s">
        <v>553</v>
      </c>
      <c r="G167" s="191" t="s">
        <v>182</v>
      </c>
      <c r="H167" s="192">
        <v>1</v>
      </c>
      <c r="I167" s="193">
        <v>5.8</v>
      </c>
      <c r="J167" s="193">
        <f>ROUND(I167*H167,2)</f>
        <v>5.8</v>
      </c>
      <c r="K167" s="194"/>
      <c r="L167" s="33"/>
      <c r="M167" s="195" t="s">
        <v>1</v>
      </c>
      <c r="N167" s="196" t="s">
        <v>37</v>
      </c>
      <c r="O167" s="197">
        <v>0.28932000000000002</v>
      </c>
      <c r="P167" s="197">
        <f>O167*H167</f>
        <v>0.28932000000000002</v>
      </c>
      <c r="Q167" s="197">
        <v>3.9999999999999998E-6</v>
      </c>
      <c r="R167" s="197">
        <f>Q167*H167</f>
        <v>3.9999999999999998E-6</v>
      </c>
      <c r="S167" s="197">
        <v>0</v>
      </c>
      <c r="T167" s="198">
        <f>S167*H167</f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99" t="s">
        <v>158</v>
      </c>
      <c r="AT167" s="199" t="s">
        <v>129</v>
      </c>
      <c r="AU167" s="199" t="s">
        <v>134</v>
      </c>
      <c r="AY167" s="14" t="s">
        <v>127</v>
      </c>
      <c r="BE167" s="200">
        <f>IF(N167="základná",J167,0)</f>
        <v>0</v>
      </c>
      <c r="BF167" s="200">
        <f>IF(N167="znížená",J167,0)</f>
        <v>5.8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4" t="s">
        <v>134</v>
      </c>
      <c r="BK167" s="200">
        <f>ROUND(I167*H167,2)</f>
        <v>5.8</v>
      </c>
      <c r="BL167" s="14" t="s">
        <v>158</v>
      </c>
      <c r="BM167" s="199" t="s">
        <v>237</v>
      </c>
    </row>
    <row r="168" spans="1:65" s="2" customFormat="1" ht="37.9" customHeight="1">
      <c r="A168" s="28"/>
      <c r="B168" s="29"/>
      <c r="C168" s="201" t="s">
        <v>240</v>
      </c>
      <c r="D168" s="201" t="s">
        <v>167</v>
      </c>
      <c r="E168" s="202" t="s">
        <v>554</v>
      </c>
      <c r="F168" s="203" t="s">
        <v>555</v>
      </c>
      <c r="G168" s="204" t="s">
        <v>182</v>
      </c>
      <c r="H168" s="205">
        <v>1</v>
      </c>
      <c r="I168" s="206">
        <v>49.99</v>
      </c>
      <c r="J168" s="206">
        <f>ROUND(I168*H168,2)</f>
        <v>49.99</v>
      </c>
      <c r="K168" s="207"/>
      <c r="L168" s="208"/>
      <c r="M168" s="209" t="s">
        <v>1</v>
      </c>
      <c r="N168" s="210" t="s">
        <v>37</v>
      </c>
      <c r="O168" s="197">
        <v>0</v>
      </c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99" t="s">
        <v>190</v>
      </c>
      <c r="AT168" s="199" t="s">
        <v>167</v>
      </c>
      <c r="AU168" s="199" t="s">
        <v>134</v>
      </c>
      <c r="AY168" s="14" t="s">
        <v>127</v>
      </c>
      <c r="BE168" s="200">
        <f>IF(N168="základná",J168,0)</f>
        <v>0</v>
      </c>
      <c r="BF168" s="200">
        <f>IF(N168="znížená",J168,0)</f>
        <v>49.99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4" t="s">
        <v>134</v>
      </c>
      <c r="BK168" s="200">
        <f>ROUND(I168*H168,2)</f>
        <v>49.99</v>
      </c>
      <c r="BL168" s="14" t="s">
        <v>158</v>
      </c>
      <c r="BM168" s="199" t="s">
        <v>242</v>
      </c>
    </row>
    <row r="169" spans="1:65" s="2" customFormat="1" ht="58.5">
      <c r="A169" s="28"/>
      <c r="B169" s="29"/>
      <c r="C169" s="30"/>
      <c r="D169" s="211" t="s">
        <v>238</v>
      </c>
      <c r="E169" s="30"/>
      <c r="F169" s="212" t="s">
        <v>556</v>
      </c>
      <c r="G169" s="30"/>
      <c r="H169" s="30"/>
      <c r="I169" s="30"/>
      <c r="J169" s="30"/>
      <c r="K169" s="30"/>
      <c r="L169" s="33"/>
      <c r="M169" s="213"/>
      <c r="N169" s="214"/>
      <c r="O169" s="69"/>
      <c r="P169" s="69"/>
      <c r="Q169" s="69"/>
      <c r="R169" s="69"/>
      <c r="S169" s="69"/>
      <c r="T169" s="70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T169" s="14" t="s">
        <v>238</v>
      </c>
      <c r="AU169" s="14" t="s">
        <v>134</v>
      </c>
    </row>
    <row r="170" spans="1:65" s="2" customFormat="1" ht="24.2" customHeight="1">
      <c r="A170" s="28"/>
      <c r="B170" s="29"/>
      <c r="C170" s="188" t="s">
        <v>187</v>
      </c>
      <c r="D170" s="188" t="s">
        <v>129</v>
      </c>
      <c r="E170" s="189" t="s">
        <v>557</v>
      </c>
      <c r="F170" s="190" t="s">
        <v>558</v>
      </c>
      <c r="G170" s="191" t="s">
        <v>162</v>
      </c>
      <c r="H170" s="192">
        <v>5.8999999999999997E-2</v>
      </c>
      <c r="I170" s="193">
        <v>28.16</v>
      </c>
      <c r="J170" s="193">
        <f>ROUND(I170*H170,2)</f>
        <v>1.66</v>
      </c>
      <c r="K170" s="194"/>
      <c r="L170" s="33"/>
      <c r="M170" s="195" t="s">
        <v>1</v>
      </c>
      <c r="N170" s="196" t="s">
        <v>37</v>
      </c>
      <c r="O170" s="197">
        <v>1.4510000000000001</v>
      </c>
      <c r="P170" s="197">
        <f>O170*H170</f>
        <v>8.5609000000000005E-2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99" t="s">
        <v>158</v>
      </c>
      <c r="AT170" s="199" t="s">
        <v>129</v>
      </c>
      <c r="AU170" s="199" t="s">
        <v>134</v>
      </c>
      <c r="AY170" s="14" t="s">
        <v>127</v>
      </c>
      <c r="BE170" s="200">
        <f>IF(N170="základná",J170,0)</f>
        <v>0</v>
      </c>
      <c r="BF170" s="200">
        <f>IF(N170="znížená",J170,0)</f>
        <v>1.66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4" t="s">
        <v>134</v>
      </c>
      <c r="BK170" s="200">
        <f>ROUND(I170*H170,2)</f>
        <v>1.66</v>
      </c>
      <c r="BL170" s="14" t="s">
        <v>158</v>
      </c>
      <c r="BM170" s="199" t="s">
        <v>246</v>
      </c>
    </row>
    <row r="171" spans="1:65" s="12" customFormat="1" ht="22.9" customHeight="1">
      <c r="B171" s="173"/>
      <c r="C171" s="174"/>
      <c r="D171" s="175" t="s">
        <v>70</v>
      </c>
      <c r="E171" s="186" t="s">
        <v>559</v>
      </c>
      <c r="F171" s="186" t="s">
        <v>560</v>
      </c>
      <c r="G171" s="174"/>
      <c r="H171" s="174"/>
      <c r="I171" s="174"/>
      <c r="J171" s="187">
        <f>BK171</f>
        <v>1014.0299999999999</v>
      </c>
      <c r="K171" s="174"/>
      <c r="L171" s="178"/>
      <c r="M171" s="179"/>
      <c r="N171" s="180"/>
      <c r="O171" s="180"/>
      <c r="P171" s="181">
        <f>SUM(P172:P183)</f>
        <v>23.405465999999997</v>
      </c>
      <c r="Q171" s="180"/>
      <c r="R171" s="181">
        <f>SUM(R172:R183)</f>
        <v>6.5032460000000014E-2</v>
      </c>
      <c r="S171" s="180"/>
      <c r="T171" s="182">
        <f>SUM(T172:T183)</f>
        <v>0</v>
      </c>
      <c r="AR171" s="183" t="s">
        <v>134</v>
      </c>
      <c r="AT171" s="184" t="s">
        <v>70</v>
      </c>
      <c r="AU171" s="184" t="s">
        <v>79</v>
      </c>
      <c r="AY171" s="183" t="s">
        <v>127</v>
      </c>
      <c r="BK171" s="185">
        <f>SUM(BK172:BK183)</f>
        <v>1014.0299999999999</v>
      </c>
    </row>
    <row r="172" spans="1:65" s="2" customFormat="1" ht="37.9" customHeight="1">
      <c r="A172" s="28"/>
      <c r="B172" s="29"/>
      <c r="C172" s="188" t="s">
        <v>248</v>
      </c>
      <c r="D172" s="188" t="s">
        <v>129</v>
      </c>
      <c r="E172" s="189" t="s">
        <v>561</v>
      </c>
      <c r="F172" s="190" t="s">
        <v>562</v>
      </c>
      <c r="G172" s="191" t="s">
        <v>178</v>
      </c>
      <c r="H172" s="192">
        <v>10</v>
      </c>
      <c r="I172" s="193">
        <v>25.98</v>
      </c>
      <c r="J172" s="193">
        <f t="shared" ref="J172:J183" si="20">ROUND(I172*H172,2)</f>
        <v>259.8</v>
      </c>
      <c r="K172" s="194"/>
      <c r="L172" s="33"/>
      <c r="M172" s="195" t="s">
        <v>1</v>
      </c>
      <c r="N172" s="196" t="s">
        <v>37</v>
      </c>
      <c r="O172" s="197">
        <v>0.54695000000000005</v>
      </c>
      <c r="P172" s="197">
        <f t="shared" ref="P172:P183" si="21">O172*H172</f>
        <v>5.4695</v>
      </c>
      <c r="Q172" s="197">
        <v>3.8907540000000002E-3</v>
      </c>
      <c r="R172" s="197">
        <f t="shared" ref="R172:R183" si="22">Q172*H172</f>
        <v>3.8907540000000004E-2</v>
      </c>
      <c r="S172" s="197">
        <v>0</v>
      </c>
      <c r="T172" s="198">
        <f t="shared" ref="T172:T183" si="23">S172*H172</f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99" t="s">
        <v>158</v>
      </c>
      <c r="AT172" s="199" t="s">
        <v>129</v>
      </c>
      <c r="AU172" s="199" t="s">
        <v>134</v>
      </c>
      <c r="AY172" s="14" t="s">
        <v>127</v>
      </c>
      <c r="BE172" s="200">
        <f t="shared" ref="BE172:BE183" si="24">IF(N172="základná",J172,0)</f>
        <v>0</v>
      </c>
      <c r="BF172" s="200">
        <f t="shared" ref="BF172:BF183" si="25">IF(N172="znížená",J172,0)</f>
        <v>259.8</v>
      </c>
      <c r="BG172" s="200">
        <f t="shared" ref="BG172:BG183" si="26">IF(N172="zákl. prenesená",J172,0)</f>
        <v>0</v>
      </c>
      <c r="BH172" s="200">
        <f t="shared" ref="BH172:BH183" si="27">IF(N172="zníž. prenesená",J172,0)</f>
        <v>0</v>
      </c>
      <c r="BI172" s="200">
        <f t="shared" ref="BI172:BI183" si="28">IF(N172="nulová",J172,0)</f>
        <v>0</v>
      </c>
      <c r="BJ172" s="14" t="s">
        <v>134</v>
      </c>
      <c r="BK172" s="200">
        <f t="shared" ref="BK172:BK183" si="29">ROUND(I172*H172,2)</f>
        <v>259.8</v>
      </c>
      <c r="BL172" s="14" t="s">
        <v>158</v>
      </c>
      <c r="BM172" s="199" t="s">
        <v>251</v>
      </c>
    </row>
    <row r="173" spans="1:65" s="2" customFormat="1" ht="24.2" customHeight="1">
      <c r="A173" s="28"/>
      <c r="B173" s="29"/>
      <c r="C173" s="188" t="s">
        <v>190</v>
      </c>
      <c r="D173" s="188" t="s">
        <v>129</v>
      </c>
      <c r="E173" s="189" t="s">
        <v>563</v>
      </c>
      <c r="F173" s="190" t="s">
        <v>564</v>
      </c>
      <c r="G173" s="191" t="s">
        <v>182</v>
      </c>
      <c r="H173" s="192">
        <v>1</v>
      </c>
      <c r="I173" s="193">
        <v>4.75</v>
      </c>
      <c r="J173" s="193">
        <f t="shared" si="20"/>
        <v>4.75</v>
      </c>
      <c r="K173" s="194"/>
      <c r="L173" s="33"/>
      <c r="M173" s="195" t="s">
        <v>1</v>
      </c>
      <c r="N173" s="196" t="s">
        <v>37</v>
      </c>
      <c r="O173" s="197">
        <v>0.21426999999999999</v>
      </c>
      <c r="P173" s="197">
        <f t="shared" si="21"/>
        <v>0.21426999999999999</v>
      </c>
      <c r="Q173" s="197">
        <v>4.5484E-5</v>
      </c>
      <c r="R173" s="197">
        <f t="shared" si="22"/>
        <v>4.5484E-5</v>
      </c>
      <c r="S173" s="197">
        <v>0</v>
      </c>
      <c r="T173" s="198">
        <f t="shared" si="2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99" t="s">
        <v>158</v>
      </c>
      <c r="AT173" s="199" t="s">
        <v>129</v>
      </c>
      <c r="AU173" s="199" t="s">
        <v>134</v>
      </c>
      <c r="AY173" s="14" t="s">
        <v>127</v>
      </c>
      <c r="BE173" s="200">
        <f t="shared" si="24"/>
        <v>0</v>
      </c>
      <c r="BF173" s="200">
        <f t="shared" si="25"/>
        <v>4.75</v>
      </c>
      <c r="BG173" s="200">
        <f t="shared" si="26"/>
        <v>0</v>
      </c>
      <c r="BH173" s="200">
        <f t="shared" si="27"/>
        <v>0</v>
      </c>
      <c r="BI173" s="200">
        <f t="shared" si="28"/>
        <v>0</v>
      </c>
      <c r="BJ173" s="14" t="s">
        <v>134</v>
      </c>
      <c r="BK173" s="200">
        <f t="shared" si="29"/>
        <v>4.75</v>
      </c>
      <c r="BL173" s="14" t="s">
        <v>158</v>
      </c>
      <c r="BM173" s="199" t="s">
        <v>256</v>
      </c>
    </row>
    <row r="174" spans="1:65" s="2" customFormat="1" ht="37.9" customHeight="1">
      <c r="A174" s="28"/>
      <c r="B174" s="29"/>
      <c r="C174" s="201" t="s">
        <v>257</v>
      </c>
      <c r="D174" s="201" t="s">
        <v>167</v>
      </c>
      <c r="E174" s="202" t="s">
        <v>565</v>
      </c>
      <c r="F174" s="203" t="s">
        <v>566</v>
      </c>
      <c r="G174" s="204" t="s">
        <v>182</v>
      </c>
      <c r="H174" s="205">
        <v>1</v>
      </c>
      <c r="I174" s="206">
        <v>135.41</v>
      </c>
      <c r="J174" s="206">
        <f t="shared" si="20"/>
        <v>135.41</v>
      </c>
      <c r="K174" s="207"/>
      <c r="L174" s="208"/>
      <c r="M174" s="209" t="s">
        <v>1</v>
      </c>
      <c r="N174" s="210" t="s">
        <v>37</v>
      </c>
      <c r="O174" s="197">
        <v>0</v>
      </c>
      <c r="P174" s="197">
        <f t="shared" si="21"/>
        <v>0</v>
      </c>
      <c r="Q174" s="197">
        <v>0</v>
      </c>
      <c r="R174" s="197">
        <f t="shared" si="22"/>
        <v>0</v>
      </c>
      <c r="S174" s="197">
        <v>0</v>
      </c>
      <c r="T174" s="198">
        <f t="shared" si="2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99" t="s">
        <v>190</v>
      </c>
      <c r="AT174" s="199" t="s">
        <v>167</v>
      </c>
      <c r="AU174" s="199" t="s">
        <v>134</v>
      </c>
      <c r="AY174" s="14" t="s">
        <v>127</v>
      </c>
      <c r="BE174" s="200">
        <f t="shared" si="24"/>
        <v>0</v>
      </c>
      <c r="BF174" s="200">
        <f t="shared" si="25"/>
        <v>135.41</v>
      </c>
      <c r="BG174" s="200">
        <f t="shared" si="26"/>
        <v>0</v>
      </c>
      <c r="BH174" s="200">
        <f t="shared" si="27"/>
        <v>0</v>
      </c>
      <c r="BI174" s="200">
        <f t="shared" si="28"/>
        <v>0</v>
      </c>
      <c r="BJ174" s="14" t="s">
        <v>134</v>
      </c>
      <c r="BK174" s="200">
        <f t="shared" si="29"/>
        <v>135.41</v>
      </c>
      <c r="BL174" s="14" t="s">
        <v>158</v>
      </c>
      <c r="BM174" s="199" t="s">
        <v>260</v>
      </c>
    </row>
    <row r="175" spans="1:65" s="2" customFormat="1" ht="16.5" customHeight="1">
      <c r="A175" s="28"/>
      <c r="B175" s="29"/>
      <c r="C175" s="188" t="s">
        <v>194</v>
      </c>
      <c r="D175" s="188" t="s">
        <v>129</v>
      </c>
      <c r="E175" s="189" t="s">
        <v>567</v>
      </c>
      <c r="F175" s="190" t="s">
        <v>568</v>
      </c>
      <c r="G175" s="191" t="s">
        <v>182</v>
      </c>
      <c r="H175" s="192">
        <v>1</v>
      </c>
      <c r="I175" s="193">
        <v>6.01</v>
      </c>
      <c r="J175" s="193">
        <f t="shared" si="20"/>
        <v>6.01</v>
      </c>
      <c r="K175" s="194"/>
      <c r="L175" s="33"/>
      <c r="M175" s="195" t="s">
        <v>1</v>
      </c>
      <c r="N175" s="196" t="s">
        <v>37</v>
      </c>
      <c r="O175" s="197">
        <v>0.26885999999999999</v>
      </c>
      <c r="P175" s="197">
        <f t="shared" si="21"/>
        <v>0.26885999999999999</v>
      </c>
      <c r="Q175" s="197">
        <v>5.7615999999999999E-5</v>
      </c>
      <c r="R175" s="197">
        <f t="shared" si="22"/>
        <v>5.7615999999999999E-5</v>
      </c>
      <c r="S175" s="197">
        <v>0</v>
      </c>
      <c r="T175" s="198">
        <f t="shared" si="2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99" t="s">
        <v>158</v>
      </c>
      <c r="AT175" s="199" t="s">
        <v>129</v>
      </c>
      <c r="AU175" s="199" t="s">
        <v>134</v>
      </c>
      <c r="AY175" s="14" t="s">
        <v>127</v>
      </c>
      <c r="BE175" s="200">
        <f t="shared" si="24"/>
        <v>0</v>
      </c>
      <c r="BF175" s="200">
        <f t="shared" si="25"/>
        <v>6.01</v>
      </c>
      <c r="BG175" s="200">
        <f t="shared" si="26"/>
        <v>0</v>
      </c>
      <c r="BH175" s="200">
        <f t="shared" si="27"/>
        <v>0</v>
      </c>
      <c r="BI175" s="200">
        <f t="shared" si="28"/>
        <v>0</v>
      </c>
      <c r="BJ175" s="14" t="s">
        <v>134</v>
      </c>
      <c r="BK175" s="200">
        <f t="shared" si="29"/>
        <v>6.01</v>
      </c>
      <c r="BL175" s="14" t="s">
        <v>158</v>
      </c>
      <c r="BM175" s="199" t="s">
        <v>263</v>
      </c>
    </row>
    <row r="176" spans="1:65" s="2" customFormat="1" ht="24.2" customHeight="1">
      <c r="A176" s="28"/>
      <c r="B176" s="29"/>
      <c r="C176" s="201" t="s">
        <v>264</v>
      </c>
      <c r="D176" s="201" t="s">
        <v>167</v>
      </c>
      <c r="E176" s="202" t="s">
        <v>569</v>
      </c>
      <c r="F176" s="203" t="s">
        <v>570</v>
      </c>
      <c r="G176" s="204" t="s">
        <v>182</v>
      </c>
      <c r="H176" s="205">
        <v>1</v>
      </c>
      <c r="I176" s="206">
        <v>60.78</v>
      </c>
      <c r="J176" s="206">
        <f t="shared" si="20"/>
        <v>60.78</v>
      </c>
      <c r="K176" s="207"/>
      <c r="L176" s="208"/>
      <c r="M176" s="209" t="s">
        <v>1</v>
      </c>
      <c r="N176" s="210" t="s">
        <v>37</v>
      </c>
      <c r="O176" s="197">
        <v>0</v>
      </c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99" t="s">
        <v>190</v>
      </c>
      <c r="AT176" s="199" t="s">
        <v>167</v>
      </c>
      <c r="AU176" s="199" t="s">
        <v>134</v>
      </c>
      <c r="AY176" s="14" t="s">
        <v>127</v>
      </c>
      <c r="BE176" s="200">
        <f t="shared" si="24"/>
        <v>0</v>
      </c>
      <c r="BF176" s="200">
        <f t="shared" si="25"/>
        <v>60.78</v>
      </c>
      <c r="BG176" s="200">
        <f t="shared" si="26"/>
        <v>0</v>
      </c>
      <c r="BH176" s="200">
        <f t="shared" si="27"/>
        <v>0</v>
      </c>
      <c r="BI176" s="200">
        <f t="shared" si="28"/>
        <v>0</v>
      </c>
      <c r="BJ176" s="14" t="s">
        <v>134</v>
      </c>
      <c r="BK176" s="200">
        <f t="shared" si="29"/>
        <v>60.78</v>
      </c>
      <c r="BL176" s="14" t="s">
        <v>158</v>
      </c>
      <c r="BM176" s="199" t="s">
        <v>267</v>
      </c>
    </row>
    <row r="177" spans="1:65" s="2" customFormat="1" ht="16.5" customHeight="1">
      <c r="A177" s="28"/>
      <c r="B177" s="29"/>
      <c r="C177" s="188" t="s">
        <v>197</v>
      </c>
      <c r="D177" s="188" t="s">
        <v>129</v>
      </c>
      <c r="E177" s="189" t="s">
        <v>571</v>
      </c>
      <c r="F177" s="190" t="s">
        <v>572</v>
      </c>
      <c r="G177" s="191" t="s">
        <v>182</v>
      </c>
      <c r="H177" s="192">
        <v>5</v>
      </c>
      <c r="I177" s="193">
        <v>5.1100000000000003</v>
      </c>
      <c r="J177" s="193">
        <f t="shared" si="20"/>
        <v>25.55</v>
      </c>
      <c r="K177" s="194"/>
      <c r="L177" s="33"/>
      <c r="M177" s="195" t="s">
        <v>1</v>
      </c>
      <c r="N177" s="196" t="s">
        <v>37</v>
      </c>
      <c r="O177" s="197">
        <v>0.22764000000000001</v>
      </c>
      <c r="P177" s="197">
        <f t="shared" si="21"/>
        <v>1.1382000000000001</v>
      </c>
      <c r="Q177" s="197">
        <v>5.1539999999999998E-5</v>
      </c>
      <c r="R177" s="197">
        <f t="shared" si="22"/>
        <v>2.5769999999999998E-4</v>
      </c>
      <c r="S177" s="197">
        <v>0</v>
      </c>
      <c r="T177" s="198">
        <f t="shared" si="2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99" t="s">
        <v>158</v>
      </c>
      <c r="AT177" s="199" t="s">
        <v>129</v>
      </c>
      <c r="AU177" s="199" t="s">
        <v>134</v>
      </c>
      <c r="AY177" s="14" t="s">
        <v>127</v>
      </c>
      <c r="BE177" s="200">
        <f t="shared" si="24"/>
        <v>0</v>
      </c>
      <c r="BF177" s="200">
        <f t="shared" si="25"/>
        <v>25.55</v>
      </c>
      <c r="BG177" s="200">
        <f t="shared" si="26"/>
        <v>0</v>
      </c>
      <c r="BH177" s="200">
        <f t="shared" si="27"/>
        <v>0</v>
      </c>
      <c r="BI177" s="200">
        <f t="shared" si="28"/>
        <v>0</v>
      </c>
      <c r="BJ177" s="14" t="s">
        <v>134</v>
      </c>
      <c r="BK177" s="200">
        <f t="shared" si="29"/>
        <v>25.55</v>
      </c>
      <c r="BL177" s="14" t="s">
        <v>158</v>
      </c>
      <c r="BM177" s="199" t="s">
        <v>270</v>
      </c>
    </row>
    <row r="178" spans="1:65" s="2" customFormat="1" ht="16.5" customHeight="1">
      <c r="A178" s="28"/>
      <c r="B178" s="29"/>
      <c r="C178" s="201" t="s">
        <v>271</v>
      </c>
      <c r="D178" s="201" t="s">
        <v>167</v>
      </c>
      <c r="E178" s="202" t="s">
        <v>573</v>
      </c>
      <c r="F178" s="203" t="s">
        <v>574</v>
      </c>
      <c r="G178" s="204" t="s">
        <v>182</v>
      </c>
      <c r="H178" s="205">
        <v>5</v>
      </c>
      <c r="I178" s="206">
        <v>15.6</v>
      </c>
      <c r="J178" s="206">
        <f t="shared" si="20"/>
        <v>78</v>
      </c>
      <c r="K178" s="207"/>
      <c r="L178" s="208"/>
      <c r="M178" s="209" t="s">
        <v>1</v>
      </c>
      <c r="N178" s="210" t="s">
        <v>37</v>
      </c>
      <c r="O178" s="197">
        <v>0</v>
      </c>
      <c r="P178" s="197">
        <f t="shared" si="21"/>
        <v>0</v>
      </c>
      <c r="Q178" s="197">
        <v>0</v>
      </c>
      <c r="R178" s="197">
        <f t="shared" si="22"/>
        <v>0</v>
      </c>
      <c r="S178" s="197">
        <v>0</v>
      </c>
      <c r="T178" s="198">
        <f t="shared" si="2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99" t="s">
        <v>190</v>
      </c>
      <c r="AT178" s="199" t="s">
        <v>167</v>
      </c>
      <c r="AU178" s="199" t="s">
        <v>134</v>
      </c>
      <c r="AY178" s="14" t="s">
        <v>127</v>
      </c>
      <c r="BE178" s="200">
        <f t="shared" si="24"/>
        <v>0</v>
      </c>
      <c r="BF178" s="200">
        <f t="shared" si="25"/>
        <v>78</v>
      </c>
      <c r="BG178" s="200">
        <f t="shared" si="26"/>
        <v>0</v>
      </c>
      <c r="BH178" s="200">
        <f t="shared" si="27"/>
        <v>0</v>
      </c>
      <c r="BI178" s="200">
        <f t="shared" si="28"/>
        <v>0</v>
      </c>
      <c r="BJ178" s="14" t="s">
        <v>134</v>
      </c>
      <c r="BK178" s="200">
        <f t="shared" si="29"/>
        <v>78</v>
      </c>
      <c r="BL178" s="14" t="s">
        <v>158</v>
      </c>
      <c r="BM178" s="199" t="s">
        <v>274</v>
      </c>
    </row>
    <row r="179" spans="1:65" s="2" customFormat="1" ht="16.5" customHeight="1">
      <c r="A179" s="28"/>
      <c r="B179" s="29"/>
      <c r="C179" s="188" t="s">
        <v>201</v>
      </c>
      <c r="D179" s="188" t="s">
        <v>129</v>
      </c>
      <c r="E179" s="189" t="s">
        <v>575</v>
      </c>
      <c r="F179" s="190" t="s">
        <v>576</v>
      </c>
      <c r="G179" s="191" t="s">
        <v>182</v>
      </c>
      <c r="H179" s="192">
        <v>1</v>
      </c>
      <c r="I179" s="193">
        <v>4.8099999999999996</v>
      </c>
      <c r="J179" s="193">
        <f t="shared" si="20"/>
        <v>4.8099999999999996</v>
      </c>
      <c r="K179" s="194"/>
      <c r="L179" s="33"/>
      <c r="M179" s="195" t="s">
        <v>1</v>
      </c>
      <c r="N179" s="196" t="s">
        <v>37</v>
      </c>
      <c r="O179" s="197">
        <v>0.22048000000000001</v>
      </c>
      <c r="P179" s="197">
        <f t="shared" si="21"/>
        <v>0.22048000000000001</v>
      </c>
      <c r="Q179" s="197">
        <v>2.0000000000000002E-5</v>
      </c>
      <c r="R179" s="197">
        <f t="shared" si="22"/>
        <v>2.0000000000000002E-5</v>
      </c>
      <c r="S179" s="197">
        <v>0</v>
      </c>
      <c r="T179" s="198">
        <f t="shared" si="2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99" t="s">
        <v>158</v>
      </c>
      <c r="AT179" s="199" t="s">
        <v>129</v>
      </c>
      <c r="AU179" s="199" t="s">
        <v>134</v>
      </c>
      <c r="AY179" s="14" t="s">
        <v>127</v>
      </c>
      <c r="BE179" s="200">
        <f t="shared" si="24"/>
        <v>0</v>
      </c>
      <c r="BF179" s="200">
        <f t="shared" si="25"/>
        <v>4.8099999999999996</v>
      </c>
      <c r="BG179" s="200">
        <f t="shared" si="26"/>
        <v>0</v>
      </c>
      <c r="BH179" s="200">
        <f t="shared" si="27"/>
        <v>0</v>
      </c>
      <c r="BI179" s="200">
        <f t="shared" si="28"/>
        <v>0</v>
      </c>
      <c r="BJ179" s="14" t="s">
        <v>134</v>
      </c>
      <c r="BK179" s="200">
        <f t="shared" si="29"/>
        <v>4.8099999999999996</v>
      </c>
      <c r="BL179" s="14" t="s">
        <v>158</v>
      </c>
      <c r="BM179" s="199" t="s">
        <v>277</v>
      </c>
    </row>
    <row r="180" spans="1:65" s="2" customFormat="1" ht="24.2" customHeight="1">
      <c r="A180" s="28"/>
      <c r="B180" s="29"/>
      <c r="C180" s="201" t="s">
        <v>278</v>
      </c>
      <c r="D180" s="201" t="s">
        <v>167</v>
      </c>
      <c r="E180" s="202" t="s">
        <v>577</v>
      </c>
      <c r="F180" s="203" t="s">
        <v>578</v>
      </c>
      <c r="G180" s="204" t="s">
        <v>182</v>
      </c>
      <c r="H180" s="205">
        <v>1</v>
      </c>
      <c r="I180" s="206">
        <v>38.54</v>
      </c>
      <c r="J180" s="206">
        <f t="shared" si="20"/>
        <v>38.54</v>
      </c>
      <c r="K180" s="207"/>
      <c r="L180" s="208"/>
      <c r="M180" s="209" t="s">
        <v>1</v>
      </c>
      <c r="N180" s="210" t="s">
        <v>37</v>
      </c>
      <c r="O180" s="197">
        <v>0</v>
      </c>
      <c r="P180" s="197">
        <f t="shared" si="21"/>
        <v>0</v>
      </c>
      <c r="Q180" s="197">
        <v>0</v>
      </c>
      <c r="R180" s="197">
        <f t="shared" si="22"/>
        <v>0</v>
      </c>
      <c r="S180" s="197">
        <v>0</v>
      </c>
      <c r="T180" s="198">
        <f t="shared" si="2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99" t="s">
        <v>190</v>
      </c>
      <c r="AT180" s="199" t="s">
        <v>167</v>
      </c>
      <c r="AU180" s="199" t="s">
        <v>134</v>
      </c>
      <c r="AY180" s="14" t="s">
        <v>127</v>
      </c>
      <c r="BE180" s="200">
        <f t="shared" si="24"/>
        <v>0</v>
      </c>
      <c r="BF180" s="200">
        <f t="shared" si="25"/>
        <v>38.54</v>
      </c>
      <c r="BG180" s="200">
        <f t="shared" si="26"/>
        <v>0</v>
      </c>
      <c r="BH180" s="200">
        <f t="shared" si="27"/>
        <v>0</v>
      </c>
      <c r="BI180" s="200">
        <f t="shared" si="28"/>
        <v>0</v>
      </c>
      <c r="BJ180" s="14" t="s">
        <v>134</v>
      </c>
      <c r="BK180" s="200">
        <f t="shared" si="29"/>
        <v>38.54</v>
      </c>
      <c r="BL180" s="14" t="s">
        <v>158</v>
      </c>
      <c r="BM180" s="199" t="s">
        <v>281</v>
      </c>
    </row>
    <row r="181" spans="1:65" s="2" customFormat="1" ht="24.2" customHeight="1">
      <c r="A181" s="28"/>
      <c r="B181" s="29"/>
      <c r="C181" s="188" t="s">
        <v>207</v>
      </c>
      <c r="D181" s="188" t="s">
        <v>129</v>
      </c>
      <c r="E181" s="189" t="s">
        <v>579</v>
      </c>
      <c r="F181" s="190" t="s">
        <v>580</v>
      </c>
      <c r="G181" s="191" t="s">
        <v>178</v>
      </c>
      <c r="H181" s="192">
        <v>131</v>
      </c>
      <c r="I181" s="193">
        <v>1.78</v>
      </c>
      <c r="J181" s="193">
        <f t="shared" si="20"/>
        <v>233.18</v>
      </c>
      <c r="K181" s="194"/>
      <c r="L181" s="33"/>
      <c r="M181" s="195" t="s">
        <v>1</v>
      </c>
      <c r="N181" s="196" t="s">
        <v>37</v>
      </c>
      <c r="O181" s="197">
        <v>6.3969999999999999E-2</v>
      </c>
      <c r="P181" s="197">
        <f t="shared" si="21"/>
        <v>8.3800699999999999</v>
      </c>
      <c r="Q181" s="197">
        <v>1.8652E-4</v>
      </c>
      <c r="R181" s="197">
        <f t="shared" si="22"/>
        <v>2.443412E-2</v>
      </c>
      <c r="S181" s="197">
        <v>0</v>
      </c>
      <c r="T181" s="198">
        <f t="shared" si="2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99" t="s">
        <v>158</v>
      </c>
      <c r="AT181" s="199" t="s">
        <v>129</v>
      </c>
      <c r="AU181" s="199" t="s">
        <v>134</v>
      </c>
      <c r="AY181" s="14" t="s">
        <v>127</v>
      </c>
      <c r="BE181" s="200">
        <f t="shared" si="24"/>
        <v>0</v>
      </c>
      <c r="BF181" s="200">
        <f t="shared" si="25"/>
        <v>233.18</v>
      </c>
      <c r="BG181" s="200">
        <f t="shared" si="26"/>
        <v>0</v>
      </c>
      <c r="BH181" s="200">
        <f t="shared" si="27"/>
        <v>0</v>
      </c>
      <c r="BI181" s="200">
        <f t="shared" si="28"/>
        <v>0</v>
      </c>
      <c r="BJ181" s="14" t="s">
        <v>134</v>
      </c>
      <c r="BK181" s="200">
        <f t="shared" si="29"/>
        <v>233.18</v>
      </c>
      <c r="BL181" s="14" t="s">
        <v>158</v>
      </c>
      <c r="BM181" s="199" t="s">
        <v>284</v>
      </c>
    </row>
    <row r="182" spans="1:65" s="2" customFormat="1" ht="24.2" customHeight="1">
      <c r="A182" s="28"/>
      <c r="B182" s="29"/>
      <c r="C182" s="188" t="s">
        <v>285</v>
      </c>
      <c r="D182" s="188" t="s">
        <v>129</v>
      </c>
      <c r="E182" s="189" t="s">
        <v>581</v>
      </c>
      <c r="F182" s="190" t="s">
        <v>582</v>
      </c>
      <c r="G182" s="191" t="s">
        <v>178</v>
      </c>
      <c r="H182" s="192">
        <v>131</v>
      </c>
      <c r="I182" s="193">
        <v>1.26</v>
      </c>
      <c r="J182" s="193">
        <f t="shared" si="20"/>
        <v>165.06</v>
      </c>
      <c r="K182" s="194"/>
      <c r="L182" s="33"/>
      <c r="M182" s="195" t="s">
        <v>1</v>
      </c>
      <c r="N182" s="196" t="s">
        <v>37</v>
      </c>
      <c r="O182" s="197">
        <v>5.8049999999999997E-2</v>
      </c>
      <c r="P182" s="197">
        <f t="shared" si="21"/>
        <v>7.6045499999999997</v>
      </c>
      <c r="Q182" s="197">
        <v>1.0000000000000001E-5</v>
      </c>
      <c r="R182" s="197">
        <f t="shared" si="22"/>
        <v>1.3100000000000002E-3</v>
      </c>
      <c r="S182" s="197">
        <v>0</v>
      </c>
      <c r="T182" s="198">
        <f t="shared" si="2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99" t="s">
        <v>158</v>
      </c>
      <c r="AT182" s="199" t="s">
        <v>129</v>
      </c>
      <c r="AU182" s="199" t="s">
        <v>134</v>
      </c>
      <c r="AY182" s="14" t="s">
        <v>127</v>
      </c>
      <c r="BE182" s="200">
        <f t="shared" si="24"/>
        <v>0</v>
      </c>
      <c r="BF182" s="200">
        <f t="shared" si="25"/>
        <v>165.06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4" t="s">
        <v>134</v>
      </c>
      <c r="BK182" s="200">
        <f t="shared" si="29"/>
        <v>165.06</v>
      </c>
      <c r="BL182" s="14" t="s">
        <v>158</v>
      </c>
      <c r="BM182" s="199" t="s">
        <v>288</v>
      </c>
    </row>
    <row r="183" spans="1:65" s="2" customFormat="1" ht="24.2" customHeight="1">
      <c r="A183" s="28"/>
      <c r="B183" s="29"/>
      <c r="C183" s="188" t="s">
        <v>212</v>
      </c>
      <c r="D183" s="188" t="s">
        <v>129</v>
      </c>
      <c r="E183" s="189" t="s">
        <v>583</v>
      </c>
      <c r="F183" s="190" t="s">
        <v>584</v>
      </c>
      <c r="G183" s="191" t="s">
        <v>162</v>
      </c>
      <c r="H183" s="192">
        <v>8.4000000000000005E-2</v>
      </c>
      <c r="I183" s="193">
        <v>25.49</v>
      </c>
      <c r="J183" s="193">
        <f t="shared" si="20"/>
        <v>2.14</v>
      </c>
      <c r="K183" s="194"/>
      <c r="L183" s="33"/>
      <c r="M183" s="195" t="s">
        <v>1</v>
      </c>
      <c r="N183" s="196" t="s">
        <v>37</v>
      </c>
      <c r="O183" s="197">
        <v>1.304</v>
      </c>
      <c r="P183" s="197">
        <f t="shared" si="21"/>
        <v>0.10953600000000001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99" t="s">
        <v>158</v>
      </c>
      <c r="AT183" s="199" t="s">
        <v>129</v>
      </c>
      <c r="AU183" s="199" t="s">
        <v>134</v>
      </c>
      <c r="AY183" s="14" t="s">
        <v>127</v>
      </c>
      <c r="BE183" s="200">
        <f t="shared" si="24"/>
        <v>0</v>
      </c>
      <c r="BF183" s="200">
        <f t="shared" si="25"/>
        <v>2.14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4" t="s">
        <v>134</v>
      </c>
      <c r="BK183" s="200">
        <f t="shared" si="29"/>
        <v>2.14</v>
      </c>
      <c r="BL183" s="14" t="s">
        <v>158</v>
      </c>
      <c r="BM183" s="199" t="s">
        <v>291</v>
      </c>
    </row>
    <row r="184" spans="1:65" s="12" customFormat="1" ht="22.9" customHeight="1">
      <c r="B184" s="173"/>
      <c r="C184" s="174"/>
      <c r="D184" s="175" t="s">
        <v>70</v>
      </c>
      <c r="E184" s="186" t="s">
        <v>585</v>
      </c>
      <c r="F184" s="186" t="s">
        <v>586</v>
      </c>
      <c r="G184" s="174"/>
      <c r="H184" s="174"/>
      <c r="I184" s="174"/>
      <c r="J184" s="187">
        <f>BK184</f>
        <v>6768.46</v>
      </c>
      <c r="K184" s="174"/>
      <c r="L184" s="178"/>
      <c r="M184" s="179"/>
      <c r="N184" s="180"/>
      <c r="O184" s="180"/>
      <c r="P184" s="181">
        <f>SUM(P185:P199)</f>
        <v>6.5839800000000004</v>
      </c>
      <c r="Q184" s="180"/>
      <c r="R184" s="181">
        <f>SUM(R185:R199)</f>
        <v>2.31589E-2</v>
      </c>
      <c r="S184" s="180"/>
      <c r="T184" s="182">
        <f>SUM(T185:T199)</f>
        <v>0</v>
      </c>
      <c r="AR184" s="183" t="s">
        <v>134</v>
      </c>
      <c r="AT184" s="184" t="s">
        <v>70</v>
      </c>
      <c r="AU184" s="184" t="s">
        <v>79</v>
      </c>
      <c r="AY184" s="183" t="s">
        <v>127</v>
      </c>
      <c r="BK184" s="185">
        <f>SUM(BK185:BK199)</f>
        <v>6768.46</v>
      </c>
    </row>
    <row r="185" spans="1:65" s="2" customFormat="1" ht="24.2" customHeight="1">
      <c r="A185" s="28"/>
      <c r="B185" s="29"/>
      <c r="C185" s="188" t="s">
        <v>292</v>
      </c>
      <c r="D185" s="188" t="s">
        <v>129</v>
      </c>
      <c r="E185" s="189" t="s">
        <v>587</v>
      </c>
      <c r="F185" s="190" t="s">
        <v>588</v>
      </c>
      <c r="G185" s="191" t="s">
        <v>182</v>
      </c>
      <c r="H185" s="192">
        <v>1</v>
      </c>
      <c r="I185" s="193">
        <v>38.21</v>
      </c>
      <c r="J185" s="193">
        <f t="shared" ref="J185:J199" si="30">ROUND(I185*H185,2)</f>
        <v>38.21</v>
      </c>
      <c r="K185" s="194"/>
      <c r="L185" s="33"/>
      <c r="M185" s="195" t="s">
        <v>1</v>
      </c>
      <c r="N185" s="196" t="s">
        <v>37</v>
      </c>
      <c r="O185" s="197">
        <v>2.1001599999999998</v>
      </c>
      <c r="P185" s="197">
        <f t="shared" ref="P185:P199" si="31">O185*H185</f>
        <v>2.1001599999999998</v>
      </c>
      <c r="Q185" s="197">
        <v>3.0000000000000001E-5</v>
      </c>
      <c r="R185" s="197">
        <f t="shared" ref="R185:R199" si="32">Q185*H185</f>
        <v>3.0000000000000001E-5</v>
      </c>
      <c r="S185" s="197">
        <v>0</v>
      </c>
      <c r="T185" s="198">
        <f t="shared" ref="T185:T199" si="33">S185*H185</f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99" t="s">
        <v>158</v>
      </c>
      <c r="AT185" s="199" t="s">
        <v>129</v>
      </c>
      <c r="AU185" s="199" t="s">
        <v>134</v>
      </c>
      <c r="AY185" s="14" t="s">
        <v>127</v>
      </c>
      <c r="BE185" s="200">
        <f t="shared" ref="BE185:BE199" si="34">IF(N185="základná",J185,0)</f>
        <v>0</v>
      </c>
      <c r="BF185" s="200">
        <f t="shared" ref="BF185:BF199" si="35">IF(N185="znížená",J185,0)</f>
        <v>38.21</v>
      </c>
      <c r="BG185" s="200">
        <f t="shared" ref="BG185:BG199" si="36">IF(N185="zákl. prenesená",J185,0)</f>
        <v>0</v>
      </c>
      <c r="BH185" s="200">
        <f t="shared" ref="BH185:BH199" si="37">IF(N185="zníž. prenesená",J185,0)</f>
        <v>0</v>
      </c>
      <c r="BI185" s="200">
        <f t="shared" ref="BI185:BI199" si="38">IF(N185="nulová",J185,0)</f>
        <v>0</v>
      </c>
      <c r="BJ185" s="14" t="s">
        <v>134</v>
      </c>
      <c r="BK185" s="200">
        <f t="shared" ref="BK185:BK199" si="39">ROUND(I185*H185,2)</f>
        <v>38.21</v>
      </c>
      <c r="BL185" s="14" t="s">
        <v>158</v>
      </c>
      <c r="BM185" s="199" t="s">
        <v>295</v>
      </c>
    </row>
    <row r="186" spans="1:65" s="2" customFormat="1" ht="37.9" customHeight="1">
      <c r="A186" s="28"/>
      <c r="B186" s="29"/>
      <c r="C186" s="201" t="s">
        <v>215</v>
      </c>
      <c r="D186" s="201" t="s">
        <v>167</v>
      </c>
      <c r="E186" s="202" t="s">
        <v>589</v>
      </c>
      <c r="F186" s="203" t="s">
        <v>590</v>
      </c>
      <c r="G186" s="204" t="s">
        <v>182</v>
      </c>
      <c r="H186" s="205">
        <v>1</v>
      </c>
      <c r="I186" s="206">
        <v>6097.49</v>
      </c>
      <c r="J186" s="206">
        <f t="shared" si="30"/>
        <v>6097.49</v>
      </c>
      <c r="K186" s="207"/>
      <c r="L186" s="208"/>
      <c r="M186" s="209" t="s">
        <v>1</v>
      </c>
      <c r="N186" s="210" t="s">
        <v>37</v>
      </c>
      <c r="O186" s="197">
        <v>0</v>
      </c>
      <c r="P186" s="197">
        <f t="shared" si="31"/>
        <v>0</v>
      </c>
      <c r="Q186" s="197">
        <v>0</v>
      </c>
      <c r="R186" s="197">
        <f t="shared" si="32"/>
        <v>0</v>
      </c>
      <c r="S186" s="197">
        <v>0</v>
      </c>
      <c r="T186" s="198">
        <f t="shared" si="3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99" t="s">
        <v>190</v>
      </c>
      <c r="AT186" s="199" t="s">
        <v>167</v>
      </c>
      <c r="AU186" s="199" t="s">
        <v>134</v>
      </c>
      <c r="AY186" s="14" t="s">
        <v>127</v>
      </c>
      <c r="BE186" s="200">
        <f t="shared" si="34"/>
        <v>0</v>
      </c>
      <c r="BF186" s="200">
        <f t="shared" si="35"/>
        <v>6097.49</v>
      </c>
      <c r="BG186" s="200">
        <f t="shared" si="36"/>
        <v>0</v>
      </c>
      <c r="BH186" s="200">
        <f t="shared" si="37"/>
        <v>0</v>
      </c>
      <c r="BI186" s="200">
        <f t="shared" si="38"/>
        <v>0</v>
      </c>
      <c r="BJ186" s="14" t="s">
        <v>134</v>
      </c>
      <c r="BK186" s="200">
        <f t="shared" si="39"/>
        <v>6097.49</v>
      </c>
      <c r="BL186" s="14" t="s">
        <v>158</v>
      </c>
      <c r="BM186" s="199" t="s">
        <v>298</v>
      </c>
    </row>
    <row r="187" spans="1:65" s="2" customFormat="1" ht="16.5" customHeight="1">
      <c r="A187" s="28"/>
      <c r="B187" s="29"/>
      <c r="C187" s="188" t="s">
        <v>299</v>
      </c>
      <c r="D187" s="188" t="s">
        <v>129</v>
      </c>
      <c r="E187" s="189" t="s">
        <v>591</v>
      </c>
      <c r="F187" s="190" t="s">
        <v>592</v>
      </c>
      <c r="G187" s="191" t="s">
        <v>593</v>
      </c>
      <c r="H187" s="192">
        <v>20</v>
      </c>
      <c r="I187" s="193">
        <v>4.1399999999999997</v>
      </c>
      <c r="J187" s="193">
        <f t="shared" si="30"/>
        <v>82.8</v>
      </c>
      <c r="K187" s="194"/>
      <c r="L187" s="33"/>
      <c r="M187" s="195" t="s">
        <v>1</v>
      </c>
      <c r="N187" s="196" t="s">
        <v>37</v>
      </c>
      <c r="O187" s="197">
        <v>0.10867</v>
      </c>
      <c r="P187" s="197">
        <f t="shared" si="31"/>
        <v>2.1734</v>
      </c>
      <c r="Q187" s="197">
        <v>1.15036E-3</v>
      </c>
      <c r="R187" s="197">
        <f t="shared" si="32"/>
        <v>2.3007199999999998E-2</v>
      </c>
      <c r="S187" s="197">
        <v>0</v>
      </c>
      <c r="T187" s="198">
        <f t="shared" si="3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99" t="s">
        <v>158</v>
      </c>
      <c r="AT187" s="199" t="s">
        <v>129</v>
      </c>
      <c r="AU187" s="199" t="s">
        <v>134</v>
      </c>
      <c r="AY187" s="14" t="s">
        <v>127</v>
      </c>
      <c r="BE187" s="200">
        <f t="shared" si="34"/>
        <v>0</v>
      </c>
      <c r="BF187" s="200">
        <f t="shared" si="35"/>
        <v>82.8</v>
      </c>
      <c r="BG187" s="200">
        <f t="shared" si="36"/>
        <v>0</v>
      </c>
      <c r="BH187" s="200">
        <f t="shared" si="37"/>
        <v>0</v>
      </c>
      <c r="BI187" s="200">
        <f t="shared" si="38"/>
        <v>0</v>
      </c>
      <c r="BJ187" s="14" t="s">
        <v>134</v>
      </c>
      <c r="BK187" s="200">
        <f t="shared" si="39"/>
        <v>82.8</v>
      </c>
      <c r="BL187" s="14" t="s">
        <v>158</v>
      </c>
      <c r="BM187" s="199" t="s">
        <v>302</v>
      </c>
    </row>
    <row r="188" spans="1:65" s="2" customFormat="1" ht="16.5" customHeight="1">
      <c r="A188" s="28"/>
      <c r="B188" s="29"/>
      <c r="C188" s="201" t="s">
        <v>219</v>
      </c>
      <c r="D188" s="201" t="s">
        <v>167</v>
      </c>
      <c r="E188" s="202" t="s">
        <v>594</v>
      </c>
      <c r="F188" s="203" t="s">
        <v>595</v>
      </c>
      <c r="G188" s="204" t="s">
        <v>182</v>
      </c>
      <c r="H188" s="205">
        <v>20</v>
      </c>
      <c r="I188" s="206">
        <v>4.25</v>
      </c>
      <c r="J188" s="206">
        <f t="shared" si="30"/>
        <v>85</v>
      </c>
      <c r="K188" s="207"/>
      <c r="L188" s="208"/>
      <c r="M188" s="209" t="s">
        <v>1</v>
      </c>
      <c r="N188" s="210" t="s">
        <v>37</v>
      </c>
      <c r="O188" s="197">
        <v>0</v>
      </c>
      <c r="P188" s="197">
        <f t="shared" si="31"/>
        <v>0</v>
      </c>
      <c r="Q188" s="197">
        <v>0</v>
      </c>
      <c r="R188" s="197">
        <f t="shared" si="32"/>
        <v>0</v>
      </c>
      <c r="S188" s="197">
        <v>0</v>
      </c>
      <c r="T188" s="198">
        <f t="shared" si="3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99" t="s">
        <v>190</v>
      </c>
      <c r="AT188" s="199" t="s">
        <v>167</v>
      </c>
      <c r="AU188" s="199" t="s">
        <v>134</v>
      </c>
      <c r="AY188" s="14" t="s">
        <v>127</v>
      </c>
      <c r="BE188" s="200">
        <f t="shared" si="34"/>
        <v>0</v>
      </c>
      <c r="BF188" s="200">
        <f t="shared" si="35"/>
        <v>85</v>
      </c>
      <c r="BG188" s="200">
        <f t="shared" si="36"/>
        <v>0</v>
      </c>
      <c r="BH188" s="200">
        <f t="shared" si="37"/>
        <v>0</v>
      </c>
      <c r="BI188" s="200">
        <f t="shared" si="38"/>
        <v>0</v>
      </c>
      <c r="BJ188" s="14" t="s">
        <v>134</v>
      </c>
      <c r="BK188" s="200">
        <f t="shared" si="39"/>
        <v>85</v>
      </c>
      <c r="BL188" s="14" t="s">
        <v>158</v>
      </c>
      <c r="BM188" s="199" t="s">
        <v>305</v>
      </c>
    </row>
    <row r="189" spans="1:65" s="2" customFormat="1" ht="16.5" customHeight="1">
      <c r="A189" s="28"/>
      <c r="B189" s="29"/>
      <c r="C189" s="188" t="s">
        <v>306</v>
      </c>
      <c r="D189" s="188" t="s">
        <v>129</v>
      </c>
      <c r="E189" s="189" t="s">
        <v>596</v>
      </c>
      <c r="F189" s="190" t="s">
        <v>597</v>
      </c>
      <c r="G189" s="191" t="s">
        <v>182</v>
      </c>
      <c r="H189" s="192">
        <v>1</v>
      </c>
      <c r="I189" s="193">
        <v>2.9</v>
      </c>
      <c r="J189" s="193">
        <f t="shared" si="30"/>
        <v>2.9</v>
      </c>
      <c r="K189" s="194"/>
      <c r="L189" s="33"/>
      <c r="M189" s="195" t="s">
        <v>1</v>
      </c>
      <c r="N189" s="196" t="s">
        <v>37</v>
      </c>
      <c r="O189" s="197">
        <v>0.13002</v>
      </c>
      <c r="P189" s="197">
        <f t="shared" si="31"/>
        <v>0.13002</v>
      </c>
      <c r="Q189" s="197">
        <v>5.4E-6</v>
      </c>
      <c r="R189" s="197">
        <f t="shared" si="32"/>
        <v>5.4E-6</v>
      </c>
      <c r="S189" s="197">
        <v>0</v>
      </c>
      <c r="T189" s="198">
        <f t="shared" si="3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99" t="s">
        <v>158</v>
      </c>
      <c r="AT189" s="199" t="s">
        <v>129</v>
      </c>
      <c r="AU189" s="199" t="s">
        <v>134</v>
      </c>
      <c r="AY189" s="14" t="s">
        <v>127</v>
      </c>
      <c r="BE189" s="200">
        <f t="shared" si="34"/>
        <v>0</v>
      </c>
      <c r="BF189" s="200">
        <f t="shared" si="35"/>
        <v>2.9</v>
      </c>
      <c r="BG189" s="200">
        <f t="shared" si="36"/>
        <v>0</v>
      </c>
      <c r="BH189" s="200">
        <f t="shared" si="37"/>
        <v>0</v>
      </c>
      <c r="BI189" s="200">
        <f t="shared" si="38"/>
        <v>0</v>
      </c>
      <c r="BJ189" s="14" t="s">
        <v>134</v>
      </c>
      <c r="BK189" s="200">
        <f t="shared" si="39"/>
        <v>2.9</v>
      </c>
      <c r="BL189" s="14" t="s">
        <v>158</v>
      </c>
      <c r="BM189" s="199" t="s">
        <v>309</v>
      </c>
    </row>
    <row r="190" spans="1:65" s="2" customFormat="1" ht="16.5" customHeight="1">
      <c r="A190" s="28"/>
      <c r="B190" s="29"/>
      <c r="C190" s="201" t="s">
        <v>222</v>
      </c>
      <c r="D190" s="201" t="s">
        <v>167</v>
      </c>
      <c r="E190" s="202" t="s">
        <v>598</v>
      </c>
      <c r="F190" s="203" t="s">
        <v>599</v>
      </c>
      <c r="G190" s="204" t="s">
        <v>182</v>
      </c>
      <c r="H190" s="205">
        <v>1</v>
      </c>
      <c r="I190" s="206">
        <v>11.53</v>
      </c>
      <c r="J190" s="206">
        <f t="shared" si="30"/>
        <v>11.53</v>
      </c>
      <c r="K190" s="207"/>
      <c r="L190" s="208"/>
      <c r="M190" s="209" t="s">
        <v>1</v>
      </c>
      <c r="N190" s="210" t="s">
        <v>37</v>
      </c>
      <c r="O190" s="197">
        <v>0</v>
      </c>
      <c r="P190" s="197">
        <f t="shared" si="31"/>
        <v>0</v>
      </c>
      <c r="Q190" s="197">
        <v>0</v>
      </c>
      <c r="R190" s="197">
        <f t="shared" si="32"/>
        <v>0</v>
      </c>
      <c r="S190" s="197">
        <v>0</v>
      </c>
      <c r="T190" s="198">
        <f t="shared" si="3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99" t="s">
        <v>190</v>
      </c>
      <c r="AT190" s="199" t="s">
        <v>167</v>
      </c>
      <c r="AU190" s="199" t="s">
        <v>134</v>
      </c>
      <c r="AY190" s="14" t="s">
        <v>127</v>
      </c>
      <c r="BE190" s="200">
        <f t="shared" si="34"/>
        <v>0</v>
      </c>
      <c r="BF190" s="200">
        <f t="shared" si="35"/>
        <v>11.53</v>
      </c>
      <c r="BG190" s="200">
        <f t="shared" si="36"/>
        <v>0</v>
      </c>
      <c r="BH190" s="200">
        <f t="shared" si="37"/>
        <v>0</v>
      </c>
      <c r="BI190" s="200">
        <f t="shared" si="38"/>
        <v>0</v>
      </c>
      <c r="BJ190" s="14" t="s">
        <v>134</v>
      </c>
      <c r="BK190" s="200">
        <f t="shared" si="39"/>
        <v>11.53</v>
      </c>
      <c r="BL190" s="14" t="s">
        <v>158</v>
      </c>
      <c r="BM190" s="199" t="s">
        <v>312</v>
      </c>
    </row>
    <row r="191" spans="1:65" s="2" customFormat="1" ht="16.5" customHeight="1">
      <c r="A191" s="28"/>
      <c r="B191" s="29"/>
      <c r="C191" s="188" t="s">
        <v>313</v>
      </c>
      <c r="D191" s="188" t="s">
        <v>129</v>
      </c>
      <c r="E191" s="189" t="s">
        <v>600</v>
      </c>
      <c r="F191" s="190" t="s">
        <v>601</v>
      </c>
      <c r="G191" s="191" t="s">
        <v>182</v>
      </c>
      <c r="H191" s="192">
        <v>7</v>
      </c>
      <c r="I191" s="193">
        <v>3.47</v>
      </c>
      <c r="J191" s="193">
        <f t="shared" si="30"/>
        <v>24.29</v>
      </c>
      <c r="K191" s="194"/>
      <c r="L191" s="33"/>
      <c r="M191" s="195" t="s">
        <v>1</v>
      </c>
      <c r="N191" s="196" t="s">
        <v>37</v>
      </c>
      <c r="O191" s="197">
        <v>0.15303</v>
      </c>
      <c r="P191" s="197">
        <f t="shared" si="31"/>
        <v>1.07121</v>
      </c>
      <c r="Q191" s="197">
        <v>7.9000000000000006E-6</v>
      </c>
      <c r="R191" s="197">
        <f t="shared" si="32"/>
        <v>5.5300000000000002E-5</v>
      </c>
      <c r="S191" s="197">
        <v>0</v>
      </c>
      <c r="T191" s="198">
        <f t="shared" si="3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99" t="s">
        <v>158</v>
      </c>
      <c r="AT191" s="199" t="s">
        <v>129</v>
      </c>
      <c r="AU191" s="199" t="s">
        <v>134</v>
      </c>
      <c r="AY191" s="14" t="s">
        <v>127</v>
      </c>
      <c r="BE191" s="200">
        <f t="shared" si="34"/>
        <v>0</v>
      </c>
      <c r="BF191" s="200">
        <f t="shared" si="35"/>
        <v>24.29</v>
      </c>
      <c r="BG191" s="200">
        <f t="shared" si="36"/>
        <v>0</v>
      </c>
      <c r="BH191" s="200">
        <f t="shared" si="37"/>
        <v>0</v>
      </c>
      <c r="BI191" s="200">
        <f t="shared" si="38"/>
        <v>0</v>
      </c>
      <c r="BJ191" s="14" t="s">
        <v>134</v>
      </c>
      <c r="BK191" s="200">
        <f t="shared" si="39"/>
        <v>24.29</v>
      </c>
      <c r="BL191" s="14" t="s">
        <v>158</v>
      </c>
      <c r="BM191" s="199" t="s">
        <v>316</v>
      </c>
    </row>
    <row r="192" spans="1:65" s="2" customFormat="1" ht="24.2" customHeight="1">
      <c r="A192" s="28"/>
      <c r="B192" s="29"/>
      <c r="C192" s="201" t="s">
        <v>226</v>
      </c>
      <c r="D192" s="201" t="s">
        <v>167</v>
      </c>
      <c r="E192" s="202" t="s">
        <v>602</v>
      </c>
      <c r="F192" s="203" t="s">
        <v>603</v>
      </c>
      <c r="G192" s="204" t="s">
        <v>182</v>
      </c>
      <c r="H192" s="205">
        <v>7</v>
      </c>
      <c r="I192" s="206">
        <v>28.82</v>
      </c>
      <c r="J192" s="206">
        <f t="shared" si="30"/>
        <v>201.74</v>
      </c>
      <c r="K192" s="207"/>
      <c r="L192" s="208"/>
      <c r="M192" s="209" t="s">
        <v>1</v>
      </c>
      <c r="N192" s="210" t="s">
        <v>37</v>
      </c>
      <c r="O192" s="197">
        <v>0</v>
      </c>
      <c r="P192" s="197">
        <f t="shared" si="31"/>
        <v>0</v>
      </c>
      <c r="Q192" s="197">
        <v>0</v>
      </c>
      <c r="R192" s="197">
        <f t="shared" si="32"/>
        <v>0</v>
      </c>
      <c r="S192" s="197">
        <v>0</v>
      </c>
      <c r="T192" s="198">
        <f t="shared" si="3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99" t="s">
        <v>190</v>
      </c>
      <c r="AT192" s="199" t="s">
        <v>167</v>
      </c>
      <c r="AU192" s="199" t="s">
        <v>134</v>
      </c>
      <c r="AY192" s="14" t="s">
        <v>127</v>
      </c>
      <c r="BE192" s="200">
        <f t="shared" si="34"/>
        <v>0</v>
      </c>
      <c r="BF192" s="200">
        <f t="shared" si="35"/>
        <v>201.74</v>
      </c>
      <c r="BG192" s="200">
        <f t="shared" si="36"/>
        <v>0</v>
      </c>
      <c r="BH192" s="200">
        <f t="shared" si="37"/>
        <v>0</v>
      </c>
      <c r="BI192" s="200">
        <f t="shared" si="38"/>
        <v>0</v>
      </c>
      <c r="BJ192" s="14" t="s">
        <v>134</v>
      </c>
      <c r="BK192" s="200">
        <f t="shared" si="39"/>
        <v>201.74</v>
      </c>
      <c r="BL192" s="14" t="s">
        <v>158</v>
      </c>
      <c r="BM192" s="199" t="s">
        <v>319</v>
      </c>
    </row>
    <row r="193" spans="1:65" s="2" customFormat="1" ht="16.5" customHeight="1">
      <c r="A193" s="28"/>
      <c r="B193" s="29"/>
      <c r="C193" s="188" t="s">
        <v>320</v>
      </c>
      <c r="D193" s="188" t="s">
        <v>129</v>
      </c>
      <c r="E193" s="189" t="s">
        <v>604</v>
      </c>
      <c r="F193" s="190" t="s">
        <v>605</v>
      </c>
      <c r="G193" s="191" t="s">
        <v>182</v>
      </c>
      <c r="H193" s="192">
        <v>2</v>
      </c>
      <c r="I193" s="193">
        <v>4.01</v>
      </c>
      <c r="J193" s="193">
        <f t="shared" si="30"/>
        <v>8.02</v>
      </c>
      <c r="K193" s="194"/>
      <c r="L193" s="33"/>
      <c r="M193" s="195" t="s">
        <v>1</v>
      </c>
      <c r="N193" s="196" t="s">
        <v>37</v>
      </c>
      <c r="O193" s="197">
        <v>0.17404</v>
      </c>
      <c r="P193" s="197">
        <f t="shared" si="31"/>
        <v>0.34808</v>
      </c>
      <c r="Q193" s="197">
        <v>1.1E-5</v>
      </c>
      <c r="R193" s="197">
        <f t="shared" si="32"/>
        <v>2.1999999999999999E-5</v>
      </c>
      <c r="S193" s="197">
        <v>0</v>
      </c>
      <c r="T193" s="198">
        <f t="shared" si="3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99" t="s">
        <v>158</v>
      </c>
      <c r="AT193" s="199" t="s">
        <v>129</v>
      </c>
      <c r="AU193" s="199" t="s">
        <v>134</v>
      </c>
      <c r="AY193" s="14" t="s">
        <v>127</v>
      </c>
      <c r="BE193" s="200">
        <f t="shared" si="34"/>
        <v>0</v>
      </c>
      <c r="BF193" s="200">
        <f t="shared" si="35"/>
        <v>8.02</v>
      </c>
      <c r="BG193" s="200">
        <f t="shared" si="36"/>
        <v>0</v>
      </c>
      <c r="BH193" s="200">
        <f t="shared" si="37"/>
        <v>0</v>
      </c>
      <c r="BI193" s="200">
        <f t="shared" si="38"/>
        <v>0</v>
      </c>
      <c r="BJ193" s="14" t="s">
        <v>134</v>
      </c>
      <c r="BK193" s="200">
        <f t="shared" si="39"/>
        <v>8.02</v>
      </c>
      <c r="BL193" s="14" t="s">
        <v>158</v>
      </c>
      <c r="BM193" s="199" t="s">
        <v>323</v>
      </c>
    </row>
    <row r="194" spans="1:65" s="2" customFormat="1" ht="24.2" customHeight="1">
      <c r="A194" s="28"/>
      <c r="B194" s="29"/>
      <c r="C194" s="201" t="s">
        <v>229</v>
      </c>
      <c r="D194" s="201" t="s">
        <v>167</v>
      </c>
      <c r="E194" s="202" t="s">
        <v>606</v>
      </c>
      <c r="F194" s="203" t="s">
        <v>607</v>
      </c>
      <c r="G194" s="204" t="s">
        <v>182</v>
      </c>
      <c r="H194" s="205">
        <v>1</v>
      </c>
      <c r="I194" s="206">
        <v>40.619999999999997</v>
      </c>
      <c r="J194" s="206">
        <f t="shared" si="30"/>
        <v>40.619999999999997</v>
      </c>
      <c r="K194" s="207"/>
      <c r="L194" s="208"/>
      <c r="M194" s="209" t="s">
        <v>1</v>
      </c>
      <c r="N194" s="210" t="s">
        <v>37</v>
      </c>
      <c r="O194" s="197">
        <v>0</v>
      </c>
      <c r="P194" s="197">
        <f t="shared" si="31"/>
        <v>0</v>
      </c>
      <c r="Q194" s="197">
        <v>0</v>
      </c>
      <c r="R194" s="197">
        <f t="shared" si="32"/>
        <v>0</v>
      </c>
      <c r="S194" s="197">
        <v>0</v>
      </c>
      <c r="T194" s="198">
        <f t="shared" si="3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99" t="s">
        <v>190</v>
      </c>
      <c r="AT194" s="199" t="s">
        <v>167</v>
      </c>
      <c r="AU194" s="199" t="s">
        <v>134</v>
      </c>
      <c r="AY194" s="14" t="s">
        <v>127</v>
      </c>
      <c r="BE194" s="200">
        <f t="shared" si="34"/>
        <v>0</v>
      </c>
      <c r="BF194" s="200">
        <f t="shared" si="35"/>
        <v>40.619999999999997</v>
      </c>
      <c r="BG194" s="200">
        <f t="shared" si="36"/>
        <v>0</v>
      </c>
      <c r="BH194" s="200">
        <f t="shared" si="37"/>
        <v>0</v>
      </c>
      <c r="BI194" s="200">
        <f t="shared" si="38"/>
        <v>0</v>
      </c>
      <c r="BJ194" s="14" t="s">
        <v>134</v>
      </c>
      <c r="BK194" s="200">
        <f t="shared" si="39"/>
        <v>40.619999999999997</v>
      </c>
      <c r="BL194" s="14" t="s">
        <v>158</v>
      </c>
      <c r="BM194" s="199" t="s">
        <v>326</v>
      </c>
    </row>
    <row r="195" spans="1:65" s="2" customFormat="1" ht="16.5" customHeight="1">
      <c r="A195" s="28"/>
      <c r="B195" s="29"/>
      <c r="C195" s="201" t="s">
        <v>327</v>
      </c>
      <c r="D195" s="201" t="s">
        <v>167</v>
      </c>
      <c r="E195" s="202" t="s">
        <v>608</v>
      </c>
      <c r="F195" s="203" t="s">
        <v>609</v>
      </c>
      <c r="G195" s="204" t="s">
        <v>182</v>
      </c>
      <c r="H195" s="205">
        <v>1</v>
      </c>
      <c r="I195" s="206">
        <v>26.06</v>
      </c>
      <c r="J195" s="206">
        <f t="shared" si="30"/>
        <v>26.06</v>
      </c>
      <c r="K195" s="207"/>
      <c r="L195" s="208"/>
      <c r="M195" s="209" t="s">
        <v>1</v>
      </c>
      <c r="N195" s="210" t="s">
        <v>37</v>
      </c>
      <c r="O195" s="197">
        <v>0</v>
      </c>
      <c r="P195" s="197">
        <f t="shared" si="31"/>
        <v>0</v>
      </c>
      <c r="Q195" s="197">
        <v>0</v>
      </c>
      <c r="R195" s="197">
        <f t="shared" si="32"/>
        <v>0</v>
      </c>
      <c r="S195" s="197">
        <v>0</v>
      </c>
      <c r="T195" s="198">
        <f t="shared" si="3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99" t="s">
        <v>190</v>
      </c>
      <c r="AT195" s="199" t="s">
        <v>167</v>
      </c>
      <c r="AU195" s="199" t="s">
        <v>134</v>
      </c>
      <c r="AY195" s="14" t="s">
        <v>127</v>
      </c>
      <c r="BE195" s="200">
        <f t="shared" si="34"/>
        <v>0</v>
      </c>
      <c r="BF195" s="200">
        <f t="shared" si="35"/>
        <v>26.06</v>
      </c>
      <c r="BG195" s="200">
        <f t="shared" si="36"/>
        <v>0</v>
      </c>
      <c r="BH195" s="200">
        <f t="shared" si="37"/>
        <v>0</v>
      </c>
      <c r="BI195" s="200">
        <f t="shared" si="38"/>
        <v>0</v>
      </c>
      <c r="BJ195" s="14" t="s">
        <v>134</v>
      </c>
      <c r="BK195" s="200">
        <f t="shared" si="39"/>
        <v>26.06</v>
      </c>
      <c r="BL195" s="14" t="s">
        <v>158</v>
      </c>
      <c r="BM195" s="199" t="s">
        <v>330</v>
      </c>
    </row>
    <row r="196" spans="1:65" s="2" customFormat="1" ht="16.5" customHeight="1">
      <c r="A196" s="28"/>
      <c r="B196" s="29"/>
      <c r="C196" s="188" t="s">
        <v>234</v>
      </c>
      <c r="D196" s="188" t="s">
        <v>129</v>
      </c>
      <c r="E196" s="189" t="s">
        <v>610</v>
      </c>
      <c r="F196" s="190" t="s">
        <v>611</v>
      </c>
      <c r="G196" s="191" t="s">
        <v>182</v>
      </c>
      <c r="H196" s="192">
        <v>3</v>
      </c>
      <c r="I196" s="193">
        <v>4.63</v>
      </c>
      <c r="J196" s="193">
        <f t="shared" si="30"/>
        <v>13.89</v>
      </c>
      <c r="K196" s="194"/>
      <c r="L196" s="33"/>
      <c r="M196" s="195" t="s">
        <v>1</v>
      </c>
      <c r="N196" s="196" t="s">
        <v>37</v>
      </c>
      <c r="O196" s="197">
        <v>0.20005999999999999</v>
      </c>
      <c r="P196" s="197">
        <f t="shared" si="31"/>
        <v>0.60017999999999994</v>
      </c>
      <c r="Q196" s="197">
        <v>1.2999999999999999E-5</v>
      </c>
      <c r="R196" s="197">
        <f t="shared" si="32"/>
        <v>3.8999999999999999E-5</v>
      </c>
      <c r="S196" s="197">
        <v>0</v>
      </c>
      <c r="T196" s="198">
        <f t="shared" si="3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99" t="s">
        <v>158</v>
      </c>
      <c r="AT196" s="199" t="s">
        <v>129</v>
      </c>
      <c r="AU196" s="199" t="s">
        <v>134</v>
      </c>
      <c r="AY196" s="14" t="s">
        <v>127</v>
      </c>
      <c r="BE196" s="200">
        <f t="shared" si="34"/>
        <v>0</v>
      </c>
      <c r="BF196" s="200">
        <f t="shared" si="35"/>
        <v>13.89</v>
      </c>
      <c r="BG196" s="200">
        <f t="shared" si="36"/>
        <v>0</v>
      </c>
      <c r="BH196" s="200">
        <f t="shared" si="37"/>
        <v>0</v>
      </c>
      <c r="BI196" s="200">
        <f t="shared" si="38"/>
        <v>0</v>
      </c>
      <c r="BJ196" s="14" t="s">
        <v>134</v>
      </c>
      <c r="BK196" s="200">
        <f t="shared" si="39"/>
        <v>13.89</v>
      </c>
      <c r="BL196" s="14" t="s">
        <v>158</v>
      </c>
      <c r="BM196" s="199" t="s">
        <v>333</v>
      </c>
    </row>
    <row r="197" spans="1:65" s="2" customFormat="1" ht="16.5" customHeight="1">
      <c r="A197" s="28"/>
      <c r="B197" s="29"/>
      <c r="C197" s="201" t="s">
        <v>336</v>
      </c>
      <c r="D197" s="201" t="s">
        <v>167</v>
      </c>
      <c r="E197" s="202" t="s">
        <v>612</v>
      </c>
      <c r="F197" s="203" t="s">
        <v>613</v>
      </c>
      <c r="G197" s="204" t="s">
        <v>182</v>
      </c>
      <c r="H197" s="205">
        <v>2</v>
      </c>
      <c r="I197" s="206">
        <v>38.1</v>
      </c>
      <c r="J197" s="206">
        <f t="shared" si="30"/>
        <v>76.2</v>
      </c>
      <c r="K197" s="207"/>
      <c r="L197" s="208"/>
      <c r="M197" s="209" t="s">
        <v>1</v>
      </c>
      <c r="N197" s="210" t="s">
        <v>37</v>
      </c>
      <c r="O197" s="197">
        <v>0</v>
      </c>
      <c r="P197" s="197">
        <f t="shared" si="31"/>
        <v>0</v>
      </c>
      <c r="Q197" s="197">
        <v>0</v>
      </c>
      <c r="R197" s="197">
        <f t="shared" si="32"/>
        <v>0</v>
      </c>
      <c r="S197" s="197">
        <v>0</v>
      </c>
      <c r="T197" s="198">
        <f t="shared" si="3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99" t="s">
        <v>190</v>
      </c>
      <c r="AT197" s="199" t="s">
        <v>167</v>
      </c>
      <c r="AU197" s="199" t="s">
        <v>134</v>
      </c>
      <c r="AY197" s="14" t="s">
        <v>127</v>
      </c>
      <c r="BE197" s="200">
        <f t="shared" si="34"/>
        <v>0</v>
      </c>
      <c r="BF197" s="200">
        <f t="shared" si="35"/>
        <v>76.2</v>
      </c>
      <c r="BG197" s="200">
        <f t="shared" si="36"/>
        <v>0</v>
      </c>
      <c r="BH197" s="200">
        <f t="shared" si="37"/>
        <v>0</v>
      </c>
      <c r="BI197" s="200">
        <f t="shared" si="38"/>
        <v>0</v>
      </c>
      <c r="BJ197" s="14" t="s">
        <v>134</v>
      </c>
      <c r="BK197" s="200">
        <f t="shared" si="39"/>
        <v>76.2</v>
      </c>
      <c r="BL197" s="14" t="s">
        <v>158</v>
      </c>
      <c r="BM197" s="199" t="s">
        <v>339</v>
      </c>
    </row>
    <row r="198" spans="1:65" s="2" customFormat="1" ht="24.2" customHeight="1">
      <c r="A198" s="28"/>
      <c r="B198" s="29"/>
      <c r="C198" s="201" t="s">
        <v>237</v>
      </c>
      <c r="D198" s="201" t="s">
        <v>167</v>
      </c>
      <c r="E198" s="202" t="s">
        <v>614</v>
      </c>
      <c r="F198" s="203" t="s">
        <v>615</v>
      </c>
      <c r="G198" s="204" t="s">
        <v>182</v>
      </c>
      <c r="H198" s="205">
        <v>1</v>
      </c>
      <c r="I198" s="206">
        <v>56.36</v>
      </c>
      <c r="J198" s="206">
        <f t="shared" si="30"/>
        <v>56.36</v>
      </c>
      <c r="K198" s="207"/>
      <c r="L198" s="208"/>
      <c r="M198" s="209" t="s">
        <v>1</v>
      </c>
      <c r="N198" s="210" t="s">
        <v>37</v>
      </c>
      <c r="O198" s="197">
        <v>0</v>
      </c>
      <c r="P198" s="197">
        <f t="shared" si="31"/>
        <v>0</v>
      </c>
      <c r="Q198" s="197">
        <v>0</v>
      </c>
      <c r="R198" s="197">
        <f t="shared" si="32"/>
        <v>0</v>
      </c>
      <c r="S198" s="197">
        <v>0</v>
      </c>
      <c r="T198" s="198">
        <f t="shared" si="3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99" t="s">
        <v>190</v>
      </c>
      <c r="AT198" s="199" t="s">
        <v>167</v>
      </c>
      <c r="AU198" s="199" t="s">
        <v>134</v>
      </c>
      <c r="AY198" s="14" t="s">
        <v>127</v>
      </c>
      <c r="BE198" s="200">
        <f t="shared" si="34"/>
        <v>0</v>
      </c>
      <c r="BF198" s="200">
        <f t="shared" si="35"/>
        <v>56.36</v>
      </c>
      <c r="BG198" s="200">
        <f t="shared" si="36"/>
        <v>0</v>
      </c>
      <c r="BH198" s="200">
        <f t="shared" si="37"/>
        <v>0</v>
      </c>
      <c r="BI198" s="200">
        <f t="shared" si="38"/>
        <v>0</v>
      </c>
      <c r="BJ198" s="14" t="s">
        <v>134</v>
      </c>
      <c r="BK198" s="200">
        <f t="shared" si="39"/>
        <v>56.36</v>
      </c>
      <c r="BL198" s="14" t="s">
        <v>158</v>
      </c>
      <c r="BM198" s="199" t="s">
        <v>346</v>
      </c>
    </row>
    <row r="199" spans="1:65" s="2" customFormat="1" ht="24.2" customHeight="1">
      <c r="A199" s="28"/>
      <c r="B199" s="29"/>
      <c r="C199" s="188" t="s">
        <v>347</v>
      </c>
      <c r="D199" s="188" t="s">
        <v>129</v>
      </c>
      <c r="E199" s="189" t="s">
        <v>616</v>
      </c>
      <c r="F199" s="190" t="s">
        <v>617</v>
      </c>
      <c r="G199" s="191" t="s">
        <v>162</v>
      </c>
      <c r="H199" s="192">
        <v>7.0000000000000007E-2</v>
      </c>
      <c r="I199" s="193">
        <v>47.86</v>
      </c>
      <c r="J199" s="193">
        <f t="shared" si="30"/>
        <v>3.35</v>
      </c>
      <c r="K199" s="194"/>
      <c r="L199" s="33"/>
      <c r="M199" s="195" t="s">
        <v>1</v>
      </c>
      <c r="N199" s="196" t="s">
        <v>37</v>
      </c>
      <c r="O199" s="197">
        <v>2.2989999999999999</v>
      </c>
      <c r="P199" s="197">
        <f t="shared" si="31"/>
        <v>0.16093000000000002</v>
      </c>
      <c r="Q199" s="197">
        <v>0</v>
      </c>
      <c r="R199" s="197">
        <f t="shared" si="32"/>
        <v>0</v>
      </c>
      <c r="S199" s="197">
        <v>0</v>
      </c>
      <c r="T199" s="198">
        <f t="shared" si="3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99" t="s">
        <v>158</v>
      </c>
      <c r="AT199" s="199" t="s">
        <v>129</v>
      </c>
      <c r="AU199" s="199" t="s">
        <v>134</v>
      </c>
      <c r="AY199" s="14" t="s">
        <v>127</v>
      </c>
      <c r="BE199" s="200">
        <f t="shared" si="34"/>
        <v>0</v>
      </c>
      <c r="BF199" s="200">
        <f t="shared" si="35"/>
        <v>3.35</v>
      </c>
      <c r="BG199" s="200">
        <f t="shared" si="36"/>
        <v>0</v>
      </c>
      <c r="BH199" s="200">
        <f t="shared" si="37"/>
        <v>0</v>
      </c>
      <c r="BI199" s="200">
        <f t="shared" si="38"/>
        <v>0</v>
      </c>
      <c r="BJ199" s="14" t="s">
        <v>134</v>
      </c>
      <c r="BK199" s="200">
        <f t="shared" si="39"/>
        <v>3.35</v>
      </c>
      <c r="BL199" s="14" t="s">
        <v>158</v>
      </c>
      <c r="BM199" s="199" t="s">
        <v>350</v>
      </c>
    </row>
    <row r="200" spans="1:65" s="12" customFormat="1" ht="22.9" customHeight="1">
      <c r="B200" s="173"/>
      <c r="C200" s="174"/>
      <c r="D200" s="175" t="s">
        <v>70</v>
      </c>
      <c r="E200" s="186" t="s">
        <v>431</v>
      </c>
      <c r="F200" s="186" t="s">
        <v>432</v>
      </c>
      <c r="G200" s="174"/>
      <c r="H200" s="174"/>
      <c r="I200" s="174"/>
      <c r="J200" s="187">
        <f>BK200</f>
        <v>469.08000000000004</v>
      </c>
      <c r="K200" s="174"/>
      <c r="L200" s="178"/>
      <c r="M200" s="179"/>
      <c r="N200" s="180"/>
      <c r="O200" s="180"/>
      <c r="P200" s="181">
        <f>SUM(P201:P210)</f>
        <v>12.448896</v>
      </c>
      <c r="Q200" s="180"/>
      <c r="R200" s="181">
        <f>SUM(R201:R210)</f>
        <v>0</v>
      </c>
      <c r="S200" s="180"/>
      <c r="T200" s="182">
        <f>SUM(T201:T210)</f>
        <v>0</v>
      </c>
      <c r="AR200" s="183" t="s">
        <v>134</v>
      </c>
      <c r="AT200" s="184" t="s">
        <v>70</v>
      </c>
      <c r="AU200" s="184" t="s">
        <v>79</v>
      </c>
      <c r="AY200" s="183" t="s">
        <v>127</v>
      </c>
      <c r="BK200" s="185">
        <f>SUM(BK201:BK210)</f>
        <v>469.08000000000004</v>
      </c>
    </row>
    <row r="201" spans="1:65" s="2" customFormat="1" ht="24.2" customHeight="1">
      <c r="A201" s="28"/>
      <c r="B201" s="29"/>
      <c r="C201" s="188" t="s">
        <v>242</v>
      </c>
      <c r="D201" s="188" t="s">
        <v>129</v>
      </c>
      <c r="E201" s="189" t="s">
        <v>433</v>
      </c>
      <c r="F201" s="190" t="s">
        <v>434</v>
      </c>
      <c r="G201" s="191" t="s">
        <v>182</v>
      </c>
      <c r="H201" s="192">
        <v>77</v>
      </c>
      <c r="I201" s="193">
        <v>3.38</v>
      </c>
      <c r="J201" s="193">
        <f t="shared" ref="J201:J210" si="40">ROUND(I201*H201,2)</f>
        <v>260.26</v>
      </c>
      <c r="K201" s="194"/>
      <c r="L201" s="33"/>
      <c r="M201" s="195" t="s">
        <v>1</v>
      </c>
      <c r="N201" s="196" t="s">
        <v>37</v>
      </c>
      <c r="O201" s="197">
        <v>0.159</v>
      </c>
      <c r="P201" s="197">
        <f t="shared" ref="P201:P210" si="41">O201*H201</f>
        <v>12.243</v>
      </c>
      <c r="Q201" s="197">
        <v>0</v>
      </c>
      <c r="R201" s="197">
        <f t="shared" ref="R201:R210" si="42">Q201*H201</f>
        <v>0</v>
      </c>
      <c r="S201" s="197">
        <v>0</v>
      </c>
      <c r="T201" s="198">
        <f t="shared" ref="T201:T210" si="43">S201*H201</f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99" t="s">
        <v>158</v>
      </c>
      <c r="AT201" s="199" t="s">
        <v>129</v>
      </c>
      <c r="AU201" s="199" t="s">
        <v>134</v>
      </c>
      <c r="AY201" s="14" t="s">
        <v>127</v>
      </c>
      <c r="BE201" s="200">
        <f t="shared" ref="BE201:BE210" si="44">IF(N201="základná",J201,0)</f>
        <v>0</v>
      </c>
      <c r="BF201" s="200">
        <f t="shared" ref="BF201:BF210" si="45">IF(N201="znížená",J201,0)</f>
        <v>260.26</v>
      </c>
      <c r="BG201" s="200">
        <f t="shared" ref="BG201:BG210" si="46">IF(N201="zákl. prenesená",J201,0)</f>
        <v>0</v>
      </c>
      <c r="BH201" s="200">
        <f t="shared" ref="BH201:BH210" si="47">IF(N201="zníž. prenesená",J201,0)</f>
        <v>0</v>
      </c>
      <c r="BI201" s="200">
        <f t="shared" ref="BI201:BI210" si="48">IF(N201="nulová",J201,0)</f>
        <v>0</v>
      </c>
      <c r="BJ201" s="14" t="s">
        <v>134</v>
      </c>
      <c r="BK201" s="200">
        <f t="shared" ref="BK201:BK210" si="49">ROUND(I201*H201,2)</f>
        <v>260.26</v>
      </c>
      <c r="BL201" s="14" t="s">
        <v>158</v>
      </c>
      <c r="BM201" s="199" t="s">
        <v>354</v>
      </c>
    </row>
    <row r="202" spans="1:65" s="2" customFormat="1" ht="16.5" customHeight="1">
      <c r="A202" s="28"/>
      <c r="B202" s="29"/>
      <c r="C202" s="201" t="s">
        <v>357</v>
      </c>
      <c r="D202" s="201" t="s">
        <v>167</v>
      </c>
      <c r="E202" s="202" t="s">
        <v>618</v>
      </c>
      <c r="F202" s="203" t="s">
        <v>619</v>
      </c>
      <c r="G202" s="204" t="s">
        <v>182</v>
      </c>
      <c r="H202" s="205">
        <v>77</v>
      </c>
      <c r="I202" s="206">
        <v>0.12</v>
      </c>
      <c r="J202" s="206">
        <f t="shared" si="40"/>
        <v>9.24</v>
      </c>
      <c r="K202" s="207"/>
      <c r="L202" s="208"/>
      <c r="M202" s="209" t="s">
        <v>1</v>
      </c>
      <c r="N202" s="210" t="s">
        <v>37</v>
      </c>
      <c r="O202" s="197">
        <v>0</v>
      </c>
      <c r="P202" s="197">
        <f t="shared" si="41"/>
        <v>0</v>
      </c>
      <c r="Q202" s="197">
        <v>0</v>
      </c>
      <c r="R202" s="197">
        <f t="shared" si="42"/>
        <v>0</v>
      </c>
      <c r="S202" s="197">
        <v>0</v>
      </c>
      <c r="T202" s="198">
        <f t="shared" si="4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99" t="s">
        <v>190</v>
      </c>
      <c r="AT202" s="199" t="s">
        <v>167</v>
      </c>
      <c r="AU202" s="199" t="s">
        <v>134</v>
      </c>
      <c r="AY202" s="14" t="s">
        <v>127</v>
      </c>
      <c r="BE202" s="200">
        <f t="shared" si="44"/>
        <v>0</v>
      </c>
      <c r="BF202" s="200">
        <f t="shared" si="45"/>
        <v>9.24</v>
      </c>
      <c r="BG202" s="200">
        <f t="shared" si="46"/>
        <v>0</v>
      </c>
      <c r="BH202" s="200">
        <f t="shared" si="47"/>
        <v>0</v>
      </c>
      <c r="BI202" s="200">
        <f t="shared" si="48"/>
        <v>0</v>
      </c>
      <c r="BJ202" s="14" t="s">
        <v>134</v>
      </c>
      <c r="BK202" s="200">
        <f t="shared" si="49"/>
        <v>9.24</v>
      </c>
      <c r="BL202" s="14" t="s">
        <v>158</v>
      </c>
      <c r="BM202" s="199" t="s">
        <v>360</v>
      </c>
    </row>
    <row r="203" spans="1:65" s="2" customFormat="1" ht="16.5" customHeight="1">
      <c r="A203" s="28"/>
      <c r="B203" s="29"/>
      <c r="C203" s="201" t="s">
        <v>246</v>
      </c>
      <c r="D203" s="201" t="s">
        <v>167</v>
      </c>
      <c r="E203" s="202" t="s">
        <v>437</v>
      </c>
      <c r="F203" s="203" t="s">
        <v>438</v>
      </c>
      <c r="G203" s="204" t="s">
        <v>182</v>
      </c>
      <c r="H203" s="205">
        <v>25.667000000000002</v>
      </c>
      <c r="I203" s="206">
        <v>2.23</v>
      </c>
      <c r="J203" s="206">
        <f t="shared" si="40"/>
        <v>57.24</v>
      </c>
      <c r="K203" s="207"/>
      <c r="L203" s="208"/>
      <c r="M203" s="209" t="s">
        <v>1</v>
      </c>
      <c r="N203" s="210" t="s">
        <v>37</v>
      </c>
      <c r="O203" s="197">
        <v>0</v>
      </c>
      <c r="P203" s="197">
        <f t="shared" si="41"/>
        <v>0</v>
      </c>
      <c r="Q203" s="197">
        <v>0</v>
      </c>
      <c r="R203" s="197">
        <f t="shared" si="42"/>
        <v>0</v>
      </c>
      <c r="S203" s="197">
        <v>0</v>
      </c>
      <c r="T203" s="198">
        <f t="shared" si="4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99" t="s">
        <v>190</v>
      </c>
      <c r="AT203" s="199" t="s">
        <v>167</v>
      </c>
      <c r="AU203" s="199" t="s">
        <v>134</v>
      </c>
      <c r="AY203" s="14" t="s">
        <v>127</v>
      </c>
      <c r="BE203" s="200">
        <f t="shared" si="44"/>
        <v>0</v>
      </c>
      <c r="BF203" s="200">
        <f t="shared" si="45"/>
        <v>57.24</v>
      </c>
      <c r="BG203" s="200">
        <f t="shared" si="46"/>
        <v>0</v>
      </c>
      <c r="BH203" s="200">
        <f t="shared" si="47"/>
        <v>0</v>
      </c>
      <c r="BI203" s="200">
        <f t="shared" si="48"/>
        <v>0</v>
      </c>
      <c r="BJ203" s="14" t="s">
        <v>134</v>
      </c>
      <c r="BK203" s="200">
        <f t="shared" si="49"/>
        <v>57.24</v>
      </c>
      <c r="BL203" s="14" t="s">
        <v>158</v>
      </c>
      <c r="BM203" s="199" t="s">
        <v>363</v>
      </c>
    </row>
    <row r="204" spans="1:65" s="2" customFormat="1" ht="37.9" customHeight="1">
      <c r="A204" s="28"/>
      <c r="B204" s="29"/>
      <c r="C204" s="201" t="s">
        <v>364</v>
      </c>
      <c r="D204" s="201" t="s">
        <v>167</v>
      </c>
      <c r="E204" s="202" t="s">
        <v>620</v>
      </c>
      <c r="F204" s="203" t="s">
        <v>621</v>
      </c>
      <c r="G204" s="204" t="s">
        <v>182</v>
      </c>
      <c r="H204" s="205">
        <v>41</v>
      </c>
      <c r="I204" s="206">
        <v>1.41</v>
      </c>
      <c r="J204" s="206">
        <f t="shared" si="40"/>
        <v>57.81</v>
      </c>
      <c r="K204" s="207"/>
      <c r="L204" s="208"/>
      <c r="M204" s="209" t="s">
        <v>1</v>
      </c>
      <c r="N204" s="210" t="s">
        <v>37</v>
      </c>
      <c r="O204" s="197">
        <v>0</v>
      </c>
      <c r="P204" s="197">
        <f t="shared" si="41"/>
        <v>0</v>
      </c>
      <c r="Q204" s="197">
        <v>0</v>
      </c>
      <c r="R204" s="197">
        <f t="shared" si="42"/>
        <v>0</v>
      </c>
      <c r="S204" s="197">
        <v>0</v>
      </c>
      <c r="T204" s="198">
        <f t="shared" si="4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99" t="s">
        <v>190</v>
      </c>
      <c r="AT204" s="199" t="s">
        <v>167</v>
      </c>
      <c r="AU204" s="199" t="s">
        <v>134</v>
      </c>
      <c r="AY204" s="14" t="s">
        <v>127</v>
      </c>
      <c r="BE204" s="200">
        <f t="shared" si="44"/>
        <v>0</v>
      </c>
      <c r="BF204" s="200">
        <f t="shared" si="45"/>
        <v>57.81</v>
      </c>
      <c r="BG204" s="200">
        <f t="shared" si="46"/>
        <v>0</v>
      </c>
      <c r="BH204" s="200">
        <f t="shared" si="47"/>
        <v>0</v>
      </c>
      <c r="BI204" s="200">
        <f t="shared" si="48"/>
        <v>0</v>
      </c>
      <c r="BJ204" s="14" t="s">
        <v>134</v>
      </c>
      <c r="BK204" s="200">
        <f t="shared" si="49"/>
        <v>57.81</v>
      </c>
      <c r="BL204" s="14" t="s">
        <v>158</v>
      </c>
      <c r="BM204" s="199" t="s">
        <v>367</v>
      </c>
    </row>
    <row r="205" spans="1:65" s="2" customFormat="1" ht="37.9" customHeight="1">
      <c r="A205" s="28"/>
      <c r="B205" s="29"/>
      <c r="C205" s="201" t="s">
        <v>251</v>
      </c>
      <c r="D205" s="201" t="s">
        <v>167</v>
      </c>
      <c r="E205" s="202" t="s">
        <v>622</v>
      </c>
      <c r="F205" s="203" t="s">
        <v>623</v>
      </c>
      <c r="G205" s="204" t="s">
        <v>182</v>
      </c>
      <c r="H205" s="205">
        <v>26</v>
      </c>
      <c r="I205" s="206">
        <v>0.56999999999999995</v>
      </c>
      <c r="J205" s="206">
        <f t="shared" si="40"/>
        <v>14.82</v>
      </c>
      <c r="K205" s="207"/>
      <c r="L205" s="208"/>
      <c r="M205" s="209" t="s">
        <v>1</v>
      </c>
      <c r="N205" s="210" t="s">
        <v>37</v>
      </c>
      <c r="O205" s="197">
        <v>0</v>
      </c>
      <c r="P205" s="197">
        <f t="shared" si="41"/>
        <v>0</v>
      </c>
      <c r="Q205" s="197">
        <v>0</v>
      </c>
      <c r="R205" s="197">
        <f t="shared" si="42"/>
        <v>0</v>
      </c>
      <c r="S205" s="197">
        <v>0</v>
      </c>
      <c r="T205" s="198">
        <f t="shared" si="4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99" t="s">
        <v>190</v>
      </c>
      <c r="AT205" s="199" t="s">
        <v>167</v>
      </c>
      <c r="AU205" s="199" t="s">
        <v>134</v>
      </c>
      <c r="AY205" s="14" t="s">
        <v>127</v>
      </c>
      <c r="BE205" s="200">
        <f t="shared" si="44"/>
        <v>0</v>
      </c>
      <c r="BF205" s="200">
        <f t="shared" si="45"/>
        <v>14.82</v>
      </c>
      <c r="BG205" s="200">
        <f t="shared" si="46"/>
        <v>0</v>
      </c>
      <c r="BH205" s="200">
        <f t="shared" si="47"/>
        <v>0</v>
      </c>
      <c r="BI205" s="200">
        <f t="shared" si="48"/>
        <v>0</v>
      </c>
      <c r="BJ205" s="14" t="s">
        <v>134</v>
      </c>
      <c r="BK205" s="200">
        <f t="shared" si="49"/>
        <v>14.82</v>
      </c>
      <c r="BL205" s="14" t="s">
        <v>158</v>
      </c>
      <c r="BM205" s="199" t="s">
        <v>370</v>
      </c>
    </row>
    <row r="206" spans="1:65" s="2" customFormat="1" ht="37.9" customHeight="1">
      <c r="A206" s="28"/>
      <c r="B206" s="29"/>
      <c r="C206" s="201" t="s">
        <v>373</v>
      </c>
      <c r="D206" s="201" t="s">
        <v>167</v>
      </c>
      <c r="E206" s="202" t="s">
        <v>624</v>
      </c>
      <c r="F206" s="203" t="s">
        <v>625</v>
      </c>
      <c r="G206" s="204" t="s">
        <v>182</v>
      </c>
      <c r="H206" s="205">
        <v>10</v>
      </c>
      <c r="I206" s="206">
        <v>0.47</v>
      </c>
      <c r="J206" s="206">
        <f t="shared" si="40"/>
        <v>4.7</v>
      </c>
      <c r="K206" s="207"/>
      <c r="L206" s="208"/>
      <c r="M206" s="209" t="s">
        <v>1</v>
      </c>
      <c r="N206" s="210" t="s">
        <v>37</v>
      </c>
      <c r="O206" s="197">
        <v>0</v>
      </c>
      <c r="P206" s="197">
        <f t="shared" si="41"/>
        <v>0</v>
      </c>
      <c r="Q206" s="197">
        <v>0</v>
      </c>
      <c r="R206" s="197">
        <f t="shared" si="42"/>
        <v>0</v>
      </c>
      <c r="S206" s="197">
        <v>0</v>
      </c>
      <c r="T206" s="198">
        <f t="shared" si="4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99" t="s">
        <v>190</v>
      </c>
      <c r="AT206" s="199" t="s">
        <v>167</v>
      </c>
      <c r="AU206" s="199" t="s">
        <v>134</v>
      </c>
      <c r="AY206" s="14" t="s">
        <v>127</v>
      </c>
      <c r="BE206" s="200">
        <f t="shared" si="44"/>
        <v>0</v>
      </c>
      <c r="BF206" s="200">
        <f t="shared" si="45"/>
        <v>4.7</v>
      </c>
      <c r="BG206" s="200">
        <f t="shared" si="46"/>
        <v>0</v>
      </c>
      <c r="BH206" s="200">
        <f t="shared" si="47"/>
        <v>0</v>
      </c>
      <c r="BI206" s="200">
        <f t="shared" si="48"/>
        <v>0</v>
      </c>
      <c r="BJ206" s="14" t="s">
        <v>134</v>
      </c>
      <c r="BK206" s="200">
        <f t="shared" si="49"/>
        <v>4.7</v>
      </c>
      <c r="BL206" s="14" t="s">
        <v>158</v>
      </c>
      <c r="BM206" s="199" t="s">
        <v>376</v>
      </c>
    </row>
    <row r="207" spans="1:65" s="2" customFormat="1" ht="21.75" customHeight="1">
      <c r="A207" s="28"/>
      <c r="B207" s="29"/>
      <c r="C207" s="201" t="s">
        <v>256</v>
      </c>
      <c r="D207" s="201" t="s">
        <v>167</v>
      </c>
      <c r="E207" s="202" t="s">
        <v>626</v>
      </c>
      <c r="F207" s="203" t="s">
        <v>627</v>
      </c>
      <c r="G207" s="204" t="s">
        <v>182</v>
      </c>
      <c r="H207" s="205">
        <v>41</v>
      </c>
      <c r="I207" s="206">
        <v>0.51</v>
      </c>
      <c r="J207" s="206">
        <f t="shared" si="40"/>
        <v>20.91</v>
      </c>
      <c r="K207" s="207"/>
      <c r="L207" s="208"/>
      <c r="M207" s="209" t="s">
        <v>1</v>
      </c>
      <c r="N207" s="210" t="s">
        <v>37</v>
      </c>
      <c r="O207" s="197">
        <v>0</v>
      </c>
      <c r="P207" s="197">
        <f t="shared" si="41"/>
        <v>0</v>
      </c>
      <c r="Q207" s="197">
        <v>0</v>
      </c>
      <c r="R207" s="197">
        <f t="shared" si="42"/>
        <v>0</v>
      </c>
      <c r="S207" s="197">
        <v>0</v>
      </c>
      <c r="T207" s="198">
        <f t="shared" si="4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99" t="s">
        <v>190</v>
      </c>
      <c r="AT207" s="199" t="s">
        <v>167</v>
      </c>
      <c r="AU207" s="199" t="s">
        <v>134</v>
      </c>
      <c r="AY207" s="14" t="s">
        <v>127</v>
      </c>
      <c r="BE207" s="200">
        <f t="shared" si="44"/>
        <v>0</v>
      </c>
      <c r="BF207" s="200">
        <f t="shared" si="45"/>
        <v>20.91</v>
      </c>
      <c r="BG207" s="200">
        <f t="shared" si="46"/>
        <v>0</v>
      </c>
      <c r="BH207" s="200">
        <f t="shared" si="47"/>
        <v>0</v>
      </c>
      <c r="BI207" s="200">
        <f t="shared" si="48"/>
        <v>0</v>
      </c>
      <c r="BJ207" s="14" t="s">
        <v>134</v>
      </c>
      <c r="BK207" s="200">
        <f t="shared" si="49"/>
        <v>20.91</v>
      </c>
      <c r="BL207" s="14" t="s">
        <v>158</v>
      </c>
      <c r="BM207" s="199" t="s">
        <v>379</v>
      </c>
    </row>
    <row r="208" spans="1:65" s="2" customFormat="1" ht="16.5" customHeight="1">
      <c r="A208" s="28"/>
      <c r="B208" s="29"/>
      <c r="C208" s="201" t="s">
        <v>381</v>
      </c>
      <c r="D208" s="201" t="s">
        <v>167</v>
      </c>
      <c r="E208" s="202" t="s">
        <v>440</v>
      </c>
      <c r="F208" s="203" t="s">
        <v>441</v>
      </c>
      <c r="G208" s="204" t="s">
        <v>182</v>
      </c>
      <c r="H208" s="205">
        <v>82</v>
      </c>
      <c r="I208" s="206">
        <v>0.13</v>
      </c>
      <c r="J208" s="206">
        <f t="shared" si="40"/>
        <v>10.66</v>
      </c>
      <c r="K208" s="207"/>
      <c r="L208" s="208"/>
      <c r="M208" s="209" t="s">
        <v>1</v>
      </c>
      <c r="N208" s="210" t="s">
        <v>37</v>
      </c>
      <c r="O208" s="197">
        <v>0</v>
      </c>
      <c r="P208" s="197">
        <f t="shared" si="41"/>
        <v>0</v>
      </c>
      <c r="Q208" s="197">
        <v>0</v>
      </c>
      <c r="R208" s="197">
        <f t="shared" si="42"/>
        <v>0</v>
      </c>
      <c r="S208" s="197">
        <v>0</v>
      </c>
      <c r="T208" s="198">
        <f t="shared" si="4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99" t="s">
        <v>190</v>
      </c>
      <c r="AT208" s="199" t="s">
        <v>167</v>
      </c>
      <c r="AU208" s="199" t="s">
        <v>134</v>
      </c>
      <c r="AY208" s="14" t="s">
        <v>127</v>
      </c>
      <c r="BE208" s="200">
        <f t="shared" si="44"/>
        <v>0</v>
      </c>
      <c r="BF208" s="200">
        <f t="shared" si="45"/>
        <v>10.66</v>
      </c>
      <c r="BG208" s="200">
        <f t="shared" si="46"/>
        <v>0</v>
      </c>
      <c r="BH208" s="200">
        <f t="shared" si="47"/>
        <v>0</v>
      </c>
      <c r="BI208" s="200">
        <f t="shared" si="48"/>
        <v>0</v>
      </c>
      <c r="BJ208" s="14" t="s">
        <v>134</v>
      </c>
      <c r="BK208" s="200">
        <f t="shared" si="49"/>
        <v>10.66</v>
      </c>
      <c r="BL208" s="14" t="s">
        <v>158</v>
      </c>
      <c r="BM208" s="199" t="s">
        <v>384</v>
      </c>
    </row>
    <row r="209" spans="1:65" s="2" customFormat="1" ht="24.2" customHeight="1">
      <c r="A209" s="28"/>
      <c r="B209" s="29"/>
      <c r="C209" s="201" t="s">
        <v>260</v>
      </c>
      <c r="D209" s="201" t="s">
        <v>167</v>
      </c>
      <c r="E209" s="202" t="s">
        <v>628</v>
      </c>
      <c r="F209" s="203" t="s">
        <v>629</v>
      </c>
      <c r="G209" s="204" t="s">
        <v>182</v>
      </c>
      <c r="H209" s="205">
        <v>41</v>
      </c>
      <c r="I209" s="206">
        <v>0.73</v>
      </c>
      <c r="J209" s="206">
        <f t="shared" si="40"/>
        <v>29.93</v>
      </c>
      <c r="K209" s="207"/>
      <c r="L209" s="208"/>
      <c r="M209" s="209" t="s">
        <v>1</v>
      </c>
      <c r="N209" s="210" t="s">
        <v>37</v>
      </c>
      <c r="O209" s="197">
        <v>0</v>
      </c>
      <c r="P209" s="197">
        <f t="shared" si="41"/>
        <v>0</v>
      </c>
      <c r="Q209" s="197">
        <v>0</v>
      </c>
      <c r="R209" s="197">
        <f t="shared" si="42"/>
        <v>0</v>
      </c>
      <c r="S209" s="197">
        <v>0</v>
      </c>
      <c r="T209" s="198">
        <f t="shared" si="4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99" t="s">
        <v>190</v>
      </c>
      <c r="AT209" s="199" t="s">
        <v>167</v>
      </c>
      <c r="AU209" s="199" t="s">
        <v>134</v>
      </c>
      <c r="AY209" s="14" t="s">
        <v>127</v>
      </c>
      <c r="BE209" s="200">
        <f t="shared" si="44"/>
        <v>0</v>
      </c>
      <c r="BF209" s="200">
        <f t="shared" si="45"/>
        <v>29.93</v>
      </c>
      <c r="BG209" s="200">
        <f t="shared" si="46"/>
        <v>0</v>
      </c>
      <c r="BH209" s="200">
        <f t="shared" si="47"/>
        <v>0</v>
      </c>
      <c r="BI209" s="200">
        <f t="shared" si="48"/>
        <v>0</v>
      </c>
      <c r="BJ209" s="14" t="s">
        <v>134</v>
      </c>
      <c r="BK209" s="200">
        <f t="shared" si="49"/>
        <v>29.93</v>
      </c>
      <c r="BL209" s="14" t="s">
        <v>158</v>
      </c>
      <c r="BM209" s="199" t="s">
        <v>387</v>
      </c>
    </row>
    <row r="210" spans="1:65" s="2" customFormat="1" ht="24.2" customHeight="1">
      <c r="A210" s="28"/>
      <c r="B210" s="29"/>
      <c r="C210" s="188" t="s">
        <v>388</v>
      </c>
      <c r="D210" s="188" t="s">
        <v>129</v>
      </c>
      <c r="E210" s="189" t="s">
        <v>630</v>
      </c>
      <c r="F210" s="190" t="s">
        <v>631</v>
      </c>
      <c r="G210" s="191" t="s">
        <v>162</v>
      </c>
      <c r="H210" s="192">
        <v>6.9000000000000006E-2</v>
      </c>
      <c r="I210" s="193">
        <v>50.86</v>
      </c>
      <c r="J210" s="193">
        <f t="shared" si="40"/>
        <v>3.51</v>
      </c>
      <c r="K210" s="194"/>
      <c r="L210" s="33"/>
      <c r="M210" s="195" t="s">
        <v>1</v>
      </c>
      <c r="N210" s="196" t="s">
        <v>37</v>
      </c>
      <c r="O210" s="197">
        <v>2.984</v>
      </c>
      <c r="P210" s="197">
        <f t="shared" si="41"/>
        <v>0.20589600000000002</v>
      </c>
      <c r="Q210" s="197">
        <v>0</v>
      </c>
      <c r="R210" s="197">
        <f t="shared" si="42"/>
        <v>0</v>
      </c>
      <c r="S210" s="197">
        <v>0</v>
      </c>
      <c r="T210" s="198">
        <f t="shared" si="4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99" t="s">
        <v>158</v>
      </c>
      <c r="AT210" s="199" t="s">
        <v>129</v>
      </c>
      <c r="AU210" s="199" t="s">
        <v>134</v>
      </c>
      <c r="AY210" s="14" t="s">
        <v>127</v>
      </c>
      <c r="BE210" s="200">
        <f t="shared" si="44"/>
        <v>0</v>
      </c>
      <c r="BF210" s="200">
        <f t="shared" si="45"/>
        <v>3.51</v>
      </c>
      <c r="BG210" s="200">
        <f t="shared" si="46"/>
        <v>0</v>
      </c>
      <c r="BH210" s="200">
        <f t="shared" si="47"/>
        <v>0</v>
      </c>
      <c r="BI210" s="200">
        <f t="shared" si="48"/>
        <v>0</v>
      </c>
      <c r="BJ210" s="14" t="s">
        <v>134</v>
      </c>
      <c r="BK210" s="200">
        <f t="shared" si="49"/>
        <v>3.51</v>
      </c>
      <c r="BL210" s="14" t="s">
        <v>158</v>
      </c>
      <c r="BM210" s="199" t="s">
        <v>391</v>
      </c>
    </row>
    <row r="211" spans="1:65" s="12" customFormat="1" ht="25.9" customHeight="1">
      <c r="B211" s="173"/>
      <c r="C211" s="174"/>
      <c r="D211" s="175" t="s">
        <v>70</v>
      </c>
      <c r="E211" s="176" t="s">
        <v>167</v>
      </c>
      <c r="F211" s="176" t="s">
        <v>456</v>
      </c>
      <c r="G211" s="174"/>
      <c r="H211" s="174"/>
      <c r="I211" s="174"/>
      <c r="J211" s="177">
        <f>BK211</f>
        <v>2538.3900000000003</v>
      </c>
      <c r="K211" s="174"/>
      <c r="L211" s="178"/>
      <c r="M211" s="179"/>
      <c r="N211" s="180"/>
      <c r="O211" s="180"/>
      <c r="P211" s="181">
        <f>P212+P219+P226</f>
        <v>13.887499999999999</v>
      </c>
      <c r="Q211" s="180"/>
      <c r="R211" s="181">
        <f>R212+R219+R226</f>
        <v>0</v>
      </c>
      <c r="S211" s="180"/>
      <c r="T211" s="182">
        <f>T212+T219+T226</f>
        <v>0</v>
      </c>
      <c r="AR211" s="183" t="s">
        <v>138</v>
      </c>
      <c r="AT211" s="184" t="s">
        <v>70</v>
      </c>
      <c r="AU211" s="184" t="s">
        <v>71</v>
      </c>
      <c r="AY211" s="183" t="s">
        <v>127</v>
      </c>
      <c r="BK211" s="185">
        <f>BK212+BK219+BK226</f>
        <v>2538.3900000000003</v>
      </c>
    </row>
    <row r="212" spans="1:65" s="12" customFormat="1" ht="22.9" customHeight="1">
      <c r="B212" s="173"/>
      <c r="C212" s="174"/>
      <c r="D212" s="175" t="s">
        <v>70</v>
      </c>
      <c r="E212" s="186" t="s">
        <v>632</v>
      </c>
      <c r="F212" s="186" t="s">
        <v>633</v>
      </c>
      <c r="G212" s="174"/>
      <c r="H212" s="174"/>
      <c r="I212" s="174"/>
      <c r="J212" s="187">
        <f>BK212</f>
        <v>488.21999999999997</v>
      </c>
      <c r="K212" s="174"/>
      <c r="L212" s="178"/>
      <c r="M212" s="179"/>
      <c r="N212" s="180"/>
      <c r="O212" s="180"/>
      <c r="P212" s="181">
        <f>SUM(P213:P218)</f>
        <v>9.09</v>
      </c>
      <c r="Q212" s="180"/>
      <c r="R212" s="181">
        <f>SUM(R213:R218)</f>
        <v>0</v>
      </c>
      <c r="S212" s="180"/>
      <c r="T212" s="182">
        <f>SUM(T213:T218)</f>
        <v>0</v>
      </c>
      <c r="AR212" s="183" t="s">
        <v>138</v>
      </c>
      <c r="AT212" s="184" t="s">
        <v>70</v>
      </c>
      <c r="AU212" s="184" t="s">
        <v>79</v>
      </c>
      <c r="AY212" s="183" t="s">
        <v>127</v>
      </c>
      <c r="BK212" s="185">
        <f>SUM(BK213:BK218)</f>
        <v>488.21999999999997</v>
      </c>
    </row>
    <row r="213" spans="1:65" s="2" customFormat="1" ht="16.5" customHeight="1">
      <c r="A213" s="28"/>
      <c r="B213" s="29"/>
      <c r="C213" s="188" t="s">
        <v>263</v>
      </c>
      <c r="D213" s="188" t="s">
        <v>129</v>
      </c>
      <c r="E213" s="189" t="s">
        <v>634</v>
      </c>
      <c r="F213" s="190" t="s">
        <v>635</v>
      </c>
      <c r="G213" s="191" t="s">
        <v>182</v>
      </c>
      <c r="H213" s="192">
        <v>1</v>
      </c>
      <c r="I213" s="193">
        <v>9.0299999999999994</v>
      </c>
      <c r="J213" s="193">
        <f t="shared" ref="J213:J218" si="50">ROUND(I213*H213,2)</f>
        <v>9.0299999999999994</v>
      </c>
      <c r="K213" s="194"/>
      <c r="L213" s="33"/>
      <c r="M213" s="195" t="s">
        <v>1</v>
      </c>
      <c r="N213" s="196" t="s">
        <v>37</v>
      </c>
      <c r="O213" s="197">
        <v>0.5</v>
      </c>
      <c r="P213" s="197">
        <f t="shared" ref="P213:P218" si="51">O213*H213</f>
        <v>0.5</v>
      </c>
      <c r="Q213" s="197">
        <v>0</v>
      </c>
      <c r="R213" s="197">
        <f t="shared" ref="R213:R218" si="52">Q213*H213</f>
        <v>0</v>
      </c>
      <c r="S213" s="197">
        <v>0</v>
      </c>
      <c r="T213" s="198">
        <f t="shared" ref="T213:T218" si="53">S213*H213</f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99" t="s">
        <v>256</v>
      </c>
      <c r="AT213" s="199" t="s">
        <v>129</v>
      </c>
      <c r="AU213" s="199" t="s">
        <v>134</v>
      </c>
      <c r="AY213" s="14" t="s">
        <v>127</v>
      </c>
      <c r="BE213" s="200">
        <f t="shared" ref="BE213:BE218" si="54">IF(N213="základná",J213,0)</f>
        <v>0</v>
      </c>
      <c r="BF213" s="200">
        <f t="shared" ref="BF213:BF218" si="55">IF(N213="znížená",J213,0)</f>
        <v>9.0299999999999994</v>
      </c>
      <c r="BG213" s="200">
        <f t="shared" ref="BG213:BG218" si="56">IF(N213="zákl. prenesená",J213,0)</f>
        <v>0</v>
      </c>
      <c r="BH213" s="200">
        <f t="shared" ref="BH213:BH218" si="57">IF(N213="zníž. prenesená",J213,0)</f>
        <v>0</v>
      </c>
      <c r="BI213" s="200">
        <f t="shared" ref="BI213:BI218" si="58">IF(N213="nulová",J213,0)</f>
        <v>0</v>
      </c>
      <c r="BJ213" s="14" t="s">
        <v>134</v>
      </c>
      <c r="BK213" s="200">
        <f t="shared" ref="BK213:BK218" si="59">ROUND(I213*H213,2)</f>
        <v>9.0299999999999994</v>
      </c>
      <c r="BL213" s="14" t="s">
        <v>256</v>
      </c>
      <c r="BM213" s="199" t="s">
        <v>394</v>
      </c>
    </row>
    <row r="214" spans="1:65" s="2" customFormat="1" ht="21.75" customHeight="1">
      <c r="A214" s="28"/>
      <c r="B214" s="29"/>
      <c r="C214" s="201" t="s">
        <v>395</v>
      </c>
      <c r="D214" s="201" t="s">
        <v>167</v>
      </c>
      <c r="E214" s="202" t="s">
        <v>636</v>
      </c>
      <c r="F214" s="203" t="s">
        <v>637</v>
      </c>
      <c r="G214" s="204" t="s">
        <v>182</v>
      </c>
      <c r="H214" s="205">
        <v>1</v>
      </c>
      <c r="I214" s="206">
        <v>81.19</v>
      </c>
      <c r="J214" s="206">
        <f t="shared" si="50"/>
        <v>81.19</v>
      </c>
      <c r="K214" s="207"/>
      <c r="L214" s="208"/>
      <c r="M214" s="209" t="s">
        <v>1</v>
      </c>
      <c r="N214" s="210" t="s">
        <v>37</v>
      </c>
      <c r="O214" s="197">
        <v>0</v>
      </c>
      <c r="P214" s="197">
        <f t="shared" si="51"/>
        <v>0</v>
      </c>
      <c r="Q214" s="197">
        <v>0</v>
      </c>
      <c r="R214" s="197">
        <f t="shared" si="52"/>
        <v>0</v>
      </c>
      <c r="S214" s="197">
        <v>0</v>
      </c>
      <c r="T214" s="198">
        <f t="shared" si="5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99" t="s">
        <v>466</v>
      </c>
      <c r="AT214" s="199" t="s">
        <v>167</v>
      </c>
      <c r="AU214" s="199" t="s">
        <v>134</v>
      </c>
      <c r="AY214" s="14" t="s">
        <v>127</v>
      </c>
      <c r="BE214" s="200">
        <f t="shared" si="54"/>
        <v>0</v>
      </c>
      <c r="BF214" s="200">
        <f t="shared" si="55"/>
        <v>81.19</v>
      </c>
      <c r="BG214" s="200">
        <f t="shared" si="56"/>
        <v>0</v>
      </c>
      <c r="BH214" s="200">
        <f t="shared" si="57"/>
        <v>0</v>
      </c>
      <c r="BI214" s="200">
        <f t="shared" si="58"/>
        <v>0</v>
      </c>
      <c r="BJ214" s="14" t="s">
        <v>134</v>
      </c>
      <c r="BK214" s="200">
        <f t="shared" si="59"/>
        <v>81.19</v>
      </c>
      <c r="BL214" s="14" t="s">
        <v>256</v>
      </c>
      <c r="BM214" s="199" t="s">
        <v>398</v>
      </c>
    </row>
    <row r="215" spans="1:65" s="2" customFormat="1" ht="33" customHeight="1">
      <c r="A215" s="28"/>
      <c r="B215" s="29"/>
      <c r="C215" s="188" t="s">
        <v>267</v>
      </c>
      <c r="D215" s="188" t="s">
        <v>129</v>
      </c>
      <c r="E215" s="189" t="s">
        <v>638</v>
      </c>
      <c r="F215" s="190" t="s">
        <v>639</v>
      </c>
      <c r="G215" s="191" t="s">
        <v>182</v>
      </c>
      <c r="H215" s="192">
        <v>1</v>
      </c>
      <c r="I215" s="193">
        <v>104.52</v>
      </c>
      <c r="J215" s="193">
        <f t="shared" si="50"/>
        <v>104.52</v>
      </c>
      <c r="K215" s="194"/>
      <c r="L215" s="33"/>
      <c r="M215" s="195" t="s">
        <v>1</v>
      </c>
      <c r="N215" s="196" t="s">
        <v>37</v>
      </c>
      <c r="O215" s="197">
        <v>5.79</v>
      </c>
      <c r="P215" s="197">
        <f t="shared" si="51"/>
        <v>5.79</v>
      </c>
      <c r="Q215" s="197">
        <v>0</v>
      </c>
      <c r="R215" s="197">
        <f t="shared" si="52"/>
        <v>0</v>
      </c>
      <c r="S215" s="197">
        <v>0</v>
      </c>
      <c r="T215" s="198">
        <f t="shared" si="5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99" t="s">
        <v>256</v>
      </c>
      <c r="AT215" s="199" t="s">
        <v>129</v>
      </c>
      <c r="AU215" s="199" t="s">
        <v>134</v>
      </c>
      <c r="AY215" s="14" t="s">
        <v>127</v>
      </c>
      <c r="BE215" s="200">
        <f t="shared" si="54"/>
        <v>0</v>
      </c>
      <c r="BF215" s="200">
        <f t="shared" si="55"/>
        <v>104.52</v>
      </c>
      <c r="BG215" s="200">
        <f t="shared" si="56"/>
        <v>0</v>
      </c>
      <c r="BH215" s="200">
        <f t="shared" si="57"/>
        <v>0</v>
      </c>
      <c r="BI215" s="200">
        <f t="shared" si="58"/>
        <v>0</v>
      </c>
      <c r="BJ215" s="14" t="s">
        <v>134</v>
      </c>
      <c r="BK215" s="200">
        <f t="shared" si="59"/>
        <v>104.52</v>
      </c>
      <c r="BL215" s="14" t="s">
        <v>256</v>
      </c>
      <c r="BM215" s="199" t="s">
        <v>401</v>
      </c>
    </row>
    <row r="216" spans="1:65" s="2" customFormat="1" ht="21.75" customHeight="1">
      <c r="A216" s="28"/>
      <c r="B216" s="29"/>
      <c r="C216" s="201" t="s">
        <v>404</v>
      </c>
      <c r="D216" s="201" t="s">
        <v>167</v>
      </c>
      <c r="E216" s="202" t="s">
        <v>640</v>
      </c>
      <c r="F216" s="203" t="s">
        <v>641</v>
      </c>
      <c r="G216" s="204" t="s">
        <v>182</v>
      </c>
      <c r="H216" s="205">
        <v>1</v>
      </c>
      <c r="I216" s="206">
        <v>200.91</v>
      </c>
      <c r="J216" s="206">
        <f t="shared" si="50"/>
        <v>200.91</v>
      </c>
      <c r="K216" s="207"/>
      <c r="L216" s="208"/>
      <c r="M216" s="209" t="s">
        <v>1</v>
      </c>
      <c r="N216" s="210" t="s">
        <v>37</v>
      </c>
      <c r="O216" s="197">
        <v>0</v>
      </c>
      <c r="P216" s="197">
        <f t="shared" si="51"/>
        <v>0</v>
      </c>
      <c r="Q216" s="197">
        <v>0</v>
      </c>
      <c r="R216" s="197">
        <f t="shared" si="52"/>
        <v>0</v>
      </c>
      <c r="S216" s="197">
        <v>0</v>
      </c>
      <c r="T216" s="198">
        <f t="shared" si="5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99" t="s">
        <v>466</v>
      </c>
      <c r="AT216" s="199" t="s">
        <v>167</v>
      </c>
      <c r="AU216" s="199" t="s">
        <v>134</v>
      </c>
      <c r="AY216" s="14" t="s">
        <v>127</v>
      </c>
      <c r="BE216" s="200">
        <f t="shared" si="54"/>
        <v>0</v>
      </c>
      <c r="BF216" s="200">
        <f t="shared" si="55"/>
        <v>200.91</v>
      </c>
      <c r="BG216" s="200">
        <f t="shared" si="56"/>
        <v>0</v>
      </c>
      <c r="BH216" s="200">
        <f t="shared" si="57"/>
        <v>0</v>
      </c>
      <c r="BI216" s="200">
        <f t="shared" si="58"/>
        <v>0</v>
      </c>
      <c r="BJ216" s="14" t="s">
        <v>134</v>
      </c>
      <c r="BK216" s="200">
        <f t="shared" si="59"/>
        <v>200.91</v>
      </c>
      <c r="BL216" s="14" t="s">
        <v>256</v>
      </c>
      <c r="BM216" s="199" t="s">
        <v>407</v>
      </c>
    </row>
    <row r="217" spans="1:65" s="2" customFormat="1" ht="24.2" customHeight="1">
      <c r="A217" s="28"/>
      <c r="B217" s="29"/>
      <c r="C217" s="201" t="s">
        <v>270</v>
      </c>
      <c r="D217" s="201" t="s">
        <v>167</v>
      </c>
      <c r="E217" s="202" t="s">
        <v>642</v>
      </c>
      <c r="F217" s="203" t="s">
        <v>643</v>
      </c>
      <c r="G217" s="204" t="s">
        <v>182</v>
      </c>
      <c r="H217" s="205">
        <v>1</v>
      </c>
      <c r="I217" s="206">
        <v>42.02</v>
      </c>
      <c r="J217" s="206">
        <f t="shared" si="50"/>
        <v>42.02</v>
      </c>
      <c r="K217" s="207"/>
      <c r="L217" s="208"/>
      <c r="M217" s="209" t="s">
        <v>1</v>
      </c>
      <c r="N217" s="210" t="s">
        <v>37</v>
      </c>
      <c r="O217" s="197">
        <v>0</v>
      </c>
      <c r="P217" s="197">
        <f t="shared" si="51"/>
        <v>0</v>
      </c>
      <c r="Q217" s="197">
        <v>0</v>
      </c>
      <c r="R217" s="197">
        <f t="shared" si="52"/>
        <v>0</v>
      </c>
      <c r="S217" s="197">
        <v>0</v>
      </c>
      <c r="T217" s="198">
        <f t="shared" si="5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99" t="s">
        <v>466</v>
      </c>
      <c r="AT217" s="199" t="s">
        <v>167</v>
      </c>
      <c r="AU217" s="199" t="s">
        <v>134</v>
      </c>
      <c r="AY217" s="14" t="s">
        <v>127</v>
      </c>
      <c r="BE217" s="200">
        <f t="shared" si="54"/>
        <v>0</v>
      </c>
      <c r="BF217" s="200">
        <f t="shared" si="55"/>
        <v>42.02</v>
      </c>
      <c r="BG217" s="200">
        <f t="shared" si="56"/>
        <v>0</v>
      </c>
      <c r="BH217" s="200">
        <f t="shared" si="57"/>
        <v>0</v>
      </c>
      <c r="BI217" s="200">
        <f t="shared" si="58"/>
        <v>0</v>
      </c>
      <c r="BJ217" s="14" t="s">
        <v>134</v>
      </c>
      <c r="BK217" s="200">
        <f t="shared" si="59"/>
        <v>42.02</v>
      </c>
      <c r="BL217" s="14" t="s">
        <v>256</v>
      </c>
      <c r="BM217" s="199" t="s">
        <v>410</v>
      </c>
    </row>
    <row r="218" spans="1:65" s="2" customFormat="1" ht="21.75" customHeight="1">
      <c r="A218" s="28"/>
      <c r="B218" s="29"/>
      <c r="C218" s="188" t="s">
        <v>411</v>
      </c>
      <c r="D218" s="188" t="s">
        <v>129</v>
      </c>
      <c r="E218" s="189" t="s">
        <v>644</v>
      </c>
      <c r="F218" s="190" t="s">
        <v>645</v>
      </c>
      <c r="G218" s="191" t="s">
        <v>182</v>
      </c>
      <c r="H218" s="192">
        <v>5</v>
      </c>
      <c r="I218" s="193">
        <v>10.11</v>
      </c>
      <c r="J218" s="193">
        <f t="shared" si="50"/>
        <v>50.55</v>
      </c>
      <c r="K218" s="194"/>
      <c r="L218" s="33"/>
      <c r="M218" s="195" t="s">
        <v>1</v>
      </c>
      <c r="N218" s="196" t="s">
        <v>37</v>
      </c>
      <c r="O218" s="197">
        <v>0.56000000000000005</v>
      </c>
      <c r="P218" s="197">
        <f t="shared" si="51"/>
        <v>2.8000000000000003</v>
      </c>
      <c r="Q218" s="197">
        <v>0</v>
      </c>
      <c r="R218" s="197">
        <f t="shared" si="52"/>
        <v>0</v>
      </c>
      <c r="S218" s="197">
        <v>0</v>
      </c>
      <c r="T218" s="198">
        <f t="shared" si="5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99" t="s">
        <v>256</v>
      </c>
      <c r="AT218" s="199" t="s">
        <v>129</v>
      </c>
      <c r="AU218" s="199" t="s">
        <v>134</v>
      </c>
      <c r="AY218" s="14" t="s">
        <v>127</v>
      </c>
      <c r="BE218" s="200">
        <f t="shared" si="54"/>
        <v>0</v>
      </c>
      <c r="BF218" s="200">
        <f t="shared" si="55"/>
        <v>50.55</v>
      </c>
      <c r="BG218" s="200">
        <f t="shared" si="56"/>
        <v>0</v>
      </c>
      <c r="BH218" s="200">
        <f t="shared" si="57"/>
        <v>0</v>
      </c>
      <c r="BI218" s="200">
        <f t="shared" si="58"/>
        <v>0</v>
      </c>
      <c r="BJ218" s="14" t="s">
        <v>134</v>
      </c>
      <c r="BK218" s="200">
        <f t="shared" si="59"/>
        <v>50.55</v>
      </c>
      <c r="BL218" s="14" t="s">
        <v>256</v>
      </c>
      <c r="BM218" s="199" t="s">
        <v>414</v>
      </c>
    </row>
    <row r="219" spans="1:65" s="12" customFormat="1" ht="22.9" customHeight="1">
      <c r="B219" s="173"/>
      <c r="C219" s="174"/>
      <c r="D219" s="175" t="s">
        <v>70</v>
      </c>
      <c r="E219" s="186" t="s">
        <v>646</v>
      </c>
      <c r="F219" s="186" t="s">
        <v>647</v>
      </c>
      <c r="G219" s="174"/>
      <c r="H219" s="174"/>
      <c r="I219" s="174"/>
      <c r="J219" s="187">
        <f>BK219</f>
        <v>1586.91</v>
      </c>
      <c r="K219" s="174"/>
      <c r="L219" s="178"/>
      <c r="M219" s="179"/>
      <c r="N219" s="180"/>
      <c r="O219" s="180"/>
      <c r="P219" s="181">
        <f>SUM(P220:P225)</f>
        <v>4.3125</v>
      </c>
      <c r="Q219" s="180"/>
      <c r="R219" s="181">
        <f>SUM(R220:R225)</f>
        <v>0</v>
      </c>
      <c r="S219" s="180"/>
      <c r="T219" s="182">
        <f>SUM(T220:T225)</f>
        <v>0</v>
      </c>
      <c r="AR219" s="183" t="s">
        <v>138</v>
      </c>
      <c r="AT219" s="184" t="s">
        <v>70</v>
      </c>
      <c r="AU219" s="184" t="s">
        <v>79</v>
      </c>
      <c r="AY219" s="183" t="s">
        <v>127</v>
      </c>
      <c r="BK219" s="185">
        <f>SUM(BK220:BK225)</f>
        <v>1586.91</v>
      </c>
    </row>
    <row r="220" spans="1:65" s="2" customFormat="1" ht="33" customHeight="1">
      <c r="A220" s="28"/>
      <c r="B220" s="29"/>
      <c r="C220" s="188" t="s">
        <v>274</v>
      </c>
      <c r="D220" s="188" t="s">
        <v>129</v>
      </c>
      <c r="E220" s="189" t="s">
        <v>648</v>
      </c>
      <c r="F220" s="190" t="s">
        <v>649</v>
      </c>
      <c r="G220" s="191" t="s">
        <v>178</v>
      </c>
      <c r="H220" s="192">
        <v>1.5</v>
      </c>
      <c r="I220" s="193">
        <v>2.85</v>
      </c>
      <c r="J220" s="193">
        <f t="shared" ref="J220:J225" si="60">ROUND(I220*H220,2)</f>
        <v>4.28</v>
      </c>
      <c r="K220" s="194"/>
      <c r="L220" s="33"/>
      <c r="M220" s="195" t="s">
        <v>1</v>
      </c>
      <c r="N220" s="196" t="s">
        <v>37</v>
      </c>
      <c r="O220" s="197">
        <v>0</v>
      </c>
      <c r="P220" s="197">
        <f t="shared" ref="P220:P225" si="61">O220*H220</f>
        <v>0</v>
      </c>
      <c r="Q220" s="197">
        <v>0</v>
      </c>
      <c r="R220" s="197">
        <f t="shared" ref="R220:R225" si="62">Q220*H220</f>
        <v>0</v>
      </c>
      <c r="S220" s="197">
        <v>0</v>
      </c>
      <c r="T220" s="198">
        <f t="shared" ref="T220:T225" si="63">S220*H220</f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99" t="s">
        <v>256</v>
      </c>
      <c r="AT220" s="199" t="s">
        <v>129</v>
      </c>
      <c r="AU220" s="199" t="s">
        <v>134</v>
      </c>
      <c r="AY220" s="14" t="s">
        <v>127</v>
      </c>
      <c r="BE220" s="200">
        <f t="shared" ref="BE220:BE225" si="64">IF(N220="základná",J220,0)</f>
        <v>0</v>
      </c>
      <c r="BF220" s="200">
        <f t="shared" ref="BF220:BF225" si="65">IF(N220="znížená",J220,0)</f>
        <v>4.28</v>
      </c>
      <c r="BG220" s="200">
        <f t="shared" ref="BG220:BG225" si="66">IF(N220="zákl. prenesená",J220,0)</f>
        <v>0</v>
      </c>
      <c r="BH220" s="200">
        <f t="shared" ref="BH220:BH225" si="67">IF(N220="zníž. prenesená",J220,0)</f>
        <v>0</v>
      </c>
      <c r="BI220" s="200">
        <f t="shared" ref="BI220:BI225" si="68">IF(N220="nulová",J220,0)</f>
        <v>0</v>
      </c>
      <c r="BJ220" s="14" t="s">
        <v>134</v>
      </c>
      <c r="BK220" s="200">
        <f t="shared" ref="BK220:BK225" si="69">ROUND(I220*H220,2)</f>
        <v>4.28</v>
      </c>
      <c r="BL220" s="14" t="s">
        <v>256</v>
      </c>
      <c r="BM220" s="199" t="s">
        <v>419</v>
      </c>
    </row>
    <row r="221" spans="1:65" s="2" customFormat="1" ht="33" customHeight="1">
      <c r="A221" s="28"/>
      <c r="B221" s="29"/>
      <c r="C221" s="201" t="s">
        <v>420</v>
      </c>
      <c r="D221" s="201" t="s">
        <v>167</v>
      </c>
      <c r="E221" s="202" t="s">
        <v>650</v>
      </c>
      <c r="F221" s="203" t="s">
        <v>651</v>
      </c>
      <c r="G221" s="204" t="s">
        <v>178</v>
      </c>
      <c r="H221" s="205">
        <v>1.5</v>
      </c>
      <c r="I221" s="206">
        <v>10.87</v>
      </c>
      <c r="J221" s="206">
        <f t="shared" si="60"/>
        <v>16.309999999999999</v>
      </c>
      <c r="K221" s="207"/>
      <c r="L221" s="208"/>
      <c r="M221" s="209" t="s">
        <v>1</v>
      </c>
      <c r="N221" s="210" t="s">
        <v>37</v>
      </c>
      <c r="O221" s="197">
        <v>0</v>
      </c>
      <c r="P221" s="197">
        <f t="shared" si="61"/>
        <v>0</v>
      </c>
      <c r="Q221" s="197">
        <v>0</v>
      </c>
      <c r="R221" s="197">
        <f t="shared" si="62"/>
        <v>0</v>
      </c>
      <c r="S221" s="197">
        <v>0</v>
      </c>
      <c r="T221" s="198">
        <f t="shared" si="6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99" t="s">
        <v>466</v>
      </c>
      <c r="AT221" s="199" t="s">
        <v>167</v>
      </c>
      <c r="AU221" s="199" t="s">
        <v>134</v>
      </c>
      <c r="AY221" s="14" t="s">
        <v>127</v>
      </c>
      <c r="BE221" s="200">
        <f t="shared" si="64"/>
        <v>0</v>
      </c>
      <c r="BF221" s="200">
        <f t="shared" si="65"/>
        <v>16.309999999999999</v>
      </c>
      <c r="BG221" s="200">
        <f t="shared" si="66"/>
        <v>0</v>
      </c>
      <c r="BH221" s="200">
        <f t="shared" si="67"/>
        <v>0</v>
      </c>
      <c r="BI221" s="200">
        <f t="shared" si="68"/>
        <v>0</v>
      </c>
      <c r="BJ221" s="14" t="s">
        <v>134</v>
      </c>
      <c r="BK221" s="200">
        <f t="shared" si="69"/>
        <v>16.309999999999999</v>
      </c>
      <c r="BL221" s="14" t="s">
        <v>256</v>
      </c>
      <c r="BM221" s="199" t="s">
        <v>423</v>
      </c>
    </row>
    <row r="222" spans="1:65" s="2" customFormat="1" ht="24.2" customHeight="1">
      <c r="A222" s="28"/>
      <c r="B222" s="29"/>
      <c r="C222" s="188" t="s">
        <v>277</v>
      </c>
      <c r="D222" s="188" t="s">
        <v>129</v>
      </c>
      <c r="E222" s="189" t="s">
        <v>652</v>
      </c>
      <c r="F222" s="190" t="s">
        <v>653</v>
      </c>
      <c r="G222" s="191" t="s">
        <v>178</v>
      </c>
      <c r="H222" s="192">
        <v>62.5</v>
      </c>
      <c r="I222" s="193">
        <v>1.48</v>
      </c>
      <c r="J222" s="193">
        <f t="shared" si="60"/>
        <v>92.5</v>
      </c>
      <c r="K222" s="194"/>
      <c r="L222" s="33"/>
      <c r="M222" s="195" t="s">
        <v>1</v>
      </c>
      <c r="N222" s="196" t="s">
        <v>37</v>
      </c>
      <c r="O222" s="197">
        <v>6.9000000000000006E-2</v>
      </c>
      <c r="P222" s="197">
        <f t="shared" si="61"/>
        <v>4.3125</v>
      </c>
      <c r="Q222" s="197">
        <v>0</v>
      </c>
      <c r="R222" s="197">
        <f t="shared" si="62"/>
        <v>0</v>
      </c>
      <c r="S222" s="197">
        <v>0</v>
      </c>
      <c r="T222" s="198">
        <f t="shared" si="63"/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99" t="s">
        <v>256</v>
      </c>
      <c r="AT222" s="199" t="s">
        <v>129</v>
      </c>
      <c r="AU222" s="199" t="s">
        <v>134</v>
      </c>
      <c r="AY222" s="14" t="s">
        <v>127</v>
      </c>
      <c r="BE222" s="200">
        <f t="shared" si="64"/>
        <v>0</v>
      </c>
      <c r="BF222" s="200">
        <f t="shared" si="65"/>
        <v>92.5</v>
      </c>
      <c r="BG222" s="200">
        <f t="shared" si="66"/>
        <v>0</v>
      </c>
      <c r="BH222" s="200">
        <f t="shared" si="67"/>
        <v>0</v>
      </c>
      <c r="BI222" s="200">
        <f t="shared" si="68"/>
        <v>0</v>
      </c>
      <c r="BJ222" s="14" t="s">
        <v>134</v>
      </c>
      <c r="BK222" s="200">
        <f t="shared" si="69"/>
        <v>92.5</v>
      </c>
      <c r="BL222" s="14" t="s">
        <v>256</v>
      </c>
      <c r="BM222" s="199" t="s">
        <v>426</v>
      </c>
    </row>
    <row r="223" spans="1:65" s="2" customFormat="1" ht="33" customHeight="1">
      <c r="A223" s="28"/>
      <c r="B223" s="29"/>
      <c r="C223" s="201" t="s">
        <v>427</v>
      </c>
      <c r="D223" s="201" t="s">
        <v>167</v>
      </c>
      <c r="E223" s="202" t="s">
        <v>654</v>
      </c>
      <c r="F223" s="203" t="s">
        <v>655</v>
      </c>
      <c r="G223" s="204" t="s">
        <v>178</v>
      </c>
      <c r="H223" s="205">
        <v>62.5</v>
      </c>
      <c r="I223" s="206">
        <v>10.99</v>
      </c>
      <c r="J223" s="206">
        <f t="shared" si="60"/>
        <v>686.88</v>
      </c>
      <c r="K223" s="207"/>
      <c r="L223" s="208"/>
      <c r="M223" s="209" t="s">
        <v>1</v>
      </c>
      <c r="N223" s="210" t="s">
        <v>37</v>
      </c>
      <c r="O223" s="197">
        <v>0</v>
      </c>
      <c r="P223" s="197">
        <f t="shared" si="61"/>
        <v>0</v>
      </c>
      <c r="Q223" s="197">
        <v>0</v>
      </c>
      <c r="R223" s="197">
        <f t="shared" si="62"/>
        <v>0</v>
      </c>
      <c r="S223" s="197">
        <v>0</v>
      </c>
      <c r="T223" s="198">
        <f t="shared" si="6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99" t="s">
        <v>466</v>
      </c>
      <c r="AT223" s="199" t="s">
        <v>167</v>
      </c>
      <c r="AU223" s="199" t="s">
        <v>134</v>
      </c>
      <c r="AY223" s="14" t="s">
        <v>127</v>
      </c>
      <c r="BE223" s="200">
        <f t="shared" si="64"/>
        <v>0</v>
      </c>
      <c r="BF223" s="200">
        <f t="shared" si="65"/>
        <v>686.88</v>
      </c>
      <c r="BG223" s="200">
        <f t="shared" si="66"/>
        <v>0</v>
      </c>
      <c r="BH223" s="200">
        <f t="shared" si="67"/>
        <v>0</v>
      </c>
      <c r="BI223" s="200">
        <f t="shared" si="68"/>
        <v>0</v>
      </c>
      <c r="BJ223" s="14" t="s">
        <v>134</v>
      </c>
      <c r="BK223" s="200">
        <f t="shared" si="69"/>
        <v>686.88</v>
      </c>
      <c r="BL223" s="14" t="s">
        <v>256</v>
      </c>
      <c r="BM223" s="199" t="s">
        <v>430</v>
      </c>
    </row>
    <row r="224" spans="1:65" s="2" customFormat="1" ht="33" customHeight="1">
      <c r="A224" s="28"/>
      <c r="B224" s="29"/>
      <c r="C224" s="188" t="s">
        <v>281</v>
      </c>
      <c r="D224" s="188" t="s">
        <v>129</v>
      </c>
      <c r="E224" s="189" t="s">
        <v>656</v>
      </c>
      <c r="F224" s="190" t="s">
        <v>657</v>
      </c>
      <c r="G224" s="191" t="s">
        <v>178</v>
      </c>
      <c r="H224" s="192">
        <v>49</v>
      </c>
      <c r="I224" s="193">
        <v>3.78</v>
      </c>
      <c r="J224" s="193">
        <f t="shared" si="60"/>
        <v>185.22</v>
      </c>
      <c r="K224" s="194"/>
      <c r="L224" s="33"/>
      <c r="M224" s="195" t="s">
        <v>1</v>
      </c>
      <c r="N224" s="196" t="s">
        <v>37</v>
      </c>
      <c r="O224" s="197">
        <v>0</v>
      </c>
      <c r="P224" s="197">
        <f t="shared" si="61"/>
        <v>0</v>
      </c>
      <c r="Q224" s="197">
        <v>0</v>
      </c>
      <c r="R224" s="197">
        <f t="shared" si="62"/>
        <v>0</v>
      </c>
      <c r="S224" s="197">
        <v>0</v>
      </c>
      <c r="T224" s="198">
        <f t="shared" si="6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99" t="s">
        <v>256</v>
      </c>
      <c r="AT224" s="199" t="s">
        <v>129</v>
      </c>
      <c r="AU224" s="199" t="s">
        <v>134</v>
      </c>
      <c r="AY224" s="14" t="s">
        <v>127</v>
      </c>
      <c r="BE224" s="200">
        <f t="shared" si="64"/>
        <v>0</v>
      </c>
      <c r="BF224" s="200">
        <f t="shared" si="65"/>
        <v>185.22</v>
      </c>
      <c r="BG224" s="200">
        <f t="shared" si="66"/>
        <v>0</v>
      </c>
      <c r="BH224" s="200">
        <f t="shared" si="67"/>
        <v>0</v>
      </c>
      <c r="BI224" s="200">
        <f t="shared" si="68"/>
        <v>0</v>
      </c>
      <c r="BJ224" s="14" t="s">
        <v>134</v>
      </c>
      <c r="BK224" s="200">
        <f t="shared" si="69"/>
        <v>185.22</v>
      </c>
      <c r="BL224" s="14" t="s">
        <v>256</v>
      </c>
      <c r="BM224" s="199" t="s">
        <v>435</v>
      </c>
    </row>
    <row r="225" spans="1:65" s="2" customFormat="1" ht="33" customHeight="1">
      <c r="A225" s="28"/>
      <c r="B225" s="29"/>
      <c r="C225" s="201" t="s">
        <v>436</v>
      </c>
      <c r="D225" s="201" t="s">
        <v>167</v>
      </c>
      <c r="E225" s="202" t="s">
        <v>658</v>
      </c>
      <c r="F225" s="203" t="s">
        <v>659</v>
      </c>
      <c r="G225" s="204" t="s">
        <v>178</v>
      </c>
      <c r="H225" s="205">
        <v>49</v>
      </c>
      <c r="I225" s="206">
        <v>12.28</v>
      </c>
      <c r="J225" s="206">
        <f t="shared" si="60"/>
        <v>601.72</v>
      </c>
      <c r="K225" s="207"/>
      <c r="L225" s="208"/>
      <c r="M225" s="209" t="s">
        <v>1</v>
      </c>
      <c r="N225" s="210" t="s">
        <v>37</v>
      </c>
      <c r="O225" s="197">
        <v>0</v>
      </c>
      <c r="P225" s="197">
        <f t="shared" si="61"/>
        <v>0</v>
      </c>
      <c r="Q225" s="197">
        <v>0</v>
      </c>
      <c r="R225" s="197">
        <f t="shared" si="62"/>
        <v>0</v>
      </c>
      <c r="S225" s="197">
        <v>0</v>
      </c>
      <c r="T225" s="198">
        <f t="shared" si="6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99" t="s">
        <v>466</v>
      </c>
      <c r="AT225" s="199" t="s">
        <v>167</v>
      </c>
      <c r="AU225" s="199" t="s">
        <v>134</v>
      </c>
      <c r="AY225" s="14" t="s">
        <v>127</v>
      </c>
      <c r="BE225" s="200">
        <f t="shared" si="64"/>
        <v>0</v>
      </c>
      <c r="BF225" s="200">
        <f t="shared" si="65"/>
        <v>601.72</v>
      </c>
      <c r="BG225" s="200">
        <f t="shared" si="66"/>
        <v>0</v>
      </c>
      <c r="BH225" s="200">
        <f t="shared" si="67"/>
        <v>0</v>
      </c>
      <c r="BI225" s="200">
        <f t="shared" si="68"/>
        <v>0</v>
      </c>
      <c r="BJ225" s="14" t="s">
        <v>134</v>
      </c>
      <c r="BK225" s="200">
        <f t="shared" si="69"/>
        <v>601.72</v>
      </c>
      <c r="BL225" s="14" t="s">
        <v>256</v>
      </c>
      <c r="BM225" s="199" t="s">
        <v>439</v>
      </c>
    </row>
    <row r="226" spans="1:65" s="12" customFormat="1" ht="22.9" customHeight="1">
      <c r="B226" s="173"/>
      <c r="C226" s="174"/>
      <c r="D226" s="175" t="s">
        <v>70</v>
      </c>
      <c r="E226" s="186" t="s">
        <v>660</v>
      </c>
      <c r="F226" s="186" t="s">
        <v>661</v>
      </c>
      <c r="G226" s="174"/>
      <c r="H226" s="174"/>
      <c r="I226" s="174"/>
      <c r="J226" s="187">
        <f>BK226</f>
        <v>463.26</v>
      </c>
      <c r="K226" s="174"/>
      <c r="L226" s="178"/>
      <c r="M226" s="179"/>
      <c r="N226" s="180"/>
      <c r="O226" s="180"/>
      <c r="P226" s="181">
        <f>SUM(P227:P229)</f>
        <v>0.48499999999999999</v>
      </c>
      <c r="Q226" s="180"/>
      <c r="R226" s="181">
        <f>SUM(R227:R229)</f>
        <v>0</v>
      </c>
      <c r="S226" s="180"/>
      <c r="T226" s="182">
        <f>SUM(T227:T229)</f>
        <v>0</v>
      </c>
      <c r="AR226" s="183" t="s">
        <v>138</v>
      </c>
      <c r="AT226" s="184" t="s">
        <v>70</v>
      </c>
      <c r="AU226" s="184" t="s">
        <v>79</v>
      </c>
      <c r="AY226" s="183" t="s">
        <v>127</v>
      </c>
      <c r="BK226" s="185">
        <f>SUM(BK227:BK229)</f>
        <v>463.26</v>
      </c>
    </row>
    <row r="227" spans="1:65" s="2" customFormat="1" ht="33" customHeight="1">
      <c r="A227" s="28"/>
      <c r="B227" s="29"/>
      <c r="C227" s="188" t="s">
        <v>284</v>
      </c>
      <c r="D227" s="188" t="s">
        <v>129</v>
      </c>
      <c r="E227" s="189" t="s">
        <v>662</v>
      </c>
      <c r="F227" s="190" t="s">
        <v>663</v>
      </c>
      <c r="G227" s="191" t="s">
        <v>182</v>
      </c>
      <c r="H227" s="192">
        <v>1</v>
      </c>
      <c r="I227" s="193">
        <v>10.14</v>
      </c>
      <c r="J227" s="193">
        <f>ROUND(I227*H227,2)</f>
        <v>10.14</v>
      </c>
      <c r="K227" s="194"/>
      <c r="L227" s="33"/>
      <c r="M227" s="195" t="s">
        <v>1</v>
      </c>
      <c r="N227" s="196" t="s">
        <v>37</v>
      </c>
      <c r="O227" s="197">
        <v>0.48499999999999999</v>
      </c>
      <c r="P227" s="197">
        <f>O227*H227</f>
        <v>0.48499999999999999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99" t="s">
        <v>256</v>
      </c>
      <c r="AT227" s="199" t="s">
        <v>129</v>
      </c>
      <c r="AU227" s="199" t="s">
        <v>134</v>
      </c>
      <c r="AY227" s="14" t="s">
        <v>127</v>
      </c>
      <c r="BE227" s="200">
        <f>IF(N227="základná",J227,0)</f>
        <v>0</v>
      </c>
      <c r="BF227" s="200">
        <f>IF(N227="znížená",J227,0)</f>
        <v>10.14</v>
      </c>
      <c r="BG227" s="200">
        <f>IF(N227="zákl. prenesená",J227,0)</f>
        <v>0</v>
      </c>
      <c r="BH227" s="200">
        <f>IF(N227="zníž. prenesená",J227,0)</f>
        <v>0</v>
      </c>
      <c r="BI227" s="200">
        <f>IF(N227="nulová",J227,0)</f>
        <v>0</v>
      </c>
      <c r="BJ227" s="14" t="s">
        <v>134</v>
      </c>
      <c r="BK227" s="200">
        <f>ROUND(I227*H227,2)</f>
        <v>10.14</v>
      </c>
      <c r="BL227" s="14" t="s">
        <v>256</v>
      </c>
      <c r="BM227" s="199" t="s">
        <v>442</v>
      </c>
    </row>
    <row r="228" spans="1:65" s="2" customFormat="1" ht="16.5" customHeight="1">
      <c r="A228" s="28"/>
      <c r="B228" s="29"/>
      <c r="C228" s="201" t="s">
        <v>443</v>
      </c>
      <c r="D228" s="201" t="s">
        <v>167</v>
      </c>
      <c r="E228" s="202" t="s">
        <v>664</v>
      </c>
      <c r="F228" s="203" t="s">
        <v>665</v>
      </c>
      <c r="G228" s="204" t="s">
        <v>182</v>
      </c>
      <c r="H228" s="205">
        <v>1</v>
      </c>
      <c r="I228" s="206">
        <v>453.12</v>
      </c>
      <c r="J228" s="206">
        <f>ROUND(I228*H228,2)</f>
        <v>453.12</v>
      </c>
      <c r="K228" s="207"/>
      <c r="L228" s="208"/>
      <c r="M228" s="209" t="s">
        <v>1</v>
      </c>
      <c r="N228" s="210" t="s">
        <v>37</v>
      </c>
      <c r="O228" s="197">
        <v>0</v>
      </c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99" t="s">
        <v>466</v>
      </c>
      <c r="AT228" s="199" t="s">
        <v>167</v>
      </c>
      <c r="AU228" s="199" t="s">
        <v>134</v>
      </c>
      <c r="AY228" s="14" t="s">
        <v>127</v>
      </c>
      <c r="BE228" s="200">
        <f>IF(N228="základná",J228,0)</f>
        <v>0</v>
      </c>
      <c r="BF228" s="200">
        <f>IF(N228="znížená",J228,0)</f>
        <v>453.12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4" t="s">
        <v>134</v>
      </c>
      <c r="BK228" s="200">
        <f>ROUND(I228*H228,2)</f>
        <v>453.12</v>
      </c>
      <c r="BL228" s="14" t="s">
        <v>256</v>
      </c>
      <c r="BM228" s="199" t="s">
        <v>446</v>
      </c>
    </row>
    <row r="229" spans="1:65" s="2" customFormat="1" ht="19.5">
      <c r="A229" s="28"/>
      <c r="B229" s="29"/>
      <c r="C229" s="30"/>
      <c r="D229" s="211" t="s">
        <v>238</v>
      </c>
      <c r="E229" s="30"/>
      <c r="F229" s="212" t="s">
        <v>666</v>
      </c>
      <c r="G229" s="30"/>
      <c r="H229" s="30"/>
      <c r="I229" s="30"/>
      <c r="J229" s="30"/>
      <c r="K229" s="30"/>
      <c r="L229" s="33"/>
      <c r="M229" s="213"/>
      <c r="N229" s="214"/>
      <c r="O229" s="69"/>
      <c r="P229" s="69"/>
      <c r="Q229" s="69"/>
      <c r="R229" s="69"/>
      <c r="S229" s="69"/>
      <c r="T229" s="70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T229" s="14" t="s">
        <v>238</v>
      </c>
      <c r="AU229" s="14" t="s">
        <v>134</v>
      </c>
    </row>
    <row r="230" spans="1:65" s="12" customFormat="1" ht="25.9" customHeight="1">
      <c r="B230" s="173"/>
      <c r="C230" s="174"/>
      <c r="D230" s="175" t="s">
        <v>70</v>
      </c>
      <c r="E230" s="176" t="s">
        <v>667</v>
      </c>
      <c r="F230" s="176" t="s">
        <v>668</v>
      </c>
      <c r="G230" s="174"/>
      <c r="H230" s="174"/>
      <c r="I230" s="174"/>
      <c r="J230" s="177">
        <f>BK230</f>
        <v>153</v>
      </c>
      <c r="K230" s="174"/>
      <c r="L230" s="178"/>
      <c r="M230" s="179"/>
      <c r="N230" s="180"/>
      <c r="O230" s="180"/>
      <c r="P230" s="181">
        <f>P231</f>
        <v>10.600000000000001</v>
      </c>
      <c r="Q230" s="180"/>
      <c r="R230" s="181">
        <f>R231</f>
        <v>0</v>
      </c>
      <c r="S230" s="180"/>
      <c r="T230" s="182">
        <f>T231</f>
        <v>0</v>
      </c>
      <c r="AR230" s="183" t="s">
        <v>133</v>
      </c>
      <c r="AT230" s="184" t="s">
        <v>70</v>
      </c>
      <c r="AU230" s="184" t="s">
        <v>71</v>
      </c>
      <c r="AY230" s="183" t="s">
        <v>127</v>
      </c>
      <c r="BK230" s="185">
        <f>BK231</f>
        <v>153</v>
      </c>
    </row>
    <row r="231" spans="1:65" s="2" customFormat="1" ht="33" customHeight="1">
      <c r="A231" s="28"/>
      <c r="B231" s="29"/>
      <c r="C231" s="188" t="s">
        <v>288</v>
      </c>
      <c r="D231" s="188" t="s">
        <v>129</v>
      </c>
      <c r="E231" s="189" t="s">
        <v>669</v>
      </c>
      <c r="F231" s="190" t="s">
        <v>670</v>
      </c>
      <c r="G231" s="191" t="s">
        <v>671</v>
      </c>
      <c r="H231" s="192">
        <v>10</v>
      </c>
      <c r="I231" s="193">
        <v>15.3</v>
      </c>
      <c r="J231" s="193">
        <f>ROUND(I231*H231,2)</f>
        <v>153</v>
      </c>
      <c r="K231" s="194"/>
      <c r="L231" s="33"/>
      <c r="M231" s="195" t="s">
        <v>1</v>
      </c>
      <c r="N231" s="196" t="s">
        <v>37</v>
      </c>
      <c r="O231" s="197">
        <v>1.06</v>
      </c>
      <c r="P231" s="197">
        <f>O231*H231</f>
        <v>10.600000000000001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99" t="s">
        <v>672</v>
      </c>
      <c r="AT231" s="199" t="s">
        <v>129</v>
      </c>
      <c r="AU231" s="199" t="s">
        <v>79</v>
      </c>
      <c r="AY231" s="14" t="s">
        <v>127</v>
      </c>
      <c r="BE231" s="200">
        <f>IF(N231="základná",J231,0)</f>
        <v>0</v>
      </c>
      <c r="BF231" s="200">
        <f>IF(N231="znížená",J231,0)</f>
        <v>153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4" t="s">
        <v>134</v>
      </c>
      <c r="BK231" s="200">
        <f>ROUND(I231*H231,2)</f>
        <v>153</v>
      </c>
      <c r="BL231" s="14" t="s">
        <v>672</v>
      </c>
      <c r="BM231" s="199" t="s">
        <v>449</v>
      </c>
    </row>
    <row r="232" spans="1:65" s="12" customFormat="1" ht="25.9" customHeight="1">
      <c r="B232" s="173"/>
      <c r="C232" s="174"/>
      <c r="D232" s="175" t="s">
        <v>70</v>
      </c>
      <c r="E232" s="176" t="s">
        <v>468</v>
      </c>
      <c r="F232" s="176" t="s">
        <v>469</v>
      </c>
      <c r="G232" s="174"/>
      <c r="H232" s="174"/>
      <c r="I232" s="174"/>
      <c r="J232" s="177">
        <f>BK232</f>
        <v>4091.86</v>
      </c>
      <c r="K232" s="174"/>
      <c r="L232" s="178"/>
      <c r="M232" s="179"/>
      <c r="N232" s="180"/>
      <c r="O232" s="180"/>
      <c r="P232" s="181">
        <f>SUM(P233:P234)</f>
        <v>0</v>
      </c>
      <c r="Q232" s="180"/>
      <c r="R232" s="181">
        <f>SUM(R233:R234)</f>
        <v>0</v>
      </c>
      <c r="S232" s="180"/>
      <c r="T232" s="182">
        <f>SUM(T233:T234)</f>
        <v>0</v>
      </c>
      <c r="AR232" s="183" t="s">
        <v>145</v>
      </c>
      <c r="AT232" s="184" t="s">
        <v>70</v>
      </c>
      <c r="AU232" s="184" t="s">
        <v>71</v>
      </c>
      <c r="AY232" s="183" t="s">
        <v>127</v>
      </c>
      <c r="BK232" s="185">
        <f>SUM(BK233:BK234)</f>
        <v>4091.86</v>
      </c>
    </row>
    <row r="233" spans="1:65" s="2" customFormat="1" ht="21.75" customHeight="1">
      <c r="A233" s="28"/>
      <c r="B233" s="29"/>
      <c r="C233" s="188" t="s">
        <v>452</v>
      </c>
      <c r="D233" s="188" t="s">
        <v>129</v>
      </c>
      <c r="E233" s="189" t="s">
        <v>673</v>
      </c>
      <c r="F233" s="190" t="s">
        <v>674</v>
      </c>
      <c r="G233" s="191" t="s">
        <v>206</v>
      </c>
      <c r="H233" s="192">
        <v>1</v>
      </c>
      <c r="I233" s="193">
        <v>325</v>
      </c>
      <c r="J233" s="193">
        <f>ROUND(I233*H233,2)</f>
        <v>325</v>
      </c>
      <c r="K233" s="194"/>
      <c r="L233" s="33"/>
      <c r="M233" s="195" t="s">
        <v>1</v>
      </c>
      <c r="N233" s="196" t="s">
        <v>37</v>
      </c>
      <c r="O233" s="197">
        <v>0</v>
      </c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99" t="s">
        <v>133</v>
      </c>
      <c r="AT233" s="199" t="s">
        <v>129</v>
      </c>
      <c r="AU233" s="199" t="s">
        <v>79</v>
      </c>
      <c r="AY233" s="14" t="s">
        <v>127</v>
      </c>
      <c r="BE233" s="200">
        <f>IF(N233="základná",J233,0)</f>
        <v>0</v>
      </c>
      <c r="BF233" s="200">
        <f>IF(N233="znížená",J233,0)</f>
        <v>325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4" t="s">
        <v>134</v>
      </c>
      <c r="BK233" s="200">
        <f>ROUND(I233*H233,2)</f>
        <v>325</v>
      </c>
      <c r="BL233" s="14" t="s">
        <v>133</v>
      </c>
      <c r="BM233" s="199" t="s">
        <v>455</v>
      </c>
    </row>
    <row r="234" spans="1:65" s="2" customFormat="1" ht="16.5" customHeight="1">
      <c r="A234" s="28"/>
      <c r="B234" s="29"/>
      <c r="C234" s="188" t="s">
        <v>291</v>
      </c>
      <c r="D234" s="188" t="s">
        <v>129</v>
      </c>
      <c r="E234" s="189" t="s">
        <v>481</v>
      </c>
      <c r="F234" s="190" t="s">
        <v>482</v>
      </c>
      <c r="G234" s="191" t="s">
        <v>353</v>
      </c>
      <c r="H234" s="192">
        <v>251.124</v>
      </c>
      <c r="I234" s="193">
        <v>15</v>
      </c>
      <c r="J234" s="193">
        <f>ROUND(I234*H234,2)</f>
        <v>3766.86</v>
      </c>
      <c r="K234" s="194"/>
      <c r="L234" s="33"/>
      <c r="M234" s="215" t="s">
        <v>1</v>
      </c>
      <c r="N234" s="216" t="s">
        <v>37</v>
      </c>
      <c r="O234" s="217">
        <v>0</v>
      </c>
      <c r="P234" s="217">
        <f>O234*H234</f>
        <v>0</v>
      </c>
      <c r="Q234" s="217">
        <v>0</v>
      </c>
      <c r="R234" s="217">
        <f>Q234*H234</f>
        <v>0</v>
      </c>
      <c r="S234" s="217">
        <v>0</v>
      </c>
      <c r="T234" s="218">
        <f>S234*H234</f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99" t="s">
        <v>483</v>
      </c>
      <c r="AT234" s="199" t="s">
        <v>129</v>
      </c>
      <c r="AU234" s="199" t="s">
        <v>79</v>
      </c>
      <c r="AY234" s="14" t="s">
        <v>127</v>
      </c>
      <c r="BE234" s="200">
        <f>IF(N234="základná",J234,0)</f>
        <v>0</v>
      </c>
      <c r="BF234" s="200">
        <f>IF(N234="znížená",J234,0)</f>
        <v>3766.86</v>
      </c>
      <c r="BG234" s="200">
        <f>IF(N234="zákl. prenesená",J234,0)</f>
        <v>0</v>
      </c>
      <c r="BH234" s="200">
        <f>IF(N234="zníž. prenesená",J234,0)</f>
        <v>0</v>
      </c>
      <c r="BI234" s="200">
        <f>IF(N234="nulová",J234,0)</f>
        <v>0</v>
      </c>
      <c r="BJ234" s="14" t="s">
        <v>134</v>
      </c>
      <c r="BK234" s="200">
        <f>ROUND(I234*H234,2)</f>
        <v>3766.86</v>
      </c>
      <c r="BL234" s="14" t="s">
        <v>483</v>
      </c>
      <c r="BM234" s="199" t="s">
        <v>675</v>
      </c>
    </row>
    <row r="235" spans="1:65" s="2" customFormat="1" ht="6.95" customHeight="1">
      <c r="A235" s="28"/>
      <c r="B235" s="52"/>
      <c r="C235" s="53"/>
      <c r="D235" s="53"/>
      <c r="E235" s="53"/>
      <c r="F235" s="53"/>
      <c r="G235" s="53"/>
      <c r="H235" s="53"/>
      <c r="I235" s="53"/>
      <c r="J235" s="53"/>
      <c r="K235" s="53"/>
      <c r="L235" s="33"/>
      <c r="M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</row>
  </sheetData>
  <sheetProtection algorithmName="SHA-512" hashValue="83kF8ATqCfhP/ZLhYv8ht5Xl/aNJEVSymHkbuTi4lWTpPcpr7LfG4rWjBDlqodEL2PlAgFpNpnWEho0mB2ZWKg==" saltValue="Dlo9YoP8C0bNihenwQkjr/JDTVtLBLJb9z+KS6MS3Hdt1Af9dFcZ75pM4yTsqx3kXbE46u4NxMXMmKXAbZceJA==" spinCount="100000" sheet="1" objects="1" scenarios="1" formatColumns="0" formatRows="0" autoFilter="0"/>
  <autoFilter ref="C131:K234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19"/>
    </row>
    <row r="2" spans="1:46" s="1" customFormat="1" ht="36.950000000000003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4" t="s">
        <v>86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7"/>
      <c r="AT3" s="14" t="s">
        <v>71</v>
      </c>
    </row>
    <row r="4" spans="1:46" s="1" customFormat="1" ht="24.95" customHeight="1">
      <c r="B4" s="17"/>
      <c r="D4" s="108" t="s">
        <v>87</v>
      </c>
      <c r="L4" s="17"/>
      <c r="M4" s="109" t="s">
        <v>9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10" t="s">
        <v>13</v>
      </c>
      <c r="L6" s="17"/>
    </row>
    <row r="7" spans="1:46" s="1" customFormat="1" ht="16.5" customHeight="1">
      <c r="B7" s="17"/>
      <c r="E7" s="258" t="str">
        <f>'Rekapitulácia stavby'!K6</f>
        <v>ZELENÁ STENA NA OBJEKTE MsKC</v>
      </c>
      <c r="F7" s="259"/>
      <c r="G7" s="259"/>
      <c r="H7" s="259"/>
      <c r="L7" s="17"/>
    </row>
    <row r="8" spans="1:46" s="2" customFormat="1" ht="12" customHeight="1">
      <c r="A8" s="28"/>
      <c r="B8" s="33"/>
      <c r="C8" s="28"/>
      <c r="D8" s="110" t="s">
        <v>88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33"/>
      <c r="C9" s="28"/>
      <c r="D9" s="28"/>
      <c r="E9" s="260" t="s">
        <v>676</v>
      </c>
      <c r="F9" s="261"/>
      <c r="G9" s="261"/>
      <c r="H9" s="261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>
      <c r="A10" s="28"/>
      <c r="B10" s="33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33"/>
      <c r="C11" s="28"/>
      <c r="D11" s="110" t="s">
        <v>15</v>
      </c>
      <c r="E11" s="28"/>
      <c r="F11" s="111" t="s">
        <v>1</v>
      </c>
      <c r="G11" s="28"/>
      <c r="H11" s="28"/>
      <c r="I11" s="110" t="s">
        <v>16</v>
      </c>
      <c r="J11" s="111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33"/>
      <c r="C12" s="28"/>
      <c r="D12" s="110" t="s">
        <v>17</v>
      </c>
      <c r="E12" s="28"/>
      <c r="F12" s="111" t="s">
        <v>18</v>
      </c>
      <c r="G12" s="28"/>
      <c r="H12" s="28"/>
      <c r="I12" s="110" t="s">
        <v>19</v>
      </c>
      <c r="J12" s="112" t="str">
        <f>'Rekapitulácia stavby'!AN8</f>
        <v>1. 8. 2022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33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33"/>
      <c r="C14" s="28"/>
      <c r="D14" s="110" t="s">
        <v>21</v>
      </c>
      <c r="E14" s="28"/>
      <c r="F14" s="28"/>
      <c r="G14" s="28"/>
      <c r="H14" s="28"/>
      <c r="I14" s="110" t="s">
        <v>22</v>
      </c>
      <c r="J14" s="111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33"/>
      <c r="C15" s="28"/>
      <c r="D15" s="28"/>
      <c r="E15" s="111" t="s">
        <v>23</v>
      </c>
      <c r="F15" s="28"/>
      <c r="G15" s="28"/>
      <c r="H15" s="28"/>
      <c r="I15" s="110" t="s">
        <v>24</v>
      </c>
      <c r="J15" s="111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33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33"/>
      <c r="C17" s="28"/>
      <c r="D17" s="110" t="s">
        <v>25</v>
      </c>
      <c r="E17" s="28"/>
      <c r="F17" s="28"/>
      <c r="G17" s="28"/>
      <c r="H17" s="28"/>
      <c r="I17" s="110" t="s">
        <v>22</v>
      </c>
      <c r="J17" s="111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33"/>
      <c r="C18" s="28"/>
      <c r="D18" s="28"/>
      <c r="E18" s="262" t="str">
        <f>'Rekapitulácia stavby'!E14</f>
        <v xml:space="preserve"> </v>
      </c>
      <c r="F18" s="262"/>
      <c r="G18" s="262"/>
      <c r="H18" s="262"/>
      <c r="I18" s="110" t="s">
        <v>24</v>
      </c>
      <c r="J18" s="111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33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33"/>
      <c r="C20" s="28"/>
      <c r="D20" s="110" t="s">
        <v>27</v>
      </c>
      <c r="E20" s="28"/>
      <c r="F20" s="28"/>
      <c r="G20" s="28"/>
      <c r="H20" s="28"/>
      <c r="I20" s="110" t="s">
        <v>22</v>
      </c>
      <c r="J20" s="111" t="str">
        <f>IF('Rekapitulácia stavby'!AN16="","",'Rekapitulácia stavby'!AN16)</f>
        <v/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33"/>
      <c r="C21" s="28"/>
      <c r="D21" s="28"/>
      <c r="E21" s="111" t="str">
        <f>IF('Rekapitulácia stavby'!E17="","",'Rekapitulácia stavby'!E17)</f>
        <v xml:space="preserve"> </v>
      </c>
      <c r="F21" s="28"/>
      <c r="G21" s="28"/>
      <c r="H21" s="28"/>
      <c r="I21" s="110" t="s">
        <v>24</v>
      </c>
      <c r="J21" s="111" t="str">
        <f>IF('Rekapitulácia stavby'!AN17="","",'Rekapitulácia stavby'!AN17)</f>
        <v/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33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33"/>
      <c r="C23" s="28"/>
      <c r="D23" s="110" t="s">
        <v>29</v>
      </c>
      <c r="E23" s="28"/>
      <c r="F23" s="28"/>
      <c r="G23" s="28"/>
      <c r="H23" s="28"/>
      <c r="I23" s="110" t="s">
        <v>22</v>
      </c>
      <c r="J23" s="111" t="str">
        <f>IF('Rekapitulácia stavby'!AN19="","",'Rekapitulácia stavby'!AN19)</f>
        <v/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33"/>
      <c r="C24" s="28"/>
      <c r="D24" s="28"/>
      <c r="E24" s="111" t="str">
        <f>IF('Rekapitulácia stavby'!E20="","",'Rekapitulácia stavby'!E20)</f>
        <v xml:space="preserve"> </v>
      </c>
      <c r="F24" s="28"/>
      <c r="G24" s="28"/>
      <c r="H24" s="28"/>
      <c r="I24" s="110" t="s">
        <v>24</v>
      </c>
      <c r="J24" s="111" t="str">
        <f>IF('Rekapitulácia stavby'!AN20="","",'Rekapitulácia stavby'!AN20)</f>
        <v/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33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33"/>
      <c r="C26" s="28"/>
      <c r="D26" s="110" t="s">
        <v>30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113"/>
      <c r="B27" s="114"/>
      <c r="C27" s="113"/>
      <c r="D27" s="113"/>
      <c r="E27" s="263" t="s">
        <v>1</v>
      </c>
      <c r="F27" s="263"/>
      <c r="G27" s="263"/>
      <c r="H27" s="263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28"/>
      <c r="B28" s="33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33"/>
      <c r="C29" s="28"/>
      <c r="D29" s="116"/>
      <c r="E29" s="116"/>
      <c r="F29" s="116"/>
      <c r="G29" s="116"/>
      <c r="H29" s="116"/>
      <c r="I29" s="116"/>
      <c r="J29" s="116"/>
      <c r="K29" s="116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33"/>
      <c r="C30" s="28"/>
      <c r="D30" s="117" t="s">
        <v>31</v>
      </c>
      <c r="E30" s="28"/>
      <c r="F30" s="28"/>
      <c r="G30" s="28"/>
      <c r="H30" s="28"/>
      <c r="I30" s="28"/>
      <c r="J30" s="118">
        <f>ROUND(J120, 2)</f>
        <v>1234.03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33"/>
      <c r="C31" s="28"/>
      <c r="D31" s="116"/>
      <c r="E31" s="116"/>
      <c r="F31" s="116"/>
      <c r="G31" s="116"/>
      <c r="H31" s="116"/>
      <c r="I31" s="116"/>
      <c r="J31" s="116"/>
      <c r="K31" s="116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33"/>
      <c r="C32" s="28"/>
      <c r="D32" s="28"/>
      <c r="E32" s="28"/>
      <c r="F32" s="119" t="s">
        <v>33</v>
      </c>
      <c r="G32" s="28"/>
      <c r="H32" s="28"/>
      <c r="I32" s="119" t="s">
        <v>32</v>
      </c>
      <c r="J32" s="119" t="s">
        <v>34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33"/>
      <c r="C33" s="28"/>
      <c r="D33" s="120" t="s">
        <v>35</v>
      </c>
      <c r="E33" s="121" t="s">
        <v>36</v>
      </c>
      <c r="F33" s="122">
        <f>ROUND((SUM(BE120:BE152)),  2)</f>
        <v>0</v>
      </c>
      <c r="G33" s="123"/>
      <c r="H33" s="123"/>
      <c r="I33" s="124">
        <v>0.2</v>
      </c>
      <c r="J33" s="122">
        <f>ROUND(((SUM(BE120:BE152))*I33),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33"/>
      <c r="C34" s="28"/>
      <c r="D34" s="28"/>
      <c r="E34" s="121" t="s">
        <v>37</v>
      </c>
      <c r="F34" s="125">
        <f>ROUND((SUM(BF120:BF152)),  2)</f>
        <v>1234.03</v>
      </c>
      <c r="G34" s="28"/>
      <c r="H34" s="28"/>
      <c r="I34" s="126">
        <v>0.2</v>
      </c>
      <c r="J34" s="125">
        <f>ROUND(((SUM(BF120:BF152))*I34),  2)</f>
        <v>246.81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33"/>
      <c r="C35" s="28"/>
      <c r="D35" s="28"/>
      <c r="E35" s="110" t="s">
        <v>38</v>
      </c>
      <c r="F35" s="125">
        <f>ROUND((SUM(BG120:BG152)),  2)</f>
        <v>0</v>
      </c>
      <c r="G35" s="28"/>
      <c r="H35" s="28"/>
      <c r="I35" s="126">
        <v>0.2</v>
      </c>
      <c r="J35" s="125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33"/>
      <c r="C36" s="28"/>
      <c r="D36" s="28"/>
      <c r="E36" s="110" t="s">
        <v>39</v>
      </c>
      <c r="F36" s="125">
        <f>ROUND((SUM(BH120:BH152)),  2)</f>
        <v>0</v>
      </c>
      <c r="G36" s="28"/>
      <c r="H36" s="28"/>
      <c r="I36" s="126">
        <v>0.2</v>
      </c>
      <c r="J36" s="125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33"/>
      <c r="C37" s="28"/>
      <c r="D37" s="28"/>
      <c r="E37" s="121" t="s">
        <v>40</v>
      </c>
      <c r="F37" s="122">
        <f>ROUND((SUM(BI120:BI152)),  2)</f>
        <v>0</v>
      </c>
      <c r="G37" s="123"/>
      <c r="H37" s="123"/>
      <c r="I37" s="124">
        <v>0</v>
      </c>
      <c r="J37" s="122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33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33"/>
      <c r="C39" s="127"/>
      <c r="D39" s="128" t="s">
        <v>41</v>
      </c>
      <c r="E39" s="129"/>
      <c r="F39" s="129"/>
      <c r="G39" s="130" t="s">
        <v>42</v>
      </c>
      <c r="H39" s="131" t="s">
        <v>43</v>
      </c>
      <c r="I39" s="129"/>
      <c r="J39" s="132">
        <f>SUM(J30:J37)</f>
        <v>1480.84</v>
      </c>
      <c r="K39" s="133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33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9"/>
      <c r="D50" s="134" t="s">
        <v>44</v>
      </c>
      <c r="E50" s="135"/>
      <c r="F50" s="135"/>
      <c r="G50" s="134" t="s">
        <v>45</v>
      </c>
      <c r="H50" s="135"/>
      <c r="I50" s="135"/>
      <c r="J50" s="135"/>
      <c r="K50" s="135"/>
      <c r="L50" s="4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8"/>
      <c r="B61" s="33"/>
      <c r="C61" s="28"/>
      <c r="D61" s="136" t="s">
        <v>46</v>
      </c>
      <c r="E61" s="137"/>
      <c r="F61" s="138" t="s">
        <v>47</v>
      </c>
      <c r="G61" s="136" t="s">
        <v>46</v>
      </c>
      <c r="H61" s="137"/>
      <c r="I61" s="137"/>
      <c r="J61" s="139" t="s">
        <v>47</v>
      </c>
      <c r="K61" s="137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8"/>
      <c r="B65" s="33"/>
      <c r="C65" s="28"/>
      <c r="D65" s="134" t="s">
        <v>48</v>
      </c>
      <c r="E65" s="140"/>
      <c r="F65" s="140"/>
      <c r="G65" s="134" t="s">
        <v>49</v>
      </c>
      <c r="H65" s="140"/>
      <c r="I65" s="140"/>
      <c r="J65" s="140"/>
      <c r="K65" s="140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8"/>
      <c r="B76" s="33"/>
      <c r="C76" s="28"/>
      <c r="D76" s="136" t="s">
        <v>46</v>
      </c>
      <c r="E76" s="137"/>
      <c r="F76" s="138" t="s">
        <v>47</v>
      </c>
      <c r="G76" s="136" t="s">
        <v>46</v>
      </c>
      <c r="H76" s="137"/>
      <c r="I76" s="137"/>
      <c r="J76" s="139" t="s">
        <v>47</v>
      </c>
      <c r="K76" s="137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>
      <c r="A81" s="28"/>
      <c r="B81" s="143"/>
      <c r="C81" s="144"/>
      <c r="D81" s="144"/>
      <c r="E81" s="144"/>
      <c r="F81" s="144"/>
      <c r="G81" s="144"/>
      <c r="H81" s="144"/>
      <c r="I81" s="144"/>
      <c r="J81" s="144"/>
      <c r="K81" s="144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29"/>
      <c r="C82" s="20" t="s">
        <v>90</v>
      </c>
      <c r="D82" s="30"/>
      <c r="E82" s="30"/>
      <c r="F82" s="30"/>
      <c r="G82" s="30"/>
      <c r="H82" s="30"/>
      <c r="I82" s="30"/>
      <c r="J82" s="30"/>
      <c r="K82" s="30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5" t="s">
        <v>13</v>
      </c>
      <c r="D84" s="30"/>
      <c r="E84" s="30"/>
      <c r="F84" s="30"/>
      <c r="G84" s="30"/>
      <c r="H84" s="30"/>
      <c r="I84" s="30"/>
      <c r="J84" s="30"/>
      <c r="K84" s="30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30"/>
      <c r="D85" s="30"/>
      <c r="E85" s="264" t="str">
        <f>E7</f>
        <v>ZELENÁ STENA NA OBJEKTE MsKC</v>
      </c>
      <c r="F85" s="265"/>
      <c r="G85" s="265"/>
      <c r="H85" s="265"/>
      <c r="I85" s="30"/>
      <c r="J85" s="30"/>
      <c r="K85" s="30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5" t="s">
        <v>88</v>
      </c>
      <c r="D86" s="30"/>
      <c r="E86" s="30"/>
      <c r="F86" s="30"/>
      <c r="G86" s="30"/>
      <c r="H86" s="30"/>
      <c r="I86" s="30"/>
      <c r="J86" s="30"/>
      <c r="K86" s="30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30"/>
      <c r="D87" s="30"/>
      <c r="E87" s="236" t="str">
        <f>E9</f>
        <v>03 - E3 - Elektroinštalácia</v>
      </c>
      <c r="F87" s="266"/>
      <c r="G87" s="266"/>
      <c r="H87" s="266"/>
      <c r="I87" s="30"/>
      <c r="J87" s="30"/>
      <c r="K87" s="30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5" t="s">
        <v>17</v>
      </c>
      <c r="D89" s="30"/>
      <c r="E89" s="30"/>
      <c r="F89" s="23" t="str">
        <f>F12</f>
        <v>Žiar nad Hronom</v>
      </c>
      <c r="G89" s="30"/>
      <c r="H89" s="30"/>
      <c r="I89" s="25" t="s">
        <v>19</v>
      </c>
      <c r="J89" s="64" t="str">
        <f>IF(J12="","",J12)</f>
        <v>1. 8. 2022</v>
      </c>
      <c r="K89" s="30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29"/>
      <c r="C91" s="25" t="s">
        <v>21</v>
      </c>
      <c r="D91" s="30"/>
      <c r="E91" s="30"/>
      <c r="F91" s="23" t="str">
        <f>E15</f>
        <v>Mesto Žiar nad Hronom</v>
      </c>
      <c r="G91" s="30"/>
      <c r="H91" s="30"/>
      <c r="I91" s="25" t="s">
        <v>27</v>
      </c>
      <c r="J91" s="26" t="str">
        <f>E21</f>
        <v xml:space="preserve"> </v>
      </c>
      <c r="K91" s="30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29"/>
      <c r="C92" s="25" t="s">
        <v>25</v>
      </c>
      <c r="D92" s="30"/>
      <c r="E92" s="30"/>
      <c r="F92" s="23" t="str">
        <f>IF(E18="","",E18)</f>
        <v xml:space="preserve"> </v>
      </c>
      <c r="G92" s="30"/>
      <c r="H92" s="30"/>
      <c r="I92" s="25" t="s">
        <v>29</v>
      </c>
      <c r="J92" s="26" t="str">
        <f>E24</f>
        <v xml:space="preserve"> </v>
      </c>
      <c r="K92" s="30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45" t="s">
        <v>91</v>
      </c>
      <c r="D94" s="146"/>
      <c r="E94" s="146"/>
      <c r="F94" s="146"/>
      <c r="G94" s="146"/>
      <c r="H94" s="146"/>
      <c r="I94" s="146"/>
      <c r="J94" s="147" t="s">
        <v>92</v>
      </c>
      <c r="K94" s="146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29"/>
      <c r="C96" s="148" t="s">
        <v>93</v>
      </c>
      <c r="D96" s="30"/>
      <c r="E96" s="30"/>
      <c r="F96" s="30"/>
      <c r="G96" s="30"/>
      <c r="H96" s="30"/>
      <c r="I96" s="30"/>
      <c r="J96" s="82">
        <f>J120</f>
        <v>1234.0300000000002</v>
      </c>
      <c r="K96" s="30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94</v>
      </c>
    </row>
    <row r="97" spans="1:31" s="9" customFormat="1" ht="24.95" customHeight="1">
      <c r="B97" s="149"/>
      <c r="C97" s="150"/>
      <c r="D97" s="151" t="s">
        <v>110</v>
      </c>
      <c r="E97" s="152"/>
      <c r="F97" s="152"/>
      <c r="G97" s="152"/>
      <c r="H97" s="152"/>
      <c r="I97" s="152"/>
      <c r="J97" s="153">
        <f>J121</f>
        <v>635.06000000000006</v>
      </c>
      <c r="K97" s="150"/>
      <c r="L97" s="154"/>
    </row>
    <row r="98" spans="1:31" s="10" customFormat="1" ht="19.899999999999999" customHeight="1">
      <c r="B98" s="155"/>
      <c r="C98" s="156"/>
      <c r="D98" s="157" t="s">
        <v>490</v>
      </c>
      <c r="E98" s="158"/>
      <c r="F98" s="158"/>
      <c r="G98" s="158"/>
      <c r="H98" s="158"/>
      <c r="I98" s="158"/>
      <c r="J98" s="159">
        <f>J122</f>
        <v>635.06000000000006</v>
      </c>
      <c r="K98" s="156"/>
      <c r="L98" s="160"/>
    </row>
    <row r="99" spans="1:31" s="9" customFormat="1" ht="24.95" customHeight="1">
      <c r="B99" s="149"/>
      <c r="C99" s="150"/>
      <c r="D99" s="151" t="s">
        <v>493</v>
      </c>
      <c r="E99" s="152"/>
      <c r="F99" s="152"/>
      <c r="G99" s="152"/>
      <c r="H99" s="152"/>
      <c r="I99" s="152"/>
      <c r="J99" s="153">
        <f>J148</f>
        <v>153</v>
      </c>
      <c r="K99" s="150"/>
      <c r="L99" s="154"/>
    </row>
    <row r="100" spans="1:31" s="9" customFormat="1" ht="24.95" customHeight="1">
      <c r="B100" s="149"/>
      <c r="C100" s="150"/>
      <c r="D100" s="151" t="s">
        <v>112</v>
      </c>
      <c r="E100" s="152"/>
      <c r="F100" s="152"/>
      <c r="G100" s="152"/>
      <c r="H100" s="152"/>
      <c r="I100" s="152"/>
      <c r="J100" s="153">
        <f>J150</f>
        <v>445.97</v>
      </c>
      <c r="K100" s="150"/>
      <c r="L100" s="154"/>
    </row>
    <row r="101" spans="1:31" s="2" customFormat="1" ht="21.75" customHeight="1">
      <c r="A101" s="28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49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 s="2" customFormat="1" ht="6.95" customHeight="1">
      <c r="A102" s="28"/>
      <c r="B102" s="52"/>
      <c r="C102" s="53"/>
      <c r="D102" s="53"/>
      <c r="E102" s="53"/>
      <c r="F102" s="53"/>
      <c r="G102" s="53"/>
      <c r="H102" s="53"/>
      <c r="I102" s="53"/>
      <c r="J102" s="53"/>
      <c r="K102" s="53"/>
      <c r="L102" s="49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6" spans="1:31" s="2" customFormat="1" ht="6.95" customHeight="1">
      <c r="A106" s="28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49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24.95" customHeight="1">
      <c r="A107" s="28"/>
      <c r="B107" s="29"/>
      <c r="C107" s="20" t="s">
        <v>113</v>
      </c>
      <c r="D107" s="30"/>
      <c r="E107" s="30"/>
      <c r="F107" s="30"/>
      <c r="G107" s="30"/>
      <c r="H107" s="30"/>
      <c r="I107" s="30"/>
      <c r="J107" s="30"/>
      <c r="K107" s="30"/>
      <c r="L107" s="49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6.95" customHeight="1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29"/>
      <c r="C109" s="25" t="s">
        <v>13</v>
      </c>
      <c r="D109" s="30"/>
      <c r="E109" s="30"/>
      <c r="F109" s="30"/>
      <c r="G109" s="30"/>
      <c r="H109" s="30"/>
      <c r="I109" s="30"/>
      <c r="J109" s="30"/>
      <c r="K109" s="30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29"/>
      <c r="C110" s="30"/>
      <c r="D110" s="30"/>
      <c r="E110" s="264" t="str">
        <f>E7</f>
        <v>ZELENÁ STENA NA OBJEKTE MsKC</v>
      </c>
      <c r="F110" s="265"/>
      <c r="G110" s="265"/>
      <c r="H110" s="265"/>
      <c r="I110" s="30"/>
      <c r="J110" s="30"/>
      <c r="K110" s="30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29"/>
      <c r="C111" s="25" t="s">
        <v>88</v>
      </c>
      <c r="D111" s="30"/>
      <c r="E111" s="30"/>
      <c r="F111" s="30"/>
      <c r="G111" s="30"/>
      <c r="H111" s="30"/>
      <c r="I111" s="30"/>
      <c r="J111" s="30"/>
      <c r="K111" s="30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6.5" customHeight="1">
      <c r="A112" s="28"/>
      <c r="B112" s="29"/>
      <c r="C112" s="30"/>
      <c r="D112" s="30"/>
      <c r="E112" s="236" t="str">
        <f>E9</f>
        <v>03 - E3 - Elektroinštalácia</v>
      </c>
      <c r="F112" s="266"/>
      <c r="G112" s="266"/>
      <c r="H112" s="266"/>
      <c r="I112" s="30"/>
      <c r="J112" s="30"/>
      <c r="K112" s="30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29"/>
      <c r="C114" s="25" t="s">
        <v>17</v>
      </c>
      <c r="D114" s="30"/>
      <c r="E114" s="30"/>
      <c r="F114" s="23" t="str">
        <f>F12</f>
        <v>Žiar nad Hronom</v>
      </c>
      <c r="G114" s="30"/>
      <c r="H114" s="30"/>
      <c r="I114" s="25" t="s">
        <v>19</v>
      </c>
      <c r="J114" s="64" t="str">
        <f>IF(J12="","",J12)</f>
        <v>1. 8. 2022</v>
      </c>
      <c r="K114" s="30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5.2" customHeight="1">
      <c r="A116" s="28"/>
      <c r="B116" s="29"/>
      <c r="C116" s="25" t="s">
        <v>21</v>
      </c>
      <c r="D116" s="30"/>
      <c r="E116" s="30"/>
      <c r="F116" s="23" t="str">
        <f>E15</f>
        <v>Mesto Žiar nad Hronom</v>
      </c>
      <c r="G116" s="30"/>
      <c r="H116" s="30"/>
      <c r="I116" s="25" t="s">
        <v>27</v>
      </c>
      <c r="J116" s="26" t="str">
        <f>E21</f>
        <v xml:space="preserve"> </v>
      </c>
      <c r="K116" s="30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5.2" customHeight="1">
      <c r="A117" s="28"/>
      <c r="B117" s="29"/>
      <c r="C117" s="25" t="s">
        <v>25</v>
      </c>
      <c r="D117" s="30"/>
      <c r="E117" s="30"/>
      <c r="F117" s="23" t="str">
        <f>IF(E18="","",E18)</f>
        <v xml:space="preserve"> </v>
      </c>
      <c r="G117" s="30"/>
      <c r="H117" s="30"/>
      <c r="I117" s="25" t="s">
        <v>29</v>
      </c>
      <c r="J117" s="26" t="str">
        <f>E24</f>
        <v xml:space="preserve"> </v>
      </c>
      <c r="K117" s="30"/>
      <c r="L117" s="49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0.35" customHeight="1">
      <c r="A118" s="28"/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4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11" customFormat="1" ht="29.25" customHeight="1">
      <c r="A119" s="161"/>
      <c r="B119" s="162"/>
      <c r="C119" s="163" t="s">
        <v>114</v>
      </c>
      <c r="D119" s="164" t="s">
        <v>56</v>
      </c>
      <c r="E119" s="164" t="s">
        <v>52</v>
      </c>
      <c r="F119" s="164" t="s">
        <v>53</v>
      </c>
      <c r="G119" s="164" t="s">
        <v>115</v>
      </c>
      <c r="H119" s="164" t="s">
        <v>116</v>
      </c>
      <c r="I119" s="164" t="s">
        <v>117</v>
      </c>
      <c r="J119" s="165" t="s">
        <v>92</v>
      </c>
      <c r="K119" s="166" t="s">
        <v>118</v>
      </c>
      <c r="L119" s="167"/>
      <c r="M119" s="73" t="s">
        <v>1</v>
      </c>
      <c r="N119" s="74" t="s">
        <v>35</v>
      </c>
      <c r="O119" s="74" t="s">
        <v>119</v>
      </c>
      <c r="P119" s="74" t="s">
        <v>120</v>
      </c>
      <c r="Q119" s="74" t="s">
        <v>121</v>
      </c>
      <c r="R119" s="74" t="s">
        <v>122</v>
      </c>
      <c r="S119" s="74" t="s">
        <v>123</v>
      </c>
      <c r="T119" s="75" t="s">
        <v>124</v>
      </c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</row>
    <row r="120" spans="1:65" s="2" customFormat="1" ht="22.9" customHeight="1">
      <c r="A120" s="28"/>
      <c r="B120" s="29"/>
      <c r="C120" s="80" t="s">
        <v>93</v>
      </c>
      <c r="D120" s="30"/>
      <c r="E120" s="30"/>
      <c r="F120" s="30"/>
      <c r="G120" s="30"/>
      <c r="H120" s="30"/>
      <c r="I120" s="30"/>
      <c r="J120" s="168">
        <f>BK120</f>
        <v>1234.0300000000002</v>
      </c>
      <c r="K120" s="30"/>
      <c r="L120" s="33"/>
      <c r="M120" s="76"/>
      <c r="N120" s="169"/>
      <c r="O120" s="77"/>
      <c r="P120" s="170">
        <f>P121+P148+P150</f>
        <v>19.658000000000001</v>
      </c>
      <c r="Q120" s="77"/>
      <c r="R120" s="170">
        <f>R121+R148+R150</f>
        <v>0</v>
      </c>
      <c r="S120" s="77"/>
      <c r="T120" s="171">
        <f>T121+T148+T150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T120" s="14" t="s">
        <v>70</v>
      </c>
      <c r="AU120" s="14" t="s">
        <v>94</v>
      </c>
      <c r="BK120" s="172">
        <f>BK121+BK148+BK150</f>
        <v>1234.0300000000002</v>
      </c>
    </row>
    <row r="121" spans="1:65" s="12" customFormat="1" ht="25.9" customHeight="1">
      <c r="B121" s="173"/>
      <c r="C121" s="174"/>
      <c r="D121" s="175" t="s">
        <v>70</v>
      </c>
      <c r="E121" s="176" t="s">
        <v>167</v>
      </c>
      <c r="F121" s="176" t="s">
        <v>456</v>
      </c>
      <c r="G121" s="174"/>
      <c r="H121" s="174"/>
      <c r="I121" s="174"/>
      <c r="J121" s="177">
        <f>BK121</f>
        <v>635.06000000000006</v>
      </c>
      <c r="K121" s="174"/>
      <c r="L121" s="178"/>
      <c r="M121" s="179"/>
      <c r="N121" s="180"/>
      <c r="O121" s="180"/>
      <c r="P121" s="181">
        <f>P122</f>
        <v>9.0579999999999998</v>
      </c>
      <c r="Q121" s="180"/>
      <c r="R121" s="181">
        <f>R122</f>
        <v>0</v>
      </c>
      <c r="S121" s="180"/>
      <c r="T121" s="182">
        <f>T122</f>
        <v>0</v>
      </c>
      <c r="AR121" s="183" t="s">
        <v>138</v>
      </c>
      <c r="AT121" s="184" t="s">
        <v>70</v>
      </c>
      <c r="AU121" s="184" t="s">
        <v>71</v>
      </c>
      <c r="AY121" s="183" t="s">
        <v>127</v>
      </c>
      <c r="BK121" s="185">
        <f>BK122</f>
        <v>635.06000000000006</v>
      </c>
    </row>
    <row r="122" spans="1:65" s="12" customFormat="1" ht="22.9" customHeight="1">
      <c r="B122" s="173"/>
      <c r="C122" s="174"/>
      <c r="D122" s="175" t="s">
        <v>70</v>
      </c>
      <c r="E122" s="186" t="s">
        <v>632</v>
      </c>
      <c r="F122" s="186" t="s">
        <v>633</v>
      </c>
      <c r="G122" s="174"/>
      <c r="H122" s="174"/>
      <c r="I122" s="174"/>
      <c r="J122" s="187">
        <f>BK122</f>
        <v>635.06000000000006</v>
      </c>
      <c r="K122" s="174"/>
      <c r="L122" s="178"/>
      <c r="M122" s="179"/>
      <c r="N122" s="180"/>
      <c r="O122" s="180"/>
      <c r="P122" s="181">
        <f>SUM(P123:P147)</f>
        <v>9.0579999999999998</v>
      </c>
      <c r="Q122" s="180"/>
      <c r="R122" s="181">
        <f>SUM(R123:R147)</f>
        <v>0</v>
      </c>
      <c r="S122" s="180"/>
      <c r="T122" s="182">
        <f>SUM(T123:T147)</f>
        <v>0</v>
      </c>
      <c r="AR122" s="183" t="s">
        <v>138</v>
      </c>
      <c r="AT122" s="184" t="s">
        <v>70</v>
      </c>
      <c r="AU122" s="184" t="s">
        <v>79</v>
      </c>
      <c r="AY122" s="183" t="s">
        <v>127</v>
      </c>
      <c r="BK122" s="185">
        <f>SUM(BK123:BK147)</f>
        <v>635.06000000000006</v>
      </c>
    </row>
    <row r="123" spans="1:65" s="2" customFormat="1" ht="24.2" customHeight="1">
      <c r="A123" s="28"/>
      <c r="B123" s="29"/>
      <c r="C123" s="188" t="s">
        <v>79</v>
      </c>
      <c r="D123" s="188" t="s">
        <v>129</v>
      </c>
      <c r="E123" s="189" t="s">
        <v>677</v>
      </c>
      <c r="F123" s="190" t="s">
        <v>678</v>
      </c>
      <c r="G123" s="191" t="s">
        <v>178</v>
      </c>
      <c r="H123" s="192">
        <v>8</v>
      </c>
      <c r="I123" s="193">
        <v>1.66</v>
      </c>
      <c r="J123" s="193">
        <f t="shared" ref="J123:J139" si="0">ROUND(I123*H123,2)</f>
        <v>13.28</v>
      </c>
      <c r="K123" s="194"/>
      <c r="L123" s="33"/>
      <c r="M123" s="195" t="s">
        <v>1</v>
      </c>
      <c r="N123" s="196" t="s">
        <v>37</v>
      </c>
      <c r="O123" s="197">
        <v>9.1999999999999998E-2</v>
      </c>
      <c r="P123" s="197">
        <f t="shared" ref="P123:P139" si="1">O123*H123</f>
        <v>0.73599999999999999</v>
      </c>
      <c r="Q123" s="197">
        <v>0</v>
      </c>
      <c r="R123" s="197">
        <f t="shared" ref="R123:R139" si="2">Q123*H123</f>
        <v>0</v>
      </c>
      <c r="S123" s="197">
        <v>0</v>
      </c>
      <c r="T123" s="198">
        <f t="shared" ref="T123:T139" si="3"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99" t="s">
        <v>256</v>
      </c>
      <c r="AT123" s="199" t="s">
        <v>129</v>
      </c>
      <c r="AU123" s="199" t="s">
        <v>134</v>
      </c>
      <c r="AY123" s="14" t="s">
        <v>127</v>
      </c>
      <c r="BE123" s="200">
        <f t="shared" ref="BE123:BE139" si="4">IF(N123="základná",J123,0)</f>
        <v>0</v>
      </c>
      <c r="BF123" s="200">
        <f t="shared" ref="BF123:BF139" si="5">IF(N123="znížená",J123,0)</f>
        <v>13.28</v>
      </c>
      <c r="BG123" s="200">
        <f t="shared" ref="BG123:BG139" si="6">IF(N123="zákl. prenesená",J123,0)</f>
        <v>0</v>
      </c>
      <c r="BH123" s="200">
        <f t="shared" ref="BH123:BH139" si="7">IF(N123="zníž. prenesená",J123,0)</f>
        <v>0</v>
      </c>
      <c r="BI123" s="200">
        <f t="shared" ref="BI123:BI139" si="8">IF(N123="nulová",J123,0)</f>
        <v>0</v>
      </c>
      <c r="BJ123" s="14" t="s">
        <v>134</v>
      </c>
      <c r="BK123" s="200">
        <f t="shared" ref="BK123:BK139" si="9">ROUND(I123*H123,2)</f>
        <v>13.28</v>
      </c>
      <c r="BL123" s="14" t="s">
        <v>256</v>
      </c>
      <c r="BM123" s="199" t="s">
        <v>134</v>
      </c>
    </row>
    <row r="124" spans="1:65" s="2" customFormat="1" ht="16.5" customHeight="1">
      <c r="A124" s="28"/>
      <c r="B124" s="29"/>
      <c r="C124" s="201" t="s">
        <v>134</v>
      </c>
      <c r="D124" s="201" t="s">
        <v>167</v>
      </c>
      <c r="E124" s="202" t="s">
        <v>679</v>
      </c>
      <c r="F124" s="203" t="s">
        <v>680</v>
      </c>
      <c r="G124" s="204" t="s">
        <v>178</v>
      </c>
      <c r="H124" s="205">
        <v>8</v>
      </c>
      <c r="I124" s="206">
        <v>1.62</v>
      </c>
      <c r="J124" s="206">
        <f t="shared" si="0"/>
        <v>12.96</v>
      </c>
      <c r="K124" s="207"/>
      <c r="L124" s="208"/>
      <c r="M124" s="209" t="s">
        <v>1</v>
      </c>
      <c r="N124" s="210" t="s">
        <v>37</v>
      </c>
      <c r="O124" s="197">
        <v>0</v>
      </c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99" t="s">
        <v>466</v>
      </c>
      <c r="AT124" s="199" t="s">
        <v>167</v>
      </c>
      <c r="AU124" s="199" t="s">
        <v>134</v>
      </c>
      <c r="AY124" s="14" t="s">
        <v>127</v>
      </c>
      <c r="BE124" s="200">
        <f t="shared" si="4"/>
        <v>0</v>
      </c>
      <c r="BF124" s="200">
        <f t="shared" si="5"/>
        <v>12.96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4" t="s">
        <v>134</v>
      </c>
      <c r="BK124" s="200">
        <f t="shared" si="9"/>
        <v>12.96</v>
      </c>
      <c r="BL124" s="14" t="s">
        <v>256</v>
      </c>
      <c r="BM124" s="199" t="s">
        <v>133</v>
      </c>
    </row>
    <row r="125" spans="1:65" s="2" customFormat="1" ht="24.2" customHeight="1">
      <c r="A125" s="28"/>
      <c r="B125" s="29"/>
      <c r="C125" s="188" t="s">
        <v>138</v>
      </c>
      <c r="D125" s="188" t="s">
        <v>129</v>
      </c>
      <c r="E125" s="189" t="s">
        <v>681</v>
      </c>
      <c r="F125" s="190" t="s">
        <v>682</v>
      </c>
      <c r="G125" s="191" t="s">
        <v>178</v>
      </c>
      <c r="H125" s="192">
        <v>10</v>
      </c>
      <c r="I125" s="193">
        <v>1.79</v>
      </c>
      <c r="J125" s="193">
        <f t="shared" si="0"/>
        <v>17.899999999999999</v>
      </c>
      <c r="K125" s="194"/>
      <c r="L125" s="33"/>
      <c r="M125" s="195" t="s">
        <v>1</v>
      </c>
      <c r="N125" s="196" t="s">
        <v>37</v>
      </c>
      <c r="O125" s="197">
        <v>0</v>
      </c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99" t="s">
        <v>256</v>
      </c>
      <c r="AT125" s="199" t="s">
        <v>129</v>
      </c>
      <c r="AU125" s="199" t="s">
        <v>134</v>
      </c>
      <c r="AY125" s="14" t="s">
        <v>127</v>
      </c>
      <c r="BE125" s="200">
        <f t="shared" si="4"/>
        <v>0</v>
      </c>
      <c r="BF125" s="200">
        <f t="shared" si="5"/>
        <v>17.899999999999999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4" t="s">
        <v>134</v>
      </c>
      <c r="BK125" s="200">
        <f t="shared" si="9"/>
        <v>17.899999999999999</v>
      </c>
      <c r="BL125" s="14" t="s">
        <v>256</v>
      </c>
      <c r="BM125" s="199" t="s">
        <v>141</v>
      </c>
    </row>
    <row r="126" spans="1:65" s="2" customFormat="1" ht="16.5" customHeight="1">
      <c r="A126" s="28"/>
      <c r="B126" s="29"/>
      <c r="C126" s="201" t="s">
        <v>133</v>
      </c>
      <c r="D126" s="201" t="s">
        <v>167</v>
      </c>
      <c r="E126" s="202" t="s">
        <v>683</v>
      </c>
      <c r="F126" s="203" t="s">
        <v>684</v>
      </c>
      <c r="G126" s="204" t="s">
        <v>178</v>
      </c>
      <c r="H126" s="205">
        <v>10</v>
      </c>
      <c r="I126" s="206">
        <v>2.62</v>
      </c>
      <c r="J126" s="206">
        <f t="shared" si="0"/>
        <v>26.2</v>
      </c>
      <c r="K126" s="207"/>
      <c r="L126" s="208"/>
      <c r="M126" s="209" t="s">
        <v>1</v>
      </c>
      <c r="N126" s="210" t="s">
        <v>37</v>
      </c>
      <c r="O126" s="197">
        <v>0</v>
      </c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99" t="s">
        <v>466</v>
      </c>
      <c r="AT126" s="199" t="s">
        <v>167</v>
      </c>
      <c r="AU126" s="199" t="s">
        <v>134</v>
      </c>
      <c r="AY126" s="14" t="s">
        <v>127</v>
      </c>
      <c r="BE126" s="200">
        <f t="shared" si="4"/>
        <v>0</v>
      </c>
      <c r="BF126" s="200">
        <f t="shared" si="5"/>
        <v>26.2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4" t="s">
        <v>134</v>
      </c>
      <c r="BK126" s="200">
        <f t="shared" si="9"/>
        <v>26.2</v>
      </c>
      <c r="BL126" s="14" t="s">
        <v>256</v>
      </c>
      <c r="BM126" s="199" t="s">
        <v>144</v>
      </c>
    </row>
    <row r="127" spans="1:65" s="2" customFormat="1" ht="21.75" customHeight="1">
      <c r="A127" s="28"/>
      <c r="B127" s="29"/>
      <c r="C127" s="188" t="s">
        <v>145</v>
      </c>
      <c r="D127" s="188" t="s">
        <v>129</v>
      </c>
      <c r="E127" s="189" t="s">
        <v>685</v>
      </c>
      <c r="F127" s="190" t="s">
        <v>686</v>
      </c>
      <c r="G127" s="191" t="s">
        <v>182</v>
      </c>
      <c r="H127" s="192">
        <v>100</v>
      </c>
      <c r="I127" s="193">
        <v>0.96</v>
      </c>
      <c r="J127" s="193">
        <f t="shared" si="0"/>
        <v>96</v>
      </c>
      <c r="K127" s="194"/>
      <c r="L127" s="33"/>
      <c r="M127" s="195" t="s">
        <v>1</v>
      </c>
      <c r="N127" s="196" t="s">
        <v>37</v>
      </c>
      <c r="O127" s="197">
        <v>0</v>
      </c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99" t="s">
        <v>256</v>
      </c>
      <c r="AT127" s="199" t="s">
        <v>129</v>
      </c>
      <c r="AU127" s="199" t="s">
        <v>134</v>
      </c>
      <c r="AY127" s="14" t="s">
        <v>127</v>
      </c>
      <c r="BE127" s="200">
        <f t="shared" si="4"/>
        <v>0</v>
      </c>
      <c r="BF127" s="200">
        <f t="shared" si="5"/>
        <v>96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4" t="s">
        <v>134</v>
      </c>
      <c r="BK127" s="200">
        <f t="shared" si="9"/>
        <v>96</v>
      </c>
      <c r="BL127" s="14" t="s">
        <v>256</v>
      </c>
      <c r="BM127" s="199" t="s">
        <v>148</v>
      </c>
    </row>
    <row r="128" spans="1:65" s="2" customFormat="1" ht="16.5" customHeight="1">
      <c r="A128" s="28"/>
      <c r="B128" s="29"/>
      <c r="C128" s="201" t="s">
        <v>141</v>
      </c>
      <c r="D128" s="201" t="s">
        <v>167</v>
      </c>
      <c r="E128" s="202" t="s">
        <v>687</v>
      </c>
      <c r="F128" s="203" t="s">
        <v>688</v>
      </c>
      <c r="G128" s="204" t="s">
        <v>182</v>
      </c>
      <c r="H128" s="205">
        <v>100</v>
      </c>
      <c r="I128" s="206">
        <v>0.01</v>
      </c>
      <c r="J128" s="206">
        <f t="shared" si="0"/>
        <v>1</v>
      </c>
      <c r="K128" s="207"/>
      <c r="L128" s="208"/>
      <c r="M128" s="209" t="s">
        <v>1</v>
      </c>
      <c r="N128" s="210" t="s">
        <v>37</v>
      </c>
      <c r="O128" s="197">
        <v>0</v>
      </c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99" t="s">
        <v>466</v>
      </c>
      <c r="AT128" s="199" t="s">
        <v>167</v>
      </c>
      <c r="AU128" s="199" t="s">
        <v>134</v>
      </c>
      <c r="AY128" s="14" t="s">
        <v>127</v>
      </c>
      <c r="BE128" s="200">
        <f t="shared" si="4"/>
        <v>0</v>
      </c>
      <c r="BF128" s="200">
        <f t="shared" si="5"/>
        <v>1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4" t="s">
        <v>134</v>
      </c>
      <c r="BK128" s="200">
        <f t="shared" si="9"/>
        <v>1</v>
      </c>
      <c r="BL128" s="14" t="s">
        <v>256</v>
      </c>
      <c r="BM128" s="199" t="s">
        <v>151</v>
      </c>
    </row>
    <row r="129" spans="1:65" s="2" customFormat="1" ht="16.5" customHeight="1">
      <c r="A129" s="28"/>
      <c r="B129" s="29"/>
      <c r="C129" s="201" t="s">
        <v>152</v>
      </c>
      <c r="D129" s="201" t="s">
        <v>167</v>
      </c>
      <c r="E129" s="202" t="s">
        <v>689</v>
      </c>
      <c r="F129" s="203" t="s">
        <v>690</v>
      </c>
      <c r="G129" s="204" t="s">
        <v>182</v>
      </c>
      <c r="H129" s="205">
        <v>100</v>
      </c>
      <c r="I129" s="206">
        <v>0.37</v>
      </c>
      <c r="J129" s="206">
        <f t="shared" si="0"/>
        <v>37</v>
      </c>
      <c r="K129" s="207"/>
      <c r="L129" s="208"/>
      <c r="M129" s="209" t="s">
        <v>1</v>
      </c>
      <c r="N129" s="210" t="s">
        <v>37</v>
      </c>
      <c r="O129" s="197">
        <v>0</v>
      </c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99" t="s">
        <v>466</v>
      </c>
      <c r="AT129" s="199" t="s">
        <v>167</v>
      </c>
      <c r="AU129" s="199" t="s">
        <v>134</v>
      </c>
      <c r="AY129" s="14" t="s">
        <v>127</v>
      </c>
      <c r="BE129" s="200">
        <f t="shared" si="4"/>
        <v>0</v>
      </c>
      <c r="BF129" s="200">
        <f t="shared" si="5"/>
        <v>37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4" t="s">
        <v>134</v>
      </c>
      <c r="BK129" s="200">
        <f t="shared" si="9"/>
        <v>37</v>
      </c>
      <c r="BL129" s="14" t="s">
        <v>256</v>
      </c>
      <c r="BM129" s="199" t="s">
        <v>155</v>
      </c>
    </row>
    <row r="130" spans="1:65" s="2" customFormat="1" ht="33" customHeight="1">
      <c r="A130" s="28"/>
      <c r="B130" s="29"/>
      <c r="C130" s="188" t="s">
        <v>144</v>
      </c>
      <c r="D130" s="188" t="s">
        <v>129</v>
      </c>
      <c r="E130" s="189" t="s">
        <v>691</v>
      </c>
      <c r="F130" s="190" t="s">
        <v>692</v>
      </c>
      <c r="G130" s="191" t="s">
        <v>182</v>
      </c>
      <c r="H130" s="192">
        <v>1</v>
      </c>
      <c r="I130" s="193">
        <v>5.2</v>
      </c>
      <c r="J130" s="193">
        <f t="shared" si="0"/>
        <v>5.2</v>
      </c>
      <c r="K130" s="194"/>
      <c r="L130" s="33"/>
      <c r="M130" s="195" t="s">
        <v>1</v>
      </c>
      <c r="N130" s="196" t="s">
        <v>37</v>
      </c>
      <c r="O130" s="197">
        <v>0.28799999999999998</v>
      </c>
      <c r="P130" s="197">
        <f t="shared" si="1"/>
        <v>0.28799999999999998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99" t="s">
        <v>256</v>
      </c>
      <c r="AT130" s="199" t="s">
        <v>129</v>
      </c>
      <c r="AU130" s="199" t="s">
        <v>134</v>
      </c>
      <c r="AY130" s="14" t="s">
        <v>127</v>
      </c>
      <c r="BE130" s="200">
        <f t="shared" si="4"/>
        <v>0</v>
      </c>
      <c r="BF130" s="200">
        <f t="shared" si="5"/>
        <v>5.2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4" t="s">
        <v>134</v>
      </c>
      <c r="BK130" s="200">
        <f t="shared" si="9"/>
        <v>5.2</v>
      </c>
      <c r="BL130" s="14" t="s">
        <v>256</v>
      </c>
      <c r="BM130" s="199" t="s">
        <v>158</v>
      </c>
    </row>
    <row r="131" spans="1:65" s="2" customFormat="1" ht="16.5" customHeight="1">
      <c r="A131" s="28"/>
      <c r="B131" s="29"/>
      <c r="C131" s="201" t="s">
        <v>159</v>
      </c>
      <c r="D131" s="201" t="s">
        <v>167</v>
      </c>
      <c r="E131" s="202" t="s">
        <v>693</v>
      </c>
      <c r="F131" s="203" t="s">
        <v>694</v>
      </c>
      <c r="G131" s="204" t="s">
        <v>182</v>
      </c>
      <c r="H131" s="205">
        <v>1</v>
      </c>
      <c r="I131" s="206">
        <v>7.11</v>
      </c>
      <c r="J131" s="206">
        <f t="shared" si="0"/>
        <v>7.11</v>
      </c>
      <c r="K131" s="207"/>
      <c r="L131" s="208"/>
      <c r="M131" s="209" t="s">
        <v>1</v>
      </c>
      <c r="N131" s="210" t="s">
        <v>37</v>
      </c>
      <c r="O131" s="197">
        <v>0</v>
      </c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99" t="s">
        <v>466</v>
      </c>
      <c r="AT131" s="199" t="s">
        <v>167</v>
      </c>
      <c r="AU131" s="199" t="s">
        <v>134</v>
      </c>
      <c r="AY131" s="14" t="s">
        <v>127</v>
      </c>
      <c r="BE131" s="200">
        <f t="shared" si="4"/>
        <v>0</v>
      </c>
      <c r="BF131" s="200">
        <f t="shared" si="5"/>
        <v>7.11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4" t="s">
        <v>134</v>
      </c>
      <c r="BK131" s="200">
        <f t="shared" si="9"/>
        <v>7.11</v>
      </c>
      <c r="BL131" s="14" t="s">
        <v>256</v>
      </c>
      <c r="BM131" s="199" t="s">
        <v>163</v>
      </c>
    </row>
    <row r="132" spans="1:65" s="2" customFormat="1" ht="33" customHeight="1">
      <c r="A132" s="28"/>
      <c r="B132" s="29"/>
      <c r="C132" s="188" t="s">
        <v>148</v>
      </c>
      <c r="D132" s="188" t="s">
        <v>129</v>
      </c>
      <c r="E132" s="189" t="s">
        <v>695</v>
      </c>
      <c r="F132" s="190" t="s">
        <v>696</v>
      </c>
      <c r="G132" s="191" t="s">
        <v>182</v>
      </c>
      <c r="H132" s="192">
        <v>2</v>
      </c>
      <c r="I132" s="193">
        <v>8.59</v>
      </c>
      <c r="J132" s="193">
        <f t="shared" si="0"/>
        <v>17.18</v>
      </c>
      <c r="K132" s="194"/>
      <c r="L132" s="33"/>
      <c r="M132" s="195" t="s">
        <v>1</v>
      </c>
      <c r="N132" s="196" t="s">
        <v>37</v>
      </c>
      <c r="O132" s="197">
        <v>0.47599999999999998</v>
      </c>
      <c r="P132" s="197">
        <f t="shared" si="1"/>
        <v>0.95199999999999996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99" t="s">
        <v>256</v>
      </c>
      <c r="AT132" s="199" t="s">
        <v>129</v>
      </c>
      <c r="AU132" s="199" t="s">
        <v>134</v>
      </c>
      <c r="AY132" s="14" t="s">
        <v>127</v>
      </c>
      <c r="BE132" s="200">
        <f t="shared" si="4"/>
        <v>0</v>
      </c>
      <c r="BF132" s="200">
        <f t="shared" si="5"/>
        <v>17.18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4" t="s">
        <v>134</v>
      </c>
      <c r="BK132" s="200">
        <f t="shared" si="9"/>
        <v>17.18</v>
      </c>
      <c r="BL132" s="14" t="s">
        <v>256</v>
      </c>
      <c r="BM132" s="199" t="s">
        <v>7</v>
      </c>
    </row>
    <row r="133" spans="1:65" s="2" customFormat="1" ht="24.2" customHeight="1">
      <c r="A133" s="28"/>
      <c r="B133" s="29"/>
      <c r="C133" s="201" t="s">
        <v>166</v>
      </c>
      <c r="D133" s="201" t="s">
        <v>167</v>
      </c>
      <c r="E133" s="202" t="s">
        <v>697</v>
      </c>
      <c r="F133" s="203" t="s">
        <v>698</v>
      </c>
      <c r="G133" s="204" t="s">
        <v>182</v>
      </c>
      <c r="H133" s="205">
        <v>2</v>
      </c>
      <c r="I133" s="206">
        <v>9.32</v>
      </c>
      <c r="J133" s="206">
        <f t="shared" si="0"/>
        <v>18.64</v>
      </c>
      <c r="K133" s="207"/>
      <c r="L133" s="208"/>
      <c r="M133" s="209" t="s">
        <v>1</v>
      </c>
      <c r="N133" s="210" t="s">
        <v>37</v>
      </c>
      <c r="O133" s="197">
        <v>0</v>
      </c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99" t="s">
        <v>466</v>
      </c>
      <c r="AT133" s="199" t="s">
        <v>167</v>
      </c>
      <c r="AU133" s="199" t="s">
        <v>134</v>
      </c>
      <c r="AY133" s="14" t="s">
        <v>127</v>
      </c>
      <c r="BE133" s="200">
        <f t="shared" si="4"/>
        <v>0</v>
      </c>
      <c r="BF133" s="200">
        <f t="shared" si="5"/>
        <v>18.64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4" t="s">
        <v>134</v>
      </c>
      <c r="BK133" s="200">
        <f t="shared" si="9"/>
        <v>18.64</v>
      </c>
      <c r="BL133" s="14" t="s">
        <v>256</v>
      </c>
      <c r="BM133" s="199" t="s">
        <v>170</v>
      </c>
    </row>
    <row r="134" spans="1:65" s="2" customFormat="1" ht="16.5" customHeight="1">
      <c r="A134" s="28"/>
      <c r="B134" s="29"/>
      <c r="C134" s="188" t="s">
        <v>151</v>
      </c>
      <c r="D134" s="188" t="s">
        <v>129</v>
      </c>
      <c r="E134" s="189" t="s">
        <v>699</v>
      </c>
      <c r="F134" s="190" t="s">
        <v>700</v>
      </c>
      <c r="G134" s="191" t="s">
        <v>182</v>
      </c>
      <c r="H134" s="192">
        <v>2</v>
      </c>
      <c r="I134" s="193">
        <v>4.6900000000000004</v>
      </c>
      <c r="J134" s="193">
        <f t="shared" si="0"/>
        <v>9.3800000000000008</v>
      </c>
      <c r="K134" s="194"/>
      <c r="L134" s="33"/>
      <c r="M134" s="195" t="s">
        <v>1</v>
      </c>
      <c r="N134" s="196" t="s">
        <v>37</v>
      </c>
      <c r="O134" s="197">
        <v>0.26</v>
      </c>
      <c r="P134" s="197">
        <f t="shared" si="1"/>
        <v>0.52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99" t="s">
        <v>256</v>
      </c>
      <c r="AT134" s="199" t="s">
        <v>129</v>
      </c>
      <c r="AU134" s="199" t="s">
        <v>134</v>
      </c>
      <c r="AY134" s="14" t="s">
        <v>127</v>
      </c>
      <c r="BE134" s="200">
        <f t="shared" si="4"/>
        <v>0</v>
      </c>
      <c r="BF134" s="200">
        <f t="shared" si="5"/>
        <v>9.3800000000000008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4" t="s">
        <v>134</v>
      </c>
      <c r="BK134" s="200">
        <f t="shared" si="9"/>
        <v>9.3800000000000008</v>
      </c>
      <c r="BL134" s="14" t="s">
        <v>256</v>
      </c>
      <c r="BM134" s="199" t="s">
        <v>174</v>
      </c>
    </row>
    <row r="135" spans="1:65" s="2" customFormat="1" ht="24.2" customHeight="1">
      <c r="A135" s="28"/>
      <c r="B135" s="29"/>
      <c r="C135" s="201" t="s">
        <v>175</v>
      </c>
      <c r="D135" s="201" t="s">
        <v>167</v>
      </c>
      <c r="E135" s="202" t="s">
        <v>701</v>
      </c>
      <c r="F135" s="203" t="s">
        <v>702</v>
      </c>
      <c r="G135" s="204" t="s">
        <v>182</v>
      </c>
      <c r="H135" s="205">
        <v>1</v>
      </c>
      <c r="I135" s="206">
        <v>6.3</v>
      </c>
      <c r="J135" s="206">
        <f t="shared" si="0"/>
        <v>6.3</v>
      </c>
      <c r="K135" s="207"/>
      <c r="L135" s="208"/>
      <c r="M135" s="209" t="s">
        <v>1</v>
      </c>
      <c r="N135" s="210" t="s">
        <v>37</v>
      </c>
      <c r="O135" s="197">
        <v>0</v>
      </c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99" t="s">
        <v>466</v>
      </c>
      <c r="AT135" s="199" t="s">
        <v>167</v>
      </c>
      <c r="AU135" s="199" t="s">
        <v>134</v>
      </c>
      <c r="AY135" s="14" t="s">
        <v>127</v>
      </c>
      <c r="BE135" s="200">
        <f t="shared" si="4"/>
        <v>0</v>
      </c>
      <c r="BF135" s="200">
        <f t="shared" si="5"/>
        <v>6.3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4" t="s">
        <v>134</v>
      </c>
      <c r="BK135" s="200">
        <f t="shared" si="9"/>
        <v>6.3</v>
      </c>
      <c r="BL135" s="14" t="s">
        <v>256</v>
      </c>
      <c r="BM135" s="199" t="s">
        <v>179</v>
      </c>
    </row>
    <row r="136" spans="1:65" s="2" customFormat="1" ht="24.2" customHeight="1">
      <c r="A136" s="28"/>
      <c r="B136" s="29"/>
      <c r="C136" s="201" t="s">
        <v>155</v>
      </c>
      <c r="D136" s="201" t="s">
        <v>167</v>
      </c>
      <c r="E136" s="202" t="s">
        <v>703</v>
      </c>
      <c r="F136" s="203" t="s">
        <v>704</v>
      </c>
      <c r="G136" s="204" t="s">
        <v>182</v>
      </c>
      <c r="H136" s="205">
        <v>1</v>
      </c>
      <c r="I136" s="206">
        <v>6.69</v>
      </c>
      <c r="J136" s="206">
        <f t="shared" si="0"/>
        <v>6.69</v>
      </c>
      <c r="K136" s="207"/>
      <c r="L136" s="208"/>
      <c r="M136" s="209" t="s">
        <v>1</v>
      </c>
      <c r="N136" s="210" t="s">
        <v>37</v>
      </c>
      <c r="O136" s="197">
        <v>0</v>
      </c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99" t="s">
        <v>466</v>
      </c>
      <c r="AT136" s="199" t="s">
        <v>167</v>
      </c>
      <c r="AU136" s="199" t="s">
        <v>134</v>
      </c>
      <c r="AY136" s="14" t="s">
        <v>127</v>
      </c>
      <c r="BE136" s="200">
        <f t="shared" si="4"/>
        <v>0</v>
      </c>
      <c r="BF136" s="200">
        <f t="shared" si="5"/>
        <v>6.69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4" t="s">
        <v>134</v>
      </c>
      <c r="BK136" s="200">
        <f t="shared" si="9"/>
        <v>6.69</v>
      </c>
      <c r="BL136" s="14" t="s">
        <v>256</v>
      </c>
      <c r="BM136" s="199" t="s">
        <v>183</v>
      </c>
    </row>
    <row r="137" spans="1:65" s="2" customFormat="1" ht="16.5" customHeight="1">
      <c r="A137" s="28"/>
      <c r="B137" s="29"/>
      <c r="C137" s="188" t="s">
        <v>184</v>
      </c>
      <c r="D137" s="188" t="s">
        <v>129</v>
      </c>
      <c r="E137" s="189" t="s">
        <v>705</v>
      </c>
      <c r="F137" s="190" t="s">
        <v>706</v>
      </c>
      <c r="G137" s="191" t="s">
        <v>182</v>
      </c>
      <c r="H137" s="192">
        <v>1</v>
      </c>
      <c r="I137" s="193">
        <v>6.68</v>
      </c>
      <c r="J137" s="193">
        <f t="shared" si="0"/>
        <v>6.68</v>
      </c>
      <c r="K137" s="194"/>
      <c r="L137" s="33"/>
      <c r="M137" s="195" t="s">
        <v>1</v>
      </c>
      <c r="N137" s="196" t="s">
        <v>37</v>
      </c>
      <c r="O137" s="197">
        <v>0.37</v>
      </c>
      <c r="P137" s="197">
        <f t="shared" si="1"/>
        <v>0.37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99" t="s">
        <v>256</v>
      </c>
      <c r="AT137" s="199" t="s">
        <v>129</v>
      </c>
      <c r="AU137" s="199" t="s">
        <v>134</v>
      </c>
      <c r="AY137" s="14" t="s">
        <v>127</v>
      </c>
      <c r="BE137" s="200">
        <f t="shared" si="4"/>
        <v>0</v>
      </c>
      <c r="BF137" s="200">
        <f t="shared" si="5"/>
        <v>6.68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4" t="s">
        <v>134</v>
      </c>
      <c r="BK137" s="200">
        <f t="shared" si="9"/>
        <v>6.68</v>
      </c>
      <c r="BL137" s="14" t="s">
        <v>256</v>
      </c>
      <c r="BM137" s="199" t="s">
        <v>187</v>
      </c>
    </row>
    <row r="138" spans="1:65" s="2" customFormat="1" ht="24.2" customHeight="1">
      <c r="A138" s="28"/>
      <c r="B138" s="29"/>
      <c r="C138" s="201" t="s">
        <v>158</v>
      </c>
      <c r="D138" s="201" t="s">
        <v>167</v>
      </c>
      <c r="E138" s="202" t="s">
        <v>707</v>
      </c>
      <c r="F138" s="203" t="s">
        <v>708</v>
      </c>
      <c r="G138" s="204" t="s">
        <v>182</v>
      </c>
      <c r="H138" s="205">
        <v>1</v>
      </c>
      <c r="I138" s="206">
        <v>98.34</v>
      </c>
      <c r="J138" s="206">
        <f t="shared" si="0"/>
        <v>98.34</v>
      </c>
      <c r="K138" s="207"/>
      <c r="L138" s="208"/>
      <c r="M138" s="209" t="s">
        <v>1</v>
      </c>
      <c r="N138" s="210" t="s">
        <v>37</v>
      </c>
      <c r="O138" s="197">
        <v>0</v>
      </c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99" t="s">
        <v>466</v>
      </c>
      <c r="AT138" s="199" t="s">
        <v>167</v>
      </c>
      <c r="AU138" s="199" t="s">
        <v>134</v>
      </c>
      <c r="AY138" s="14" t="s">
        <v>127</v>
      </c>
      <c r="BE138" s="200">
        <f t="shared" si="4"/>
        <v>0</v>
      </c>
      <c r="BF138" s="200">
        <f t="shared" si="5"/>
        <v>98.34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4" t="s">
        <v>134</v>
      </c>
      <c r="BK138" s="200">
        <f t="shared" si="9"/>
        <v>98.34</v>
      </c>
      <c r="BL138" s="14" t="s">
        <v>256</v>
      </c>
      <c r="BM138" s="199" t="s">
        <v>190</v>
      </c>
    </row>
    <row r="139" spans="1:65" s="2" customFormat="1" ht="21.75" customHeight="1">
      <c r="A139" s="28"/>
      <c r="B139" s="29"/>
      <c r="C139" s="201" t="s">
        <v>191</v>
      </c>
      <c r="D139" s="201" t="s">
        <v>167</v>
      </c>
      <c r="E139" s="202" t="s">
        <v>709</v>
      </c>
      <c r="F139" s="203" t="s">
        <v>710</v>
      </c>
      <c r="G139" s="204" t="s">
        <v>182</v>
      </c>
      <c r="H139" s="205">
        <v>2</v>
      </c>
      <c r="I139" s="206">
        <v>0.65</v>
      </c>
      <c r="J139" s="206">
        <f t="shared" si="0"/>
        <v>1.3</v>
      </c>
      <c r="K139" s="207"/>
      <c r="L139" s="208"/>
      <c r="M139" s="209" t="s">
        <v>1</v>
      </c>
      <c r="N139" s="210" t="s">
        <v>37</v>
      </c>
      <c r="O139" s="197">
        <v>0</v>
      </c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99" t="s">
        <v>466</v>
      </c>
      <c r="AT139" s="199" t="s">
        <v>167</v>
      </c>
      <c r="AU139" s="199" t="s">
        <v>134</v>
      </c>
      <c r="AY139" s="14" t="s">
        <v>127</v>
      </c>
      <c r="BE139" s="200">
        <f t="shared" si="4"/>
        <v>0</v>
      </c>
      <c r="BF139" s="200">
        <f t="shared" si="5"/>
        <v>1.3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4" t="s">
        <v>134</v>
      </c>
      <c r="BK139" s="200">
        <f t="shared" si="9"/>
        <v>1.3</v>
      </c>
      <c r="BL139" s="14" t="s">
        <v>256</v>
      </c>
      <c r="BM139" s="199" t="s">
        <v>194</v>
      </c>
    </row>
    <row r="140" spans="1:65" s="2" customFormat="1" ht="39">
      <c r="A140" s="28"/>
      <c r="B140" s="29"/>
      <c r="C140" s="30"/>
      <c r="D140" s="211" t="s">
        <v>238</v>
      </c>
      <c r="E140" s="30"/>
      <c r="F140" s="212" t="s">
        <v>711</v>
      </c>
      <c r="G140" s="30"/>
      <c r="H140" s="30"/>
      <c r="I140" s="30"/>
      <c r="J140" s="30"/>
      <c r="K140" s="30"/>
      <c r="L140" s="33"/>
      <c r="M140" s="213"/>
      <c r="N140" s="214"/>
      <c r="O140" s="69"/>
      <c r="P140" s="69"/>
      <c r="Q140" s="69"/>
      <c r="R140" s="69"/>
      <c r="S140" s="69"/>
      <c r="T140" s="70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T140" s="14" t="s">
        <v>238</v>
      </c>
      <c r="AU140" s="14" t="s">
        <v>134</v>
      </c>
    </row>
    <row r="141" spans="1:65" s="2" customFormat="1" ht="21.75" customHeight="1">
      <c r="A141" s="28"/>
      <c r="B141" s="29"/>
      <c r="C141" s="188" t="s">
        <v>163</v>
      </c>
      <c r="D141" s="188" t="s">
        <v>129</v>
      </c>
      <c r="E141" s="189" t="s">
        <v>712</v>
      </c>
      <c r="F141" s="190" t="s">
        <v>713</v>
      </c>
      <c r="G141" s="191" t="s">
        <v>182</v>
      </c>
      <c r="H141" s="192">
        <v>1</v>
      </c>
      <c r="I141" s="193">
        <v>6.32</v>
      </c>
      <c r="J141" s="193">
        <f t="shared" ref="J141:J147" si="10">ROUND(I141*H141,2)</f>
        <v>6.32</v>
      </c>
      <c r="K141" s="194"/>
      <c r="L141" s="33"/>
      <c r="M141" s="195" t="s">
        <v>1</v>
      </c>
      <c r="N141" s="196" t="s">
        <v>37</v>
      </c>
      <c r="O141" s="197">
        <v>0.35</v>
      </c>
      <c r="P141" s="197">
        <f t="shared" ref="P141:P147" si="11">O141*H141</f>
        <v>0.35</v>
      </c>
      <c r="Q141" s="197">
        <v>0</v>
      </c>
      <c r="R141" s="197">
        <f t="shared" ref="R141:R147" si="12">Q141*H141</f>
        <v>0</v>
      </c>
      <c r="S141" s="197">
        <v>0</v>
      </c>
      <c r="T141" s="198">
        <f t="shared" ref="T141:T147" si="13"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99" t="s">
        <v>256</v>
      </c>
      <c r="AT141" s="199" t="s">
        <v>129</v>
      </c>
      <c r="AU141" s="199" t="s">
        <v>134</v>
      </c>
      <c r="AY141" s="14" t="s">
        <v>127</v>
      </c>
      <c r="BE141" s="200">
        <f t="shared" ref="BE141:BE147" si="14">IF(N141="základná",J141,0)</f>
        <v>0</v>
      </c>
      <c r="BF141" s="200">
        <f t="shared" ref="BF141:BF147" si="15">IF(N141="znížená",J141,0)</f>
        <v>6.32</v>
      </c>
      <c r="BG141" s="200">
        <f t="shared" ref="BG141:BG147" si="16">IF(N141="zákl. prenesená",J141,0)</f>
        <v>0</v>
      </c>
      <c r="BH141" s="200">
        <f t="shared" ref="BH141:BH147" si="17">IF(N141="zníž. prenesená",J141,0)</f>
        <v>0</v>
      </c>
      <c r="BI141" s="200">
        <f t="shared" ref="BI141:BI147" si="18">IF(N141="nulová",J141,0)</f>
        <v>0</v>
      </c>
      <c r="BJ141" s="14" t="s">
        <v>134</v>
      </c>
      <c r="BK141" s="200">
        <f t="shared" ref="BK141:BK147" si="19">ROUND(I141*H141,2)</f>
        <v>6.32</v>
      </c>
      <c r="BL141" s="14" t="s">
        <v>256</v>
      </c>
      <c r="BM141" s="199" t="s">
        <v>197</v>
      </c>
    </row>
    <row r="142" spans="1:65" s="2" customFormat="1" ht="24.2" customHeight="1">
      <c r="A142" s="28"/>
      <c r="B142" s="29"/>
      <c r="C142" s="201" t="s">
        <v>198</v>
      </c>
      <c r="D142" s="201" t="s">
        <v>167</v>
      </c>
      <c r="E142" s="202" t="s">
        <v>714</v>
      </c>
      <c r="F142" s="203" t="s">
        <v>715</v>
      </c>
      <c r="G142" s="204" t="s">
        <v>182</v>
      </c>
      <c r="H142" s="205">
        <v>1</v>
      </c>
      <c r="I142" s="206">
        <v>35.42</v>
      </c>
      <c r="J142" s="206">
        <f t="shared" si="10"/>
        <v>35.42</v>
      </c>
      <c r="K142" s="207"/>
      <c r="L142" s="208"/>
      <c r="M142" s="209" t="s">
        <v>1</v>
      </c>
      <c r="N142" s="210" t="s">
        <v>37</v>
      </c>
      <c r="O142" s="197">
        <v>0</v>
      </c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99" t="s">
        <v>466</v>
      </c>
      <c r="AT142" s="199" t="s">
        <v>167</v>
      </c>
      <c r="AU142" s="199" t="s">
        <v>134</v>
      </c>
      <c r="AY142" s="14" t="s">
        <v>127</v>
      </c>
      <c r="BE142" s="200">
        <f t="shared" si="14"/>
        <v>0</v>
      </c>
      <c r="BF142" s="200">
        <f t="shared" si="15"/>
        <v>35.42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4" t="s">
        <v>134</v>
      </c>
      <c r="BK142" s="200">
        <f t="shared" si="19"/>
        <v>35.42</v>
      </c>
      <c r="BL142" s="14" t="s">
        <v>256</v>
      </c>
      <c r="BM142" s="199" t="s">
        <v>201</v>
      </c>
    </row>
    <row r="143" spans="1:65" s="2" customFormat="1" ht="16.5" customHeight="1">
      <c r="A143" s="28"/>
      <c r="B143" s="29"/>
      <c r="C143" s="188" t="s">
        <v>7</v>
      </c>
      <c r="D143" s="188" t="s">
        <v>129</v>
      </c>
      <c r="E143" s="189" t="s">
        <v>716</v>
      </c>
      <c r="F143" s="190" t="s">
        <v>717</v>
      </c>
      <c r="G143" s="191" t="s">
        <v>182</v>
      </c>
      <c r="H143" s="192">
        <v>1</v>
      </c>
      <c r="I143" s="193">
        <v>9.39</v>
      </c>
      <c r="J143" s="193">
        <f t="shared" si="10"/>
        <v>9.39</v>
      </c>
      <c r="K143" s="194"/>
      <c r="L143" s="33"/>
      <c r="M143" s="195" t="s">
        <v>1</v>
      </c>
      <c r="N143" s="196" t="s">
        <v>37</v>
      </c>
      <c r="O143" s="197">
        <v>0.52</v>
      </c>
      <c r="P143" s="197">
        <f t="shared" si="11"/>
        <v>0.52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99" t="s">
        <v>256</v>
      </c>
      <c r="AT143" s="199" t="s">
        <v>129</v>
      </c>
      <c r="AU143" s="199" t="s">
        <v>134</v>
      </c>
      <c r="AY143" s="14" t="s">
        <v>127</v>
      </c>
      <c r="BE143" s="200">
        <f t="shared" si="14"/>
        <v>0</v>
      </c>
      <c r="BF143" s="200">
        <f t="shared" si="15"/>
        <v>9.39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4" t="s">
        <v>134</v>
      </c>
      <c r="BK143" s="200">
        <f t="shared" si="19"/>
        <v>9.39</v>
      </c>
      <c r="BL143" s="14" t="s">
        <v>256</v>
      </c>
      <c r="BM143" s="199" t="s">
        <v>207</v>
      </c>
    </row>
    <row r="144" spans="1:65" s="2" customFormat="1" ht="21.75" customHeight="1">
      <c r="A144" s="28"/>
      <c r="B144" s="29"/>
      <c r="C144" s="188" t="s">
        <v>208</v>
      </c>
      <c r="D144" s="188" t="s">
        <v>129</v>
      </c>
      <c r="E144" s="189" t="s">
        <v>718</v>
      </c>
      <c r="F144" s="190" t="s">
        <v>719</v>
      </c>
      <c r="G144" s="191" t="s">
        <v>178</v>
      </c>
      <c r="H144" s="192">
        <v>49</v>
      </c>
      <c r="I144" s="193">
        <v>0.87</v>
      </c>
      <c r="J144" s="193">
        <f t="shared" si="10"/>
        <v>42.63</v>
      </c>
      <c r="K144" s="194"/>
      <c r="L144" s="33"/>
      <c r="M144" s="195" t="s">
        <v>1</v>
      </c>
      <c r="N144" s="196" t="s">
        <v>37</v>
      </c>
      <c r="O144" s="197">
        <v>4.8000000000000001E-2</v>
      </c>
      <c r="P144" s="197">
        <f t="shared" si="11"/>
        <v>2.3519999999999999</v>
      </c>
      <c r="Q144" s="197">
        <v>0</v>
      </c>
      <c r="R144" s="197">
        <f t="shared" si="12"/>
        <v>0</v>
      </c>
      <c r="S144" s="197">
        <v>0</v>
      </c>
      <c r="T144" s="198">
        <f t="shared" si="1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99" t="s">
        <v>256</v>
      </c>
      <c r="AT144" s="199" t="s">
        <v>129</v>
      </c>
      <c r="AU144" s="199" t="s">
        <v>134</v>
      </c>
      <c r="AY144" s="14" t="s">
        <v>127</v>
      </c>
      <c r="BE144" s="200">
        <f t="shared" si="14"/>
        <v>0</v>
      </c>
      <c r="BF144" s="200">
        <f t="shared" si="15"/>
        <v>42.63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4" t="s">
        <v>134</v>
      </c>
      <c r="BK144" s="200">
        <f t="shared" si="19"/>
        <v>42.63</v>
      </c>
      <c r="BL144" s="14" t="s">
        <v>256</v>
      </c>
      <c r="BM144" s="199" t="s">
        <v>212</v>
      </c>
    </row>
    <row r="145" spans="1:65" s="2" customFormat="1" ht="16.5" customHeight="1">
      <c r="A145" s="28"/>
      <c r="B145" s="29"/>
      <c r="C145" s="201" t="s">
        <v>170</v>
      </c>
      <c r="D145" s="201" t="s">
        <v>167</v>
      </c>
      <c r="E145" s="202" t="s">
        <v>720</v>
      </c>
      <c r="F145" s="203" t="s">
        <v>721</v>
      </c>
      <c r="G145" s="204" t="s">
        <v>178</v>
      </c>
      <c r="H145" s="205">
        <v>49</v>
      </c>
      <c r="I145" s="206">
        <v>0.81</v>
      </c>
      <c r="J145" s="206">
        <f t="shared" si="10"/>
        <v>39.69</v>
      </c>
      <c r="K145" s="207"/>
      <c r="L145" s="208"/>
      <c r="M145" s="209" t="s">
        <v>1</v>
      </c>
      <c r="N145" s="210" t="s">
        <v>37</v>
      </c>
      <c r="O145" s="197">
        <v>0</v>
      </c>
      <c r="P145" s="197">
        <f t="shared" si="11"/>
        <v>0</v>
      </c>
      <c r="Q145" s="197">
        <v>0</v>
      </c>
      <c r="R145" s="197">
        <f t="shared" si="12"/>
        <v>0</v>
      </c>
      <c r="S145" s="197">
        <v>0</v>
      </c>
      <c r="T145" s="198">
        <f t="shared" si="1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99" t="s">
        <v>466</v>
      </c>
      <c r="AT145" s="199" t="s">
        <v>167</v>
      </c>
      <c r="AU145" s="199" t="s">
        <v>134</v>
      </c>
      <c r="AY145" s="14" t="s">
        <v>127</v>
      </c>
      <c r="BE145" s="200">
        <f t="shared" si="14"/>
        <v>0</v>
      </c>
      <c r="BF145" s="200">
        <f t="shared" si="15"/>
        <v>39.69</v>
      </c>
      <c r="BG145" s="200">
        <f t="shared" si="16"/>
        <v>0</v>
      </c>
      <c r="BH145" s="200">
        <f t="shared" si="17"/>
        <v>0</v>
      </c>
      <c r="BI145" s="200">
        <f t="shared" si="18"/>
        <v>0</v>
      </c>
      <c r="BJ145" s="14" t="s">
        <v>134</v>
      </c>
      <c r="BK145" s="200">
        <f t="shared" si="19"/>
        <v>39.69</v>
      </c>
      <c r="BL145" s="14" t="s">
        <v>256</v>
      </c>
      <c r="BM145" s="199" t="s">
        <v>215</v>
      </c>
    </row>
    <row r="146" spans="1:65" s="2" customFormat="1" ht="21.75" customHeight="1">
      <c r="A146" s="28"/>
      <c r="B146" s="29"/>
      <c r="C146" s="188" t="s">
        <v>216</v>
      </c>
      <c r="D146" s="188" t="s">
        <v>129</v>
      </c>
      <c r="E146" s="189" t="s">
        <v>722</v>
      </c>
      <c r="F146" s="190" t="s">
        <v>723</v>
      </c>
      <c r="G146" s="191" t="s">
        <v>178</v>
      </c>
      <c r="H146" s="192">
        <v>55</v>
      </c>
      <c r="I146" s="193">
        <v>0.97</v>
      </c>
      <c r="J146" s="193">
        <f t="shared" si="10"/>
        <v>53.35</v>
      </c>
      <c r="K146" s="194"/>
      <c r="L146" s="33"/>
      <c r="M146" s="195" t="s">
        <v>1</v>
      </c>
      <c r="N146" s="196" t="s">
        <v>37</v>
      </c>
      <c r="O146" s="197">
        <v>5.3999999999999999E-2</v>
      </c>
      <c r="P146" s="197">
        <f t="shared" si="11"/>
        <v>2.9699999999999998</v>
      </c>
      <c r="Q146" s="197">
        <v>0</v>
      </c>
      <c r="R146" s="197">
        <f t="shared" si="12"/>
        <v>0</v>
      </c>
      <c r="S146" s="197">
        <v>0</v>
      </c>
      <c r="T146" s="198">
        <f t="shared" si="1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99" t="s">
        <v>256</v>
      </c>
      <c r="AT146" s="199" t="s">
        <v>129</v>
      </c>
      <c r="AU146" s="199" t="s">
        <v>134</v>
      </c>
      <c r="AY146" s="14" t="s">
        <v>127</v>
      </c>
      <c r="BE146" s="200">
        <f t="shared" si="14"/>
        <v>0</v>
      </c>
      <c r="BF146" s="200">
        <f t="shared" si="15"/>
        <v>53.35</v>
      </c>
      <c r="BG146" s="200">
        <f t="shared" si="16"/>
        <v>0</v>
      </c>
      <c r="BH146" s="200">
        <f t="shared" si="17"/>
        <v>0</v>
      </c>
      <c r="BI146" s="200">
        <f t="shared" si="18"/>
        <v>0</v>
      </c>
      <c r="BJ146" s="14" t="s">
        <v>134</v>
      </c>
      <c r="BK146" s="200">
        <f t="shared" si="19"/>
        <v>53.35</v>
      </c>
      <c r="BL146" s="14" t="s">
        <v>256</v>
      </c>
      <c r="BM146" s="199" t="s">
        <v>219</v>
      </c>
    </row>
    <row r="147" spans="1:65" s="2" customFormat="1" ht="16.5" customHeight="1">
      <c r="A147" s="28"/>
      <c r="B147" s="29"/>
      <c r="C147" s="201" t="s">
        <v>174</v>
      </c>
      <c r="D147" s="201" t="s">
        <v>167</v>
      </c>
      <c r="E147" s="202" t="s">
        <v>724</v>
      </c>
      <c r="F147" s="203" t="s">
        <v>725</v>
      </c>
      <c r="G147" s="204" t="s">
        <v>178</v>
      </c>
      <c r="H147" s="205">
        <v>55</v>
      </c>
      <c r="I147" s="206">
        <v>1.22</v>
      </c>
      <c r="J147" s="206">
        <f t="shared" si="10"/>
        <v>67.099999999999994</v>
      </c>
      <c r="K147" s="207"/>
      <c r="L147" s="208"/>
      <c r="M147" s="209" t="s">
        <v>1</v>
      </c>
      <c r="N147" s="210" t="s">
        <v>37</v>
      </c>
      <c r="O147" s="197">
        <v>0</v>
      </c>
      <c r="P147" s="197">
        <f t="shared" si="11"/>
        <v>0</v>
      </c>
      <c r="Q147" s="197">
        <v>0</v>
      </c>
      <c r="R147" s="197">
        <f t="shared" si="12"/>
        <v>0</v>
      </c>
      <c r="S147" s="197">
        <v>0</v>
      </c>
      <c r="T147" s="198">
        <f t="shared" si="1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99" t="s">
        <v>466</v>
      </c>
      <c r="AT147" s="199" t="s">
        <v>167</v>
      </c>
      <c r="AU147" s="199" t="s">
        <v>134</v>
      </c>
      <c r="AY147" s="14" t="s">
        <v>127</v>
      </c>
      <c r="BE147" s="200">
        <f t="shared" si="14"/>
        <v>0</v>
      </c>
      <c r="BF147" s="200">
        <f t="shared" si="15"/>
        <v>67.099999999999994</v>
      </c>
      <c r="BG147" s="200">
        <f t="shared" si="16"/>
        <v>0</v>
      </c>
      <c r="BH147" s="200">
        <f t="shared" si="17"/>
        <v>0</v>
      </c>
      <c r="BI147" s="200">
        <f t="shared" si="18"/>
        <v>0</v>
      </c>
      <c r="BJ147" s="14" t="s">
        <v>134</v>
      </c>
      <c r="BK147" s="200">
        <f t="shared" si="19"/>
        <v>67.099999999999994</v>
      </c>
      <c r="BL147" s="14" t="s">
        <v>256</v>
      </c>
      <c r="BM147" s="199" t="s">
        <v>222</v>
      </c>
    </row>
    <row r="148" spans="1:65" s="12" customFormat="1" ht="25.9" customHeight="1">
      <c r="B148" s="173"/>
      <c r="C148" s="174"/>
      <c r="D148" s="175" t="s">
        <v>70</v>
      </c>
      <c r="E148" s="176" t="s">
        <v>667</v>
      </c>
      <c r="F148" s="176" t="s">
        <v>668</v>
      </c>
      <c r="G148" s="174"/>
      <c r="H148" s="174"/>
      <c r="I148" s="174"/>
      <c r="J148" s="177">
        <f>BK148</f>
        <v>153</v>
      </c>
      <c r="K148" s="174"/>
      <c r="L148" s="178"/>
      <c r="M148" s="179"/>
      <c r="N148" s="180"/>
      <c r="O148" s="180"/>
      <c r="P148" s="181">
        <f>P149</f>
        <v>10.600000000000001</v>
      </c>
      <c r="Q148" s="180"/>
      <c r="R148" s="181">
        <f>R149</f>
        <v>0</v>
      </c>
      <c r="S148" s="180"/>
      <c r="T148" s="182">
        <f>T149</f>
        <v>0</v>
      </c>
      <c r="AR148" s="183" t="s">
        <v>133</v>
      </c>
      <c r="AT148" s="184" t="s">
        <v>70</v>
      </c>
      <c r="AU148" s="184" t="s">
        <v>71</v>
      </c>
      <c r="AY148" s="183" t="s">
        <v>127</v>
      </c>
      <c r="BK148" s="185">
        <f>BK149</f>
        <v>153</v>
      </c>
    </row>
    <row r="149" spans="1:65" s="2" customFormat="1" ht="33" customHeight="1">
      <c r="A149" s="28"/>
      <c r="B149" s="29"/>
      <c r="C149" s="188" t="s">
        <v>223</v>
      </c>
      <c r="D149" s="188" t="s">
        <v>129</v>
      </c>
      <c r="E149" s="189" t="s">
        <v>669</v>
      </c>
      <c r="F149" s="190" t="s">
        <v>670</v>
      </c>
      <c r="G149" s="191" t="s">
        <v>671</v>
      </c>
      <c r="H149" s="192">
        <v>10</v>
      </c>
      <c r="I149" s="193">
        <v>15.3</v>
      </c>
      <c r="J149" s="193">
        <f>ROUND(I149*H149,2)</f>
        <v>153</v>
      </c>
      <c r="K149" s="194"/>
      <c r="L149" s="33"/>
      <c r="M149" s="195" t="s">
        <v>1</v>
      </c>
      <c r="N149" s="196" t="s">
        <v>37</v>
      </c>
      <c r="O149" s="197">
        <v>1.06</v>
      </c>
      <c r="P149" s="197">
        <f>O149*H149</f>
        <v>10.600000000000001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99" t="s">
        <v>672</v>
      </c>
      <c r="AT149" s="199" t="s">
        <v>129</v>
      </c>
      <c r="AU149" s="199" t="s">
        <v>79</v>
      </c>
      <c r="AY149" s="14" t="s">
        <v>127</v>
      </c>
      <c r="BE149" s="200">
        <f>IF(N149="základná",J149,0)</f>
        <v>0</v>
      </c>
      <c r="BF149" s="200">
        <f>IF(N149="znížená",J149,0)</f>
        <v>153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4" t="s">
        <v>134</v>
      </c>
      <c r="BK149" s="200">
        <f>ROUND(I149*H149,2)</f>
        <v>153</v>
      </c>
      <c r="BL149" s="14" t="s">
        <v>672</v>
      </c>
      <c r="BM149" s="199" t="s">
        <v>226</v>
      </c>
    </row>
    <row r="150" spans="1:65" s="12" customFormat="1" ht="25.9" customHeight="1">
      <c r="B150" s="173"/>
      <c r="C150" s="174"/>
      <c r="D150" s="175" t="s">
        <v>70</v>
      </c>
      <c r="E150" s="176" t="s">
        <v>468</v>
      </c>
      <c r="F150" s="176" t="s">
        <v>469</v>
      </c>
      <c r="G150" s="174"/>
      <c r="H150" s="174"/>
      <c r="I150" s="174"/>
      <c r="J150" s="177">
        <f>BK150</f>
        <v>445.97</v>
      </c>
      <c r="K150" s="174"/>
      <c r="L150" s="178"/>
      <c r="M150" s="179"/>
      <c r="N150" s="180"/>
      <c r="O150" s="180"/>
      <c r="P150" s="181">
        <f>SUM(P151:P152)</f>
        <v>0</v>
      </c>
      <c r="Q150" s="180"/>
      <c r="R150" s="181">
        <f>SUM(R151:R152)</f>
        <v>0</v>
      </c>
      <c r="S150" s="180"/>
      <c r="T150" s="182">
        <f>SUM(T151:T152)</f>
        <v>0</v>
      </c>
      <c r="AR150" s="183" t="s">
        <v>145</v>
      </c>
      <c r="AT150" s="184" t="s">
        <v>70</v>
      </c>
      <c r="AU150" s="184" t="s">
        <v>71</v>
      </c>
      <c r="AY150" s="183" t="s">
        <v>127</v>
      </c>
      <c r="BK150" s="185">
        <f>SUM(BK151:BK152)</f>
        <v>445.97</v>
      </c>
    </row>
    <row r="151" spans="1:65" s="2" customFormat="1" ht="21.75" customHeight="1">
      <c r="A151" s="28"/>
      <c r="B151" s="29"/>
      <c r="C151" s="188" t="s">
        <v>179</v>
      </c>
      <c r="D151" s="188" t="s">
        <v>129</v>
      </c>
      <c r="E151" s="189" t="s">
        <v>673</v>
      </c>
      <c r="F151" s="190" t="s">
        <v>674</v>
      </c>
      <c r="G151" s="191" t="s">
        <v>206</v>
      </c>
      <c r="H151" s="192">
        <v>1</v>
      </c>
      <c r="I151" s="193">
        <v>285</v>
      </c>
      <c r="J151" s="193">
        <f>ROUND(I151*H151,2)</f>
        <v>285</v>
      </c>
      <c r="K151" s="194"/>
      <c r="L151" s="33"/>
      <c r="M151" s="195" t="s">
        <v>1</v>
      </c>
      <c r="N151" s="196" t="s">
        <v>37</v>
      </c>
      <c r="O151" s="197">
        <v>0</v>
      </c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99" t="s">
        <v>133</v>
      </c>
      <c r="AT151" s="199" t="s">
        <v>129</v>
      </c>
      <c r="AU151" s="199" t="s">
        <v>79</v>
      </c>
      <c r="AY151" s="14" t="s">
        <v>127</v>
      </c>
      <c r="BE151" s="200">
        <f>IF(N151="základná",J151,0)</f>
        <v>0</v>
      </c>
      <c r="BF151" s="200">
        <f>IF(N151="znížená",J151,0)</f>
        <v>285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4" t="s">
        <v>134</v>
      </c>
      <c r="BK151" s="200">
        <f>ROUND(I151*H151,2)</f>
        <v>285</v>
      </c>
      <c r="BL151" s="14" t="s">
        <v>133</v>
      </c>
      <c r="BM151" s="199" t="s">
        <v>229</v>
      </c>
    </row>
    <row r="152" spans="1:65" s="2" customFormat="1" ht="16.5" customHeight="1">
      <c r="A152" s="28"/>
      <c r="B152" s="29"/>
      <c r="C152" s="188" t="s">
        <v>231</v>
      </c>
      <c r="D152" s="188" t="s">
        <v>129</v>
      </c>
      <c r="E152" s="189" t="s">
        <v>481</v>
      </c>
      <c r="F152" s="190" t="s">
        <v>482</v>
      </c>
      <c r="G152" s="191" t="s">
        <v>353</v>
      </c>
      <c r="H152" s="192">
        <v>10.731</v>
      </c>
      <c r="I152" s="193">
        <v>15</v>
      </c>
      <c r="J152" s="193">
        <f>ROUND(I152*H152,2)</f>
        <v>160.97</v>
      </c>
      <c r="K152" s="194"/>
      <c r="L152" s="33"/>
      <c r="M152" s="215" t="s">
        <v>1</v>
      </c>
      <c r="N152" s="216" t="s">
        <v>37</v>
      </c>
      <c r="O152" s="217">
        <v>0</v>
      </c>
      <c r="P152" s="217">
        <f>O152*H152</f>
        <v>0</v>
      </c>
      <c r="Q152" s="217">
        <v>0</v>
      </c>
      <c r="R152" s="217">
        <f>Q152*H152</f>
        <v>0</v>
      </c>
      <c r="S152" s="217">
        <v>0</v>
      </c>
      <c r="T152" s="218">
        <f>S152*H152</f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99" t="s">
        <v>483</v>
      </c>
      <c r="AT152" s="199" t="s">
        <v>129</v>
      </c>
      <c r="AU152" s="199" t="s">
        <v>79</v>
      </c>
      <c r="AY152" s="14" t="s">
        <v>127</v>
      </c>
      <c r="BE152" s="200">
        <f>IF(N152="základná",J152,0)</f>
        <v>0</v>
      </c>
      <c r="BF152" s="200">
        <f>IF(N152="znížená",J152,0)</f>
        <v>160.97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4" t="s">
        <v>134</v>
      </c>
      <c r="BK152" s="200">
        <f>ROUND(I152*H152,2)</f>
        <v>160.97</v>
      </c>
      <c r="BL152" s="14" t="s">
        <v>483</v>
      </c>
      <c r="BM152" s="199" t="s">
        <v>726</v>
      </c>
    </row>
    <row r="153" spans="1:65" s="2" customFormat="1" ht="6.95" customHeight="1">
      <c r="A153" s="28"/>
      <c r="B153" s="52"/>
      <c r="C153" s="53"/>
      <c r="D153" s="53"/>
      <c r="E153" s="53"/>
      <c r="F153" s="53"/>
      <c r="G153" s="53"/>
      <c r="H153" s="53"/>
      <c r="I153" s="53"/>
      <c r="J153" s="53"/>
      <c r="K153" s="53"/>
      <c r="L153" s="33"/>
      <c r="M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</row>
  </sheetData>
  <sheetProtection algorithmName="SHA-512" hashValue="8QLmpxobACUomVIMKuudQ3Vvb1IX5GdxI+rIzTW2//nE2uMEWa89miXITDfBRb6+Rwq0mbPsP0omwCSI71ZjxQ==" saltValue="fVXZIf5OP8YfAmtyoWhuMRxUvY5VU3gPNQo8jprNuuvWP1km8AYgg3XHieHkMcUsP56/eyE6VQzm3DWXS0e2Kw==" spinCount="100000" sheet="1" objects="1" scenarios="1" formatColumns="0" formatRows="0" autoFilter="0"/>
  <autoFilter ref="C119:K152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E1 - Zelená stena na...</vt:lpstr>
      <vt:lpstr>02 - E2 - Zavlažovanie</vt:lpstr>
      <vt:lpstr>03 - E3 - Elektroinštalácia</vt:lpstr>
      <vt:lpstr>'01 - E1 - Zelená stena na...'!Názvy_tlače</vt:lpstr>
      <vt:lpstr>'02 - E2 - Zavlažovanie'!Názvy_tlače</vt:lpstr>
      <vt:lpstr>'03 - E3 - Elektroinštalácia'!Názvy_tlače</vt:lpstr>
      <vt:lpstr>'Rekapitulácia stavby'!Názvy_tlače</vt:lpstr>
      <vt:lpstr>'01 - E1 - Zelená stena na...'!Oblasť_tlače</vt:lpstr>
      <vt:lpstr>'02 - E2 - Zavlažovanie'!Oblasť_tlače</vt:lpstr>
      <vt:lpstr>'03 - E3 -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HP</cp:lastModifiedBy>
  <dcterms:created xsi:type="dcterms:W3CDTF">2022-08-01T07:46:42Z</dcterms:created>
  <dcterms:modified xsi:type="dcterms:W3CDTF">2022-09-19T17:36:46Z</dcterms:modified>
</cp:coreProperties>
</file>