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5827\Desktop\Zastávka Ursínyho\"/>
    </mc:Choice>
  </mc:AlternateContent>
  <xr:revisionPtr revIDLastSave="0" documentId="8_{B8759DF2-738B-4E79-BA63-2CC45E32FC0C}" xr6:coauthVersionLast="47" xr6:coauthVersionMax="47" xr10:uidLastSave="{00000000-0000-0000-0000-000000000000}"/>
  <bookViews>
    <workbookView xWindow="28680" yWindow="-5265" windowWidth="29040" windowHeight="15840" firstSheet="1" activeTab="1" xr2:uid="{00000000-000D-0000-FFFF-FFFF00000000}"/>
  </bookViews>
  <sheets>
    <sheet name="Rekapitulácia stavby" sheetId="1" state="veryHidden" r:id="rId1"/>
    <sheet name="08 - Prístrešky na Ursini..." sheetId="2" r:id="rId2"/>
  </sheets>
  <definedNames>
    <definedName name="_xlnm._FilterDatabase" localSheetId="1" hidden="1">'08 - Prístrešky na Ursini...'!$C$122:$K$159</definedName>
    <definedName name="_xlnm.Print_Titles" localSheetId="1">'08 - Prístrešky na Ursini...'!$122:$122</definedName>
    <definedName name="_xlnm.Print_Titles" localSheetId="0">'Rekapitulácia stavby'!$92:$92</definedName>
    <definedName name="_xlnm.Print_Area" localSheetId="1">'08 - Prístrešky na Ursini...'!$C$4:$J$76,'08 - Prístrešky na Ursini...'!$C$82:$J$104,'08 - Prístrešky na Ursini...'!$C$110:$J$159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T153" i="2" s="1"/>
  <c r="R154" i="2"/>
  <c r="R153" i="2" s="1"/>
  <c r="P154" i="2"/>
  <c r="P153" i="2" s="1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F37" i="2" s="1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F35" i="2" s="1"/>
  <c r="BE128" i="2"/>
  <c r="T128" i="2"/>
  <c r="R128" i="2"/>
  <c r="P128" i="2"/>
  <c r="BI127" i="2"/>
  <c r="BH127" i="2"/>
  <c r="BG127" i="2"/>
  <c r="BE127" i="2"/>
  <c r="J33" i="2" s="1"/>
  <c r="T127" i="2"/>
  <c r="R127" i="2"/>
  <c r="P127" i="2"/>
  <c r="BI126" i="2"/>
  <c r="BH126" i="2"/>
  <c r="BG126" i="2"/>
  <c r="BE126" i="2"/>
  <c r="T126" i="2"/>
  <c r="R126" i="2"/>
  <c r="P126" i="2"/>
  <c r="F117" i="2"/>
  <c r="E115" i="2"/>
  <c r="F89" i="2"/>
  <c r="E87" i="2"/>
  <c r="J24" i="2"/>
  <c r="E24" i="2"/>
  <c r="J92" i="2" s="1"/>
  <c r="J23" i="2"/>
  <c r="J21" i="2"/>
  <c r="E21" i="2"/>
  <c r="J119" i="2" s="1"/>
  <c r="J20" i="2"/>
  <c r="J18" i="2"/>
  <c r="E18" i="2"/>
  <c r="F120" i="2"/>
  <c r="J17" i="2"/>
  <c r="J15" i="2"/>
  <c r="E15" i="2"/>
  <c r="F119" i="2" s="1"/>
  <c r="J14" i="2"/>
  <c r="J117" i="2"/>
  <c r="E7" i="2"/>
  <c r="E85" i="2"/>
  <c r="L90" i="1"/>
  <c r="AM90" i="1"/>
  <c r="AM89" i="1"/>
  <c r="L89" i="1"/>
  <c r="AM87" i="1"/>
  <c r="L87" i="1"/>
  <c r="L85" i="1"/>
  <c r="L84" i="1"/>
  <c r="BK131" i="2"/>
  <c r="J141" i="2"/>
  <c r="BK130" i="2"/>
  <c r="F36" i="2"/>
  <c r="BK150" i="2"/>
  <c r="J129" i="2"/>
  <c r="BK156" i="2"/>
  <c r="J127" i="2"/>
  <c r="J151" i="2"/>
  <c r="J132" i="2"/>
  <c r="BK137" i="2"/>
  <c r="AS94" i="1"/>
  <c r="J156" i="2"/>
  <c r="J149" i="2"/>
  <c r="J152" i="2"/>
  <c r="J145" i="2"/>
  <c r="J154" i="2"/>
  <c r="BK143" i="2"/>
  <c r="BK134" i="2"/>
  <c r="BK126" i="2"/>
  <c r="BK145" i="2"/>
  <c r="J159" i="2"/>
  <c r="BK128" i="2"/>
  <c r="BK129" i="2"/>
  <c r="J150" i="2"/>
  <c r="BK146" i="2"/>
  <c r="BK127" i="2"/>
  <c r="BK154" i="2"/>
  <c r="J138" i="2"/>
  <c r="BK148" i="2"/>
  <c r="BK157" i="2"/>
  <c r="J147" i="2"/>
  <c r="J144" i="2"/>
  <c r="BK140" i="2"/>
  <c r="J128" i="2"/>
  <c r="BK151" i="2"/>
  <c r="BK147" i="2"/>
  <c r="BK138" i="2"/>
  <c r="J137" i="2"/>
  <c r="J158" i="2"/>
  <c r="BK133" i="2"/>
  <c r="J133" i="2"/>
  <c r="BK158" i="2"/>
  <c r="BK149" i="2"/>
  <c r="J146" i="2"/>
  <c r="J143" i="2"/>
  <c r="J130" i="2"/>
  <c r="J126" i="2"/>
  <c r="BK144" i="2"/>
  <c r="J135" i="2"/>
  <c r="BK135" i="2"/>
  <c r="J157" i="2"/>
  <c r="BK152" i="2"/>
  <c r="J134" i="2"/>
  <c r="J148" i="2"/>
  <c r="J140" i="2"/>
  <c r="BK132" i="2"/>
  <c r="J131" i="2"/>
  <c r="BK141" i="2"/>
  <c r="BK159" i="2"/>
  <c r="F33" i="2" l="1"/>
  <c r="BK125" i="2"/>
  <c r="J125" i="2"/>
  <c r="J98" i="2" s="1"/>
  <c r="P136" i="2"/>
  <c r="P125" i="2"/>
  <c r="P124" i="2" s="1"/>
  <c r="P123" i="2" s="1"/>
  <c r="AU95" i="1" s="1"/>
  <c r="AU94" i="1" s="1"/>
  <c r="T139" i="2"/>
  <c r="R125" i="2"/>
  <c r="T142" i="2"/>
  <c r="T125" i="2"/>
  <c r="T124" i="2" s="1"/>
  <c r="T123" i="2" s="1"/>
  <c r="P142" i="2"/>
  <c r="BK136" i="2"/>
  <c r="J136" i="2" s="1"/>
  <c r="J99" i="2" s="1"/>
  <c r="BK139" i="2"/>
  <c r="J139" i="2"/>
  <c r="J100" i="2" s="1"/>
  <c r="BK155" i="2"/>
  <c r="J155" i="2" s="1"/>
  <c r="J103" i="2" s="1"/>
  <c r="T136" i="2"/>
  <c r="R142" i="2"/>
  <c r="R136" i="2"/>
  <c r="P139" i="2"/>
  <c r="P155" i="2"/>
  <c r="BK142" i="2"/>
  <c r="J142" i="2" s="1"/>
  <c r="J101" i="2" s="1"/>
  <c r="R155" i="2"/>
  <c r="R139" i="2"/>
  <c r="T155" i="2"/>
  <c r="BK153" i="2"/>
  <c r="J153" i="2" s="1"/>
  <c r="J102" i="2" s="1"/>
  <c r="F92" i="2"/>
  <c r="BF146" i="2"/>
  <c r="F91" i="2"/>
  <c r="E113" i="2"/>
  <c r="J120" i="2"/>
  <c r="BF127" i="2"/>
  <c r="BF131" i="2"/>
  <c r="BF141" i="2"/>
  <c r="BF151" i="2"/>
  <c r="BF158" i="2"/>
  <c r="J89" i="2"/>
  <c r="BF135" i="2"/>
  <c r="BF140" i="2"/>
  <c r="BF152" i="2"/>
  <c r="BF154" i="2"/>
  <c r="BF156" i="2"/>
  <c r="AV95" i="1"/>
  <c r="J91" i="2"/>
  <c r="BF126" i="2"/>
  <c r="BF128" i="2"/>
  <c r="BF129" i="2"/>
  <c r="BF132" i="2"/>
  <c r="BF137" i="2"/>
  <c r="BF138" i="2"/>
  <c r="BF147" i="2"/>
  <c r="BF148" i="2"/>
  <c r="BF149" i="2"/>
  <c r="BF150" i="2"/>
  <c r="BF159" i="2"/>
  <c r="AZ95" i="1"/>
  <c r="AZ94" i="1" s="1"/>
  <c r="W29" i="1" s="1"/>
  <c r="BF130" i="2"/>
  <c r="BF133" i="2"/>
  <c r="BF134" i="2"/>
  <c r="BF143" i="2"/>
  <c r="BF144" i="2"/>
  <c r="BF145" i="2"/>
  <c r="BF157" i="2"/>
  <c r="BB95" i="1"/>
  <c r="BC95" i="1"/>
  <c r="BD95" i="1"/>
  <c r="BD94" i="1" s="1"/>
  <c r="W33" i="1" s="1"/>
  <c r="BC94" i="1"/>
  <c r="W32" i="1"/>
  <c r="BB94" i="1"/>
  <c r="W31" i="1" s="1"/>
  <c r="R124" i="2" l="1"/>
  <c r="R123" i="2"/>
  <c r="BK124" i="2"/>
  <c r="J124" i="2" s="1"/>
  <c r="J97" i="2" s="1"/>
  <c r="AX94" i="1"/>
  <c r="AY94" i="1"/>
  <c r="F34" i="2"/>
  <c r="BA95" i="1" s="1"/>
  <c r="BA94" i="1" s="1"/>
  <c r="W30" i="1" s="1"/>
  <c r="AV94" i="1"/>
  <c r="AK29" i="1" s="1"/>
  <c r="J34" i="2"/>
  <c r="AW95" i="1" s="1"/>
  <c r="AT95" i="1" s="1"/>
  <c r="BK123" i="2" l="1"/>
  <c r="J123" i="2"/>
  <c r="J96" i="2"/>
  <c r="AW94" i="1"/>
  <c r="AK30" i="1" s="1"/>
  <c r="J30" i="2" l="1"/>
  <c r="AG95" i="1"/>
  <c r="AG94" i="1" s="1"/>
  <c r="AK26" i="1" s="1"/>
  <c r="AT94" i="1"/>
  <c r="J39" i="2" l="1"/>
  <c r="AN94" i="1"/>
  <c r="AN95" i="1"/>
  <c r="AK35" i="1"/>
</calcChain>
</file>

<file path=xl/sharedStrings.xml><?xml version="1.0" encoding="utf-8"?>
<sst xmlns="http://schemas.openxmlformats.org/spreadsheetml/2006/main" count="699" uniqueCount="241">
  <si>
    <t>Export Komplet</t>
  </si>
  <si>
    <t/>
  </si>
  <si>
    <t>2.0</t>
  </si>
  <si>
    <t>False</t>
  </si>
  <si>
    <t>{afa3f29b-4948-451f-b22b-bcddb20d8cb4}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</si>
  <si>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</si>
  <si>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</si>
  <si>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</si>
  <si>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</si>
  <si>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</si>
  <si>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</si>
  <si>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325</t>
  </si>
  <si>
    <t>Stavba:</t>
  </si>
  <si>
    <t>Prístrešky na  zastávkach MHD v Bratislave</t>
  </si>
  <si>
    <t>JKSO:</t>
  </si>
  <si>
    <t>KS:</t>
  </si>
  <si>
    <t>Miesto:</t>
  </si>
  <si>
    <t>Bratislava</t>
  </si>
  <si>
    <t>Dátum:</t>
  </si>
  <si>
    <t>12. 3. 2021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</si>
  <si>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</si>
  <si>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</si>
  <si>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</si>
  <si>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</si>
  <si>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</si>
  <si>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</si>
  <si>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</si>
  <si>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</si>
  <si>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</si>
  <si>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</si>
  <si>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</si>
  <si>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</si>
  <si>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</si>
  <si>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</si>
  <si>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</si>
  <si>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</si>
  <si>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</si>
  <si>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</si>
  <si>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</si>
  <si>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</si>
  <si>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</si>
  <si>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</si>
  <si>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</si>
  <si>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</si>
  <si>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</si>
  <si>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</si>
  <si>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</si>
  <si>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</si>
  <si>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</si>
  <si>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</si>
  <si>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</si>
  <si>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</si>
  <si>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</si>
  <si>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</si>
  <si>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</si>
  <si>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</si>
  <si>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</si>
  <si>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</si>
  <si>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</si>
  <si>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</si>
  <si>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</si>
  <si>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</si>
  <si>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</si>
  <si>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</si>
  <si>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</si>
  <si>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</si>
  <si>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</si>
  <si>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</si>
  <si>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</si>
  <si>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</si>
  <si>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</si>
  <si>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</si>
  <si>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</si>
  <si>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</si>
  <si>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</si>
  <si>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08</t>
  </si>
  <si>
    <t>Prístrešky na Ursiniho smer RM</t>
  </si>
  <si>
    <t>STA</t>
  </si>
  <si>
    <t>1</t>
  </si>
  <si>
    <t>{c1972c75-7fa0-461b-b446-8f4e395c9e45}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</si>
  <si>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</si>
  <si>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</si>
  <si>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</si>
  <si>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</si>
  <si>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</si>
  <si>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</si>
  <si>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</si>
  <si>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</si>
  <si>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</si>
  <si>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</si>
  <si>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</si>
  <si>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</si>
  <si>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</si>
  <si>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</si>
  <si>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</si>
  <si>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</si>
  <si>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</si>
  <si>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</si>
  <si>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</si>
  <si>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</si>
  <si>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</si>
  <si>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</si>
  <si>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</si>
  <si>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</si>
  <si>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</si>
  <si>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</si>
  <si>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</si>
  <si>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</si>
  <si>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</si>
  <si>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</si>
  <si>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</si>
  <si>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</si>
  <si>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>Odstránenie krytu v ploche do 200 m2 z betónu prostého, hr. vrstvy do 150 mm,  -0,22500t</t>
  </si>
  <si>
    <t>m2</t>
  </si>
  <si>
    <t>4</t>
  </si>
  <si>
    <t>2</t>
  </si>
  <si>
    <t>2092398397</t>
  </si>
  <si>
    <t>113107141.S</t>
  </si>
  <si>
    <t>Odstránenie krytu v ploche do 200 m2 asfaltového, hr. vrstvy do 50 mm,  -0,09800t</t>
  </si>
  <si>
    <t>494202121</t>
  </si>
  <si>
    <t>3</t>
  </si>
  <si>
    <t>113307121.S</t>
  </si>
  <si>
    <t>Odstránenie podkladu v ploche do 200 m2 z kameniva hrubého drveného, hr. do 100 mm,  -0,13000t</t>
  </si>
  <si>
    <t>-2029303511</t>
  </si>
  <si>
    <t>130201001.S</t>
  </si>
  <si>
    <t>Výkop jamy a ryhy v obmedzenom priestore horn. tr.3 ručne-základy pre prístrešok</t>
  </si>
  <si>
    <t>m3</t>
  </si>
  <si>
    <t>392029923</t>
  </si>
  <si>
    <t>5</t>
  </si>
  <si>
    <t>162501102.S</t>
  </si>
  <si>
    <t>Vodorovné premiestnenie výkopku po spevnenej ceste z horniny tr.1-4, do 100 m3 na vzdialenosť do 3000 m</t>
  </si>
  <si>
    <t>-614772525</t>
  </si>
  <si>
    <t>6</t>
  </si>
  <si>
    <t>162501105.S</t>
  </si>
  <si>
    <t>Vodorovné premiestnenie výkopku po spevnenej ceste z horniny tr.1-4, do 100 m3, príplatok k cene za každých ďalšich a začatých 1000 m (presun do 20 km)</t>
  </si>
  <si>
    <t>1946891705</t>
  </si>
  <si>
    <t>7</t>
  </si>
  <si>
    <t>167101101.S</t>
  </si>
  <si>
    <t>Nakladanie neuľahnutého výkopku z hornín tr.1-4 do 100 m3</t>
  </si>
  <si>
    <t>2012165126</t>
  </si>
  <si>
    <t>8</t>
  </si>
  <si>
    <t>171201201.S</t>
  </si>
  <si>
    <t>Uloženie sypaniny na skládky do 100 m3</t>
  </si>
  <si>
    <t>453491225</t>
  </si>
  <si>
    <t>9</t>
  </si>
  <si>
    <t>175101202.S</t>
  </si>
  <si>
    <t>Obsyp objektov sypaninou z vhodných hornín 1 až 4 s prehodením sypaniny</t>
  </si>
  <si>
    <t>299839946</t>
  </si>
  <si>
    <t>10</t>
  </si>
  <si>
    <t>181101102.S</t>
  </si>
  <si>
    <t>Úprava pláne  v hornine 1-4 so zhutnením</t>
  </si>
  <si>
    <t>1602044409</t>
  </si>
  <si>
    <t>Zvislé a kompletné konštrukcie</t>
  </si>
  <si>
    <t>11</t>
  </si>
  <si>
    <t>311321315.S</t>
  </si>
  <si>
    <t>Betón nadzákladových múrov, železový (bez výstuže) tr. C 20/25-základ pre prístrešok</t>
  </si>
  <si>
    <t>946864916</t>
  </si>
  <si>
    <t>12</t>
  </si>
  <si>
    <t>311361821.S</t>
  </si>
  <si>
    <t>Výstuž nadzákladových múrov 10505</t>
  </si>
  <si>
    <t>t</t>
  </si>
  <si>
    <t>1908887344</t>
  </si>
  <si>
    <t>Komunikácie</t>
  </si>
  <si>
    <t>13</t>
  </si>
  <si>
    <t>M</t>
  </si>
  <si>
    <t>553560017200.S</t>
  </si>
  <si>
    <t>Prístrešok zastávkový s plochou strechou 12,34m x 1,34 m, zadná stena, 2x bočná stena 0,70 m</t>
  </si>
  <si>
    <t>ks</t>
  </si>
  <si>
    <t>-561255259</t>
  </si>
  <si>
    <t>14</t>
  </si>
  <si>
    <t>564261111.S</t>
  </si>
  <si>
    <t>Podklad alebo podsyp zo štrkopiesku s rozprestretím, vlhčením a zhutnením, po zhutnení hr. 200 mm</t>
  </si>
  <si>
    <t>45607663</t>
  </si>
  <si>
    <t>Ostatné konštrukcie a práce-búranie</t>
  </si>
  <si>
    <t>15</t>
  </si>
  <si>
    <t>914812211.S</t>
  </si>
  <si>
    <t>Montáž dočasnej dopravnej značky kompletnej základnej</t>
  </si>
  <si>
    <t>-2024188044</t>
  </si>
  <si>
    <t>16</t>
  </si>
  <si>
    <t>404410211400.S</t>
  </si>
  <si>
    <t>Kompletná dopravná značka základného rozmeru 900 mm vrátane podstavca a stĺpa 20 ks x 21 dní</t>
  </si>
  <si>
    <t>-1148971694</t>
  </si>
  <si>
    <t>17</t>
  </si>
  <si>
    <t>919735123.S</t>
  </si>
  <si>
    <t>Rezanie existujúceho betónového krytu alebo podkladu hĺbky nad 100 do 150 mm</t>
  </si>
  <si>
    <t>m</t>
  </si>
  <si>
    <t>-177132483</t>
  </si>
  <si>
    <t>18</t>
  </si>
  <si>
    <t>925941212.R</t>
  </si>
  <si>
    <t xml:space="preserve">Ochranné opatrenia v zóne trolejového vedenia </t>
  </si>
  <si>
    <t>443035786</t>
  </si>
  <si>
    <t>19</t>
  </si>
  <si>
    <t>936941314.S</t>
  </si>
  <si>
    <t>Montáž zastávkového prístrešku so strechou, so zadnou a  bočnými stenami</t>
  </si>
  <si>
    <t>1057076103</t>
  </si>
  <si>
    <t>966006211.S</t>
  </si>
  <si>
    <t>Odstránenie dočasnej dopravnej značky   -0,00400t</t>
  </si>
  <si>
    <t>-2117779411</t>
  </si>
  <si>
    <t>21</t>
  </si>
  <si>
    <t>979082212.S</t>
  </si>
  <si>
    <t>Vodorovná doprava sutiny po suchu s naložením a so zložením na vzdialenosť do 50 m</t>
  </si>
  <si>
    <t>894061</t>
  </si>
  <si>
    <t>22</t>
  </si>
  <si>
    <t>979082219.S</t>
  </si>
  <si>
    <t>Príplatok k cene za každý ďalší aj začatý 1 km nad 1 km pre vodorovnú dopravu sutiny (do 20 km)</t>
  </si>
  <si>
    <t>1041995656</t>
  </si>
  <si>
    <t>23</t>
  </si>
  <si>
    <t>979087214</t>
  </si>
  <si>
    <t>skladné sutiny</t>
  </si>
  <si>
    <t>1997163093</t>
  </si>
  <si>
    <t>24</t>
  </si>
  <si>
    <t>979087215</t>
  </si>
  <si>
    <t>skladné zemina</t>
  </si>
  <si>
    <t>-735529641</t>
  </si>
  <si>
    <t>99</t>
  </si>
  <si>
    <t>Presun hmôt HSV</t>
  </si>
  <si>
    <t>25</t>
  </si>
  <si>
    <t>998242011.S</t>
  </si>
  <si>
    <t>Presun hmôt pre železničný zvršok</t>
  </si>
  <si>
    <t>992928824</t>
  </si>
  <si>
    <t>VRN</t>
  </si>
  <si>
    <t>Investičné náklady neobsiahnuté v cenách</t>
  </si>
  <si>
    <t>26</t>
  </si>
  <si>
    <t>000300031.S</t>
  </si>
  <si>
    <t>Geodetické práce - vykonávané po výstavbe zameranie skutočného vyhotovenia stavby</t>
  </si>
  <si>
    <t>eur</t>
  </si>
  <si>
    <t>1024</t>
  </si>
  <si>
    <t>2037269301</t>
  </si>
  <si>
    <t>27</t>
  </si>
  <si>
    <t>000400022.S</t>
  </si>
  <si>
    <t>Projektové práce - stavebná časť (stavebné objekty vrátane ich technického vybavenia). náklady na dokumentáciu skutočného zhotovenia stavby</t>
  </si>
  <si>
    <t>1069173929</t>
  </si>
  <si>
    <t>28</t>
  </si>
  <si>
    <t>001000015.S</t>
  </si>
  <si>
    <t>Projekt organizácie dopravy počas výstavby</t>
  </si>
  <si>
    <t>162436769</t>
  </si>
  <si>
    <t>29</t>
  </si>
  <si>
    <t>001000034.S</t>
  </si>
  <si>
    <t>Skúšky a revízie ostatné skúšky</t>
  </si>
  <si>
    <t>156715812</t>
  </si>
  <si>
    <t>08 - Prístrešok na Ursinyho smer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</si>
</sst>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167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53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81" t="s">
        <v>11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R5" s="16"/>
      <c r="BS5" s="13" t="s">
        <v>6</v>
      </c>
    </row>
    <row r="6" spans="1:74" ht="36.9" customHeight="1">
      <c r="B6" s="16"/>
      <c r="D6" s="21" t="s">
        <v>12</v>
      </c>
      <c r="K6" s="182" t="s">
        <v>13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22</v>
      </c>
      <c r="AK14" s="22" t="s">
        <v>23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21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22</v>
      </c>
      <c r="AK17" s="22" t="s">
        <v>23</v>
      </c>
      <c r="AN17" s="20" t="s">
        <v>1</v>
      </c>
      <c r="AR17" s="16"/>
      <c r="BS17" s="13" t="s">
        <v>26</v>
      </c>
    </row>
    <row r="18" spans="2:71" ht="6.9" customHeight="1">
      <c r="B18" s="16"/>
      <c r="AR18" s="16"/>
      <c r="BS18" s="13" t="s">
        <v>27</v>
      </c>
    </row>
    <row r="19" spans="2:71" ht="12" customHeight="1">
      <c r="B19" s="16"/>
      <c r="D19" s="22" t="s">
        <v>28</v>
      </c>
      <c r="AK19" s="22" t="s">
        <v>21</v>
      </c>
      <c r="AN19" s="20" t="s">
        <v>1</v>
      </c>
      <c r="AR19" s="16"/>
      <c r="BS19" s="13" t="s">
        <v>27</v>
      </c>
    </row>
    <row r="20" spans="2:71" ht="18.45" customHeight="1">
      <c r="B20" s="16"/>
      <c r="E20" s="20" t="s">
        <v>22</v>
      </c>
      <c r="AK20" s="22" t="s">
        <v>23</v>
      </c>
      <c r="AN20" s="20" t="s">
        <v>1</v>
      </c>
      <c r="AR20" s="16"/>
      <c r="BS20" s="13" t="s">
        <v>26</v>
      </c>
    </row>
    <row r="21" spans="2:71" ht="6.9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183" t="s">
        <v>1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4">
        <f>ROUND(AG94,2)</f>
        <v>0</v>
      </c>
      <c r="AL26" s="185"/>
      <c r="AM26" s="185"/>
      <c r="AN26" s="185"/>
      <c r="AO26" s="185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86" t="s">
        <v>31</v>
      </c>
      <c r="M28" s="186"/>
      <c r="N28" s="186"/>
      <c r="O28" s="186"/>
      <c r="P28" s="186"/>
      <c r="W28" s="186" t="s">
        <v>32</v>
      </c>
      <c r="X28" s="186"/>
      <c r="Y28" s="186"/>
      <c r="Z28" s="186"/>
      <c r="AA28" s="186"/>
      <c r="AB28" s="186"/>
      <c r="AC28" s="186"/>
      <c r="AD28" s="186"/>
      <c r="AE28" s="186"/>
      <c r="AK28" s="186" t="s">
        <v>33</v>
      </c>
      <c r="AL28" s="186"/>
      <c r="AM28" s="186"/>
      <c r="AN28" s="186"/>
      <c r="AO28" s="186"/>
      <c r="AR28" s="25"/>
    </row>
    <row r="29" spans="2:71" s="2" customFormat="1" ht="14.4" customHeight="1">
      <c r="B29" s="29"/>
      <c r="D29" s="22" t="s">
        <v>34</v>
      </c>
      <c r="F29" s="30" t="s">
        <v>35</v>
      </c>
      <c r="L29" s="176">
        <v>0.2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29"/>
    </row>
    <row r="30" spans="2:71" s="2" customFormat="1" ht="14.4" customHeight="1">
      <c r="B30" s="29"/>
      <c r="F30" s="30" t="s">
        <v>36</v>
      </c>
      <c r="L30" s="176">
        <v>0.2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29"/>
    </row>
    <row r="31" spans="2:71" s="2" customFormat="1" ht="14.4" hidden="1" customHeight="1">
      <c r="B31" s="29"/>
      <c r="F31" s="22" t="s">
        <v>37</v>
      </c>
      <c r="L31" s="176">
        <v>0.2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29"/>
    </row>
    <row r="32" spans="2:71" s="2" customFormat="1" ht="14.4" hidden="1" customHeight="1">
      <c r="B32" s="29"/>
      <c r="F32" s="22" t="s">
        <v>38</v>
      </c>
      <c r="L32" s="176">
        <v>0.2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29"/>
    </row>
    <row r="33" spans="2:44" s="2" customFormat="1" ht="14.4" hidden="1" customHeight="1">
      <c r="B33" s="29"/>
      <c r="F33" s="30" t="s">
        <v>39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29"/>
    </row>
    <row r="34" spans="2:44" s="1" customFormat="1" ht="6.9" customHeight="1">
      <c r="B34" s="25"/>
      <c r="AR34" s="25"/>
    </row>
    <row r="35" spans="2:44" s="1" customFormat="1" ht="25.95" customHeight="1">
      <c r="B35" s="25"/>
      <c r="C35" s="31"/>
      <c r="D35" s="32" t="s">
        <v>40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41</v>
      </c>
      <c r="U35" s="33"/>
      <c r="V35" s="33"/>
      <c r="W35" s="33"/>
      <c r="X35" s="177" t="s">
        <v>42</v>
      </c>
      <c r="Y35" s="178"/>
      <c r="Z35" s="178"/>
      <c r="AA35" s="178"/>
      <c r="AB35" s="178"/>
      <c r="AC35" s="33"/>
      <c r="AD35" s="33"/>
      <c r="AE35" s="33"/>
      <c r="AF35" s="33"/>
      <c r="AG35" s="33"/>
      <c r="AH35" s="33"/>
      <c r="AI35" s="33"/>
      <c r="AJ35" s="33"/>
      <c r="AK35" s="179">
        <f>SUM(AK26:AK33)</f>
        <v>0</v>
      </c>
      <c r="AL35" s="178"/>
      <c r="AM35" s="178"/>
      <c r="AN35" s="178"/>
      <c r="AO35" s="180"/>
      <c r="AP35" s="31"/>
      <c r="AQ35" s="31"/>
      <c r="AR35" s="25"/>
    </row>
    <row r="36" spans="2:44" s="1" customFormat="1" ht="6.9" customHeight="1">
      <c r="B36" s="25"/>
      <c r="AR36" s="25"/>
    </row>
    <row r="37" spans="2:44" s="1" customFormat="1" ht="14.4" customHeight="1">
      <c r="B37" s="25"/>
      <c r="AR37" s="25"/>
    </row>
    <row r="38" spans="2:44" ht="14.4" customHeight="1">
      <c r="B38" s="16"/>
      <c r="AR38" s="16"/>
    </row>
    <row r="39" spans="2:44" ht="14.4" customHeight="1">
      <c r="B39" s="16"/>
      <c r="AR39" s="16"/>
    </row>
    <row r="40" spans="2:44" ht="14.4" customHeight="1">
      <c r="B40" s="16"/>
      <c r="AR40" s="16"/>
    </row>
    <row r="41" spans="2:44" ht="14.4" customHeight="1">
      <c r="B41" s="16"/>
      <c r="AR41" s="16"/>
    </row>
    <row r="42" spans="2:44" ht="14.4" customHeight="1">
      <c r="B42" s="16"/>
      <c r="AR42" s="16"/>
    </row>
    <row r="43" spans="2:44" ht="14.4" customHeight="1">
      <c r="B43" s="16"/>
      <c r="AR43" s="16"/>
    </row>
    <row r="44" spans="2:44" ht="14.4" customHeight="1">
      <c r="B44" s="16"/>
      <c r="AR44" s="16"/>
    </row>
    <row r="45" spans="2:44" ht="14.4" customHeight="1">
      <c r="B45" s="16"/>
      <c r="AR45" s="16"/>
    </row>
    <row r="46" spans="2:44" ht="14.4" customHeight="1">
      <c r="B46" s="16"/>
      <c r="AR46" s="16"/>
    </row>
    <row r="47" spans="2:44" ht="14.4" customHeight="1">
      <c r="B47" s="16"/>
      <c r="AR47" s="16"/>
    </row>
    <row r="48" spans="2:44" ht="14.4" customHeight="1">
      <c r="B48" s="16"/>
      <c r="AR48" s="16"/>
    </row>
    <row r="49" spans="2:44" s="1" customFormat="1" ht="14.4" customHeight="1">
      <c r="B49" s="25"/>
      <c r="D49" s="35" t="s">
        <v>43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44</v>
      </c>
      <c r="AI49" s="36"/>
      <c r="AJ49" s="36"/>
      <c r="AK49" s="36"/>
      <c r="AL49" s="36"/>
      <c r="AM49" s="36"/>
      <c r="AN49" s="36"/>
      <c r="AO49" s="36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7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7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7" t="s">
        <v>45</v>
      </c>
      <c r="AI60" s="27"/>
      <c r="AJ60" s="27"/>
      <c r="AK60" s="27"/>
      <c r="AL60" s="27"/>
      <c r="AM60" s="37" t="s">
        <v>46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5" t="s">
        <v>47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48</v>
      </c>
      <c r="AI64" s="36"/>
      <c r="AJ64" s="36"/>
      <c r="AK64" s="36"/>
      <c r="AL64" s="36"/>
      <c r="AM64" s="36"/>
      <c r="AN64" s="36"/>
      <c r="AO64" s="36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7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7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7" t="s">
        <v>45</v>
      </c>
      <c r="AI75" s="27"/>
      <c r="AJ75" s="27"/>
      <c r="AK75" s="27"/>
      <c r="AL75" s="27"/>
      <c r="AM75" s="37" t="s">
        <v>46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5"/>
    </row>
    <row r="81" spans="1:91" s="1" customFormat="1" ht="6.9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5"/>
    </row>
    <row r="82" spans="1:91" s="1" customFormat="1" ht="24.9" customHeight="1">
      <c r="B82" s="25"/>
      <c r="C82" s="17" t="s">
        <v>49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2"/>
      <c r="C84" s="22" t="s">
        <v>10</v>
      </c>
      <c r="L84" s="3" t="str">
        <f>K5</f>
        <v>325</v>
      </c>
      <c r="AR84" s="42"/>
    </row>
    <row r="85" spans="1:91" s="4" customFormat="1" ht="36.9" customHeight="1">
      <c r="B85" s="43"/>
      <c r="C85" s="44" t="s">
        <v>12</v>
      </c>
      <c r="L85" s="165" t="str">
        <f>K6</f>
        <v>Prístrešky na  zastávkach MHD v Bratislave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R85" s="43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16</v>
      </c>
      <c r="L87" s="45" t="str">
        <f>IF(K8="","",K8)</f>
        <v>Bratislava</v>
      </c>
      <c r="AI87" s="22" t="s">
        <v>18</v>
      </c>
      <c r="AM87" s="167" t="str">
        <f>IF(AN8= "","",AN8)</f>
        <v>12. 3. 2021</v>
      </c>
      <c r="AN87" s="167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20</v>
      </c>
      <c r="L89" s="3" t="str">
        <f>IF(E11= "","",E11)</f>
        <v xml:space="preserve"> </v>
      </c>
      <c r="AI89" s="22" t="s">
        <v>25</v>
      </c>
      <c r="AM89" s="168" t="str">
        <f>IF(E17="","",E17)</f>
        <v xml:space="preserve"> </v>
      </c>
      <c r="AN89" s="169"/>
      <c r="AO89" s="169"/>
      <c r="AP89" s="169"/>
      <c r="AR89" s="25"/>
      <c r="AS89" s="170" t="s">
        <v>50</v>
      </c>
      <c r="AT89" s="171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1" s="1" customFormat="1" ht="15.15" customHeight="1">
      <c r="B90" s="25"/>
      <c r="C90" s="22" t="s">
        <v>24</v>
      </c>
      <c r="L90" s="3" t="str">
        <f>IF(E14="","",E14)</f>
        <v xml:space="preserve"> </v>
      </c>
      <c r="AI90" s="22" t="s">
        <v>28</v>
      </c>
      <c r="AM90" s="168" t="str">
        <f>IF(E20="","",E20)</f>
        <v xml:space="preserve"> </v>
      </c>
      <c r="AN90" s="169"/>
      <c r="AO90" s="169"/>
      <c r="AP90" s="169"/>
      <c r="AR90" s="25"/>
      <c r="AS90" s="172"/>
      <c r="AT90" s="173"/>
      <c r="BD90" s="49"/>
    </row>
    <row r="91" spans="1:91" s="1" customFormat="1" ht="10.95" customHeight="1">
      <c r="B91" s="25"/>
      <c r="AR91" s="25"/>
      <c r="AS91" s="172"/>
      <c r="AT91" s="173"/>
      <c r="BD91" s="49"/>
    </row>
    <row r="92" spans="1:91" s="1" customFormat="1" ht="29.25" customHeight="1">
      <c r="B92" s="25"/>
      <c r="C92" s="155" t="s">
        <v>51</v>
      </c>
      <c r="D92" s="156"/>
      <c r="E92" s="156"/>
      <c r="F92" s="156"/>
      <c r="G92" s="156"/>
      <c r="H92" s="50"/>
      <c r="I92" s="157" t="s">
        <v>52</v>
      </c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8" t="s">
        <v>53</v>
      </c>
      <c r="AH92" s="156"/>
      <c r="AI92" s="156"/>
      <c r="AJ92" s="156"/>
      <c r="AK92" s="156"/>
      <c r="AL92" s="156"/>
      <c r="AM92" s="156"/>
      <c r="AN92" s="157" t="s">
        <v>54</v>
      </c>
      <c r="AO92" s="156"/>
      <c r="AP92" s="159"/>
      <c r="AQ92" s="51" t="s">
        <v>55</v>
      </c>
      <c r="AR92" s="25"/>
      <c r="AS92" s="52" t="s">
        <v>56</v>
      </c>
      <c r="AT92" s="53" t="s">
        <v>57</v>
      </c>
      <c r="AU92" s="53" t="s">
        <v>58</v>
      </c>
      <c r="AV92" s="53" t="s">
        <v>59</v>
      </c>
      <c r="AW92" s="53" t="s">
        <v>60</v>
      </c>
      <c r="AX92" s="53" t="s">
        <v>61</v>
      </c>
      <c r="AY92" s="53" t="s">
        <v>62</v>
      </c>
      <c r="AZ92" s="53" t="s">
        <v>63</v>
      </c>
      <c r="BA92" s="53" t="s">
        <v>64</v>
      </c>
      <c r="BB92" s="53" t="s">
        <v>65</v>
      </c>
      <c r="BC92" s="53" t="s">
        <v>66</v>
      </c>
      <c r="BD92" s="54" t="s">
        <v>67</v>
      </c>
    </row>
    <row r="93" spans="1:91" s="1" customFormat="1" ht="10.95" customHeight="1">
      <c r="B93" s="25"/>
      <c r="AR93" s="25"/>
      <c r="AS93" s="55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1" s="5" customFormat="1" ht="32.4" customHeight="1">
      <c r="B94" s="56"/>
      <c r="C94" s="57" t="s">
        <v>68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3">
        <f>ROUND(AG95,2)</f>
        <v>0</v>
      </c>
      <c r="AH94" s="163"/>
      <c r="AI94" s="163"/>
      <c r="AJ94" s="163"/>
      <c r="AK94" s="163"/>
      <c r="AL94" s="163"/>
      <c r="AM94" s="163"/>
      <c r="AN94" s="164">
        <f>SUM(AG94,AT94)</f>
        <v>0</v>
      </c>
      <c r="AO94" s="164"/>
      <c r="AP94" s="164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178.55759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69</v>
      </c>
      <c r="BT94" s="65" t="s">
        <v>70</v>
      </c>
      <c r="BU94" s="66" t="s">
        <v>71</v>
      </c>
      <c r="BV94" s="65" t="s">
        <v>72</v>
      </c>
      <c r="BW94" s="65" t="s">
        <v>4</v>
      </c>
      <c r="BX94" s="65" t="s">
        <v>73</v>
      </c>
      <c r="CL94" s="65" t="s">
        <v>1</v>
      </c>
    </row>
    <row r="95" spans="1:91" s="6" customFormat="1" ht="16.5" customHeight="1">
      <c r="A95" s="67" t="s">
        <v>74</v>
      </c>
      <c r="B95" s="68"/>
      <c r="C95" s="69"/>
      <c r="D95" s="162" t="s">
        <v>75</v>
      </c>
      <c r="E95" s="162"/>
      <c r="F95" s="162"/>
      <c r="G95" s="162"/>
      <c r="H95" s="162"/>
      <c r="I95" s="70"/>
      <c r="J95" s="162" t="s">
        <v>76</v>
      </c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0">
        <f>'08 - Prístrešky na Ursini...'!J30</f>
        <v>0</v>
      </c>
      <c r="AH95" s="161"/>
      <c r="AI95" s="161"/>
      <c r="AJ95" s="161"/>
      <c r="AK95" s="161"/>
      <c r="AL95" s="161"/>
      <c r="AM95" s="161"/>
      <c r="AN95" s="160">
        <f>SUM(AG95,AT95)</f>
        <v>0</v>
      </c>
      <c r="AO95" s="161"/>
      <c r="AP95" s="161"/>
      <c r="AQ95" s="71" t="s">
        <v>77</v>
      </c>
      <c r="AR95" s="68"/>
      <c r="AS95" s="72">
        <v>0</v>
      </c>
      <c r="AT95" s="73">
        <f>ROUND(SUM(AV95:AW95),2)</f>
        <v>0</v>
      </c>
      <c r="AU95" s="74">
        <f>'08 - Prístrešky na Ursini...'!P123</f>
        <v>178.55758500000002</v>
      </c>
      <c r="AV95" s="73">
        <f>'08 - Prístrešky na Ursini...'!J33</f>
        <v>0</v>
      </c>
      <c r="AW95" s="73">
        <f>'08 - Prístrešky na Ursini...'!J34</f>
        <v>0</v>
      </c>
      <c r="AX95" s="73">
        <f>'08 - Prístrešky na Ursini...'!J35</f>
        <v>0</v>
      </c>
      <c r="AY95" s="73">
        <f>'08 - Prístrešky na Ursini...'!J36</f>
        <v>0</v>
      </c>
      <c r="AZ95" s="73">
        <f>'08 - Prístrešky na Ursini...'!F33</f>
        <v>0</v>
      </c>
      <c r="BA95" s="73">
        <f>'08 - Prístrešky na Ursini...'!F34</f>
        <v>0</v>
      </c>
      <c r="BB95" s="73">
        <f>'08 - Prístrešky na Ursini...'!F35</f>
        <v>0</v>
      </c>
      <c r="BC95" s="73">
        <f>'08 - Prístrešky na Ursini...'!F36</f>
        <v>0</v>
      </c>
      <c r="BD95" s="75">
        <f>'08 - Prístrešky na Ursini...'!F37</f>
        <v>0</v>
      </c>
      <c r="BT95" s="76" t="s">
        <v>78</v>
      </c>
      <c r="BV95" s="76" t="s">
        <v>72</v>
      </c>
      <c r="BW95" s="76" t="s">
        <v>79</v>
      </c>
      <c r="BX95" s="76" t="s">
        <v>4</v>
      </c>
      <c r="CL95" s="76" t="s">
        <v>1</v>
      </c>
      <c r="CM95" s="76" t="s">
        <v>70</v>
      </c>
    </row>
    <row r="96" spans="1:91" s="1" customFormat="1" ht="30" customHeight="1">
      <c r="B96" s="25"/>
      <c r="AR96" s="25"/>
    </row>
    <row r="97" spans="2:44" s="1" customFormat="1" ht="6.9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5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8 - Prístrešky na Ursini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0"/>
  <sheetViews>
    <sheetView showGridLines="0" tabSelected="1" topLeftCell="A97" workbookViewId="0">
      <selection activeCell="Y128" sqref="Y12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53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79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>
      <c r="B4" s="16"/>
      <c r="D4" s="17" t="s">
        <v>80</v>
      </c>
      <c r="L4" s="16"/>
      <c r="M4" s="77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88" t="str">
        <f>'Rekapitulácia stavby'!K6</f>
        <v>Prístrešky na  zastávkach MHD v Bratislave</v>
      </c>
      <c r="F7" s="189"/>
      <c r="G7" s="189"/>
      <c r="H7" s="189"/>
      <c r="L7" s="16"/>
    </row>
    <row r="8" spans="2:46" s="1" customFormat="1" ht="12" customHeight="1">
      <c r="B8" s="25"/>
      <c r="D8" s="22" t="s">
        <v>81</v>
      </c>
      <c r="L8" s="25"/>
    </row>
    <row r="9" spans="2:46" s="1" customFormat="1" ht="16.5" customHeight="1">
      <c r="B9" s="25"/>
      <c r="E9" s="165" t="s">
        <v>240</v>
      </c>
      <c r="F9" s="187"/>
      <c r="G9" s="187"/>
      <c r="H9" s="187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6">
        <v>44818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5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52" s="1" customFormat="1" ht="18" customHeight="1">
      <c r="B18" s="25"/>
      <c r="E18" s="181" t="str">
        <f>'Rekapitulácia stavby'!E14</f>
        <v xml:space="preserve"> </v>
      </c>
      <c r="F18" s="181"/>
      <c r="G18" s="181"/>
      <c r="H18" s="181"/>
      <c r="I18" s="22" t="s">
        <v>23</v>
      </c>
      <c r="J18" s="20" t="str">
        <f>'Rekapitulácia stavby'!AN14</f>
        <v/>
      </c>
      <c r="L18" s="25"/>
    </row>
    <row r="19" spans="2:52" s="1" customFormat="1" ht="6.9" customHeight="1">
      <c r="B19" s="25"/>
      <c r="L19" s="25"/>
    </row>
    <row r="20" spans="2:52" s="1" customFormat="1" ht="12" customHeight="1">
      <c r="B20" s="25"/>
      <c r="D20" s="22" t="s">
        <v>25</v>
      </c>
      <c r="I20" s="22" t="s">
        <v>21</v>
      </c>
      <c r="J20" s="20" t="str">
        <f>IF('Rekapitulácia stavby'!AN16="","",'Rekapitulácia stavby'!AN16)</f>
        <v/>
      </c>
      <c r="L20" s="25"/>
    </row>
    <row r="21" spans="2:5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52" s="1" customFormat="1" ht="6.9" customHeight="1">
      <c r="B22" s="25"/>
      <c r="L22" s="25"/>
    </row>
    <row r="23" spans="2:52" s="1" customFormat="1" ht="12" customHeight="1">
      <c r="B23" s="25"/>
      <c r="D23" s="22" t="s">
        <v>28</v>
      </c>
      <c r="I23" s="22" t="s">
        <v>21</v>
      </c>
      <c r="J23" s="20" t="str">
        <f>IF('Rekapitulácia stavby'!AN19="","",'Rekapitulácia stavby'!AN19)</f>
        <v/>
      </c>
      <c r="L23" s="25"/>
    </row>
    <row r="24" spans="2:5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52" s="1" customFormat="1" ht="6.9" customHeight="1">
      <c r="B25" s="25"/>
      <c r="L25" s="25"/>
    </row>
    <row r="26" spans="2:52" s="1" customFormat="1" ht="12" customHeight="1">
      <c r="B26" s="25"/>
      <c r="D26" s="22" t="s">
        <v>29</v>
      </c>
      <c r="L26" s="25"/>
    </row>
    <row r="27" spans="2:52" s="7" customFormat="1" ht="16.5" customHeight="1">
      <c r="B27" s="78"/>
      <c r="E27" s="183" t="s">
        <v>1</v>
      </c>
      <c r="F27" s="183"/>
      <c r="G27" s="183"/>
      <c r="H27" s="183"/>
      <c r="L27" s="78"/>
    </row>
    <row r="28" spans="2:52" s="1" customFormat="1" ht="6.9" customHeight="1">
      <c r="B28" s="25"/>
      <c r="L28" s="25"/>
    </row>
    <row r="29" spans="2:52" s="1" customFormat="1" ht="6.9" customHeight="1">
      <c r="B29" s="25"/>
      <c r="D29" s="47"/>
      <c r="E29" s="47"/>
      <c r="F29" s="47"/>
      <c r="G29" s="47"/>
      <c r="H29" s="47"/>
      <c r="I29" s="47"/>
      <c r="J29" s="47"/>
      <c r="K29" s="47"/>
      <c r="L29" s="79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</row>
    <row r="30" spans="2:52" s="1" customFormat="1" ht="25.35" customHeight="1">
      <c r="B30" s="25"/>
      <c r="D30" s="81" t="s">
        <v>30</v>
      </c>
      <c r="J30" s="59">
        <f>ROUND(J123, 2)</f>
        <v>0</v>
      </c>
      <c r="L30" s="79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</row>
    <row r="31" spans="2:52" s="1" customFormat="1" ht="6.9" customHeight="1">
      <c r="B31" s="25"/>
      <c r="D31" s="47"/>
      <c r="E31" s="47"/>
      <c r="F31" s="47"/>
      <c r="G31" s="47"/>
      <c r="H31" s="47"/>
      <c r="I31" s="47"/>
      <c r="J31" s="47"/>
      <c r="K31" s="47"/>
      <c r="L31" s="25"/>
    </row>
    <row r="32" spans="2:5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52" s="1" customFormat="1" ht="14.4" customHeight="1">
      <c r="B33" s="25"/>
      <c r="D33" s="82" t="s">
        <v>34</v>
      </c>
      <c r="E33" s="30" t="s">
        <v>35</v>
      </c>
      <c r="F33" s="83">
        <f>ROUND((SUM(BE123:BE159)),  2)</f>
        <v>0</v>
      </c>
      <c r="G33" s="80"/>
      <c r="H33" s="80"/>
      <c r="I33" s="84">
        <v>0.2</v>
      </c>
      <c r="J33" s="83">
        <f>ROUND(((SUM(BE123:BE159))*I33),  2)</f>
        <v>0</v>
      </c>
      <c r="L33" s="79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</row>
    <row r="34" spans="2:52" s="1" customFormat="1" ht="14.4" customHeight="1">
      <c r="B34" s="25"/>
      <c r="E34" s="30" t="s">
        <v>36</v>
      </c>
      <c r="F34" s="85">
        <f>ROUND((SUM(BF123:BF159)),  2)</f>
        <v>0</v>
      </c>
      <c r="I34" s="86">
        <v>0.2</v>
      </c>
      <c r="J34" s="85">
        <f>ROUND(((SUM(BF123:BF159))*I34),  2)</f>
        <v>0</v>
      </c>
      <c r="L34" s="25"/>
    </row>
    <row r="35" spans="2:52" s="1" customFormat="1" ht="14.4" hidden="1" customHeight="1">
      <c r="B35" s="25"/>
      <c r="E35" s="22" t="s">
        <v>37</v>
      </c>
      <c r="F35" s="85">
        <f>ROUND((SUM(BG123:BG159)),  2)</f>
        <v>0</v>
      </c>
      <c r="I35" s="86">
        <v>0.2</v>
      </c>
      <c r="J35" s="85">
        <f>0</f>
        <v>0</v>
      </c>
      <c r="L35" s="25"/>
    </row>
    <row r="36" spans="2:52" s="1" customFormat="1" ht="14.4" hidden="1" customHeight="1">
      <c r="B36" s="25"/>
      <c r="E36" s="22" t="s">
        <v>38</v>
      </c>
      <c r="F36" s="85">
        <f>ROUND((SUM(BH123:BH159)),  2)</f>
        <v>0</v>
      </c>
      <c r="I36" s="86">
        <v>0.2</v>
      </c>
      <c r="J36" s="85">
        <f>0</f>
        <v>0</v>
      </c>
      <c r="L36" s="25"/>
    </row>
    <row r="37" spans="2:52" s="1" customFormat="1" ht="14.4" hidden="1" customHeight="1">
      <c r="B37" s="25"/>
      <c r="E37" s="30" t="s">
        <v>39</v>
      </c>
      <c r="F37" s="83">
        <f>ROUND((SUM(BI123:BI159)),  2)</f>
        <v>0</v>
      </c>
      <c r="G37" s="80"/>
      <c r="H37" s="80"/>
      <c r="I37" s="84">
        <v>0</v>
      </c>
      <c r="J37" s="83">
        <f>0</f>
        <v>0</v>
      </c>
      <c r="L37" s="25"/>
    </row>
    <row r="38" spans="2:52" s="1" customFormat="1" ht="6.9" customHeight="1">
      <c r="B38" s="25"/>
      <c r="L38" s="25"/>
    </row>
    <row r="39" spans="2:52" s="1" customFormat="1" ht="25.35" customHeight="1">
      <c r="B39" s="25"/>
      <c r="C39" s="87"/>
      <c r="D39" s="88" t="s">
        <v>40</v>
      </c>
      <c r="E39" s="50"/>
      <c r="F39" s="50"/>
      <c r="G39" s="89" t="s">
        <v>41</v>
      </c>
      <c r="H39" s="90" t="s">
        <v>42</v>
      </c>
      <c r="I39" s="50"/>
      <c r="J39" s="91">
        <f>SUM(J30:J37)</f>
        <v>0</v>
      </c>
      <c r="K39" s="92"/>
      <c r="L39" s="25"/>
    </row>
    <row r="40" spans="2:52" s="1" customFormat="1" ht="14.4" customHeight="1">
      <c r="B40" s="25"/>
      <c r="L40" s="25"/>
    </row>
    <row r="41" spans="2:52" ht="14.4" customHeight="1">
      <c r="B41" s="16"/>
      <c r="L41" s="16"/>
    </row>
    <row r="42" spans="2:52" ht="14.4" customHeight="1">
      <c r="B42" s="16"/>
      <c r="L42" s="16"/>
    </row>
    <row r="43" spans="2:52" ht="14.4" customHeight="1">
      <c r="B43" s="16"/>
      <c r="L43" s="16"/>
    </row>
    <row r="44" spans="2:52" ht="14.4" customHeight="1">
      <c r="B44" s="16"/>
      <c r="L44" s="16"/>
    </row>
    <row r="45" spans="2:52" ht="14.4" customHeight="1">
      <c r="B45" s="16"/>
      <c r="L45" s="16"/>
    </row>
    <row r="46" spans="2:52" ht="14.4" customHeight="1">
      <c r="B46" s="16"/>
      <c r="L46" s="16"/>
    </row>
    <row r="47" spans="2:52" ht="14.4" customHeight="1">
      <c r="B47" s="16"/>
      <c r="L47" s="16"/>
    </row>
    <row r="48" spans="2:5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5" t="s">
        <v>43</v>
      </c>
      <c r="E50" s="36"/>
      <c r="F50" s="36"/>
      <c r="G50" s="35" t="s">
        <v>44</v>
      </c>
      <c r="H50" s="36"/>
      <c r="I50" s="36"/>
      <c r="J50" s="36"/>
      <c r="K50" s="36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7" t="s">
        <v>45</v>
      </c>
      <c r="E61" s="27"/>
      <c r="F61" s="93" t="s">
        <v>46</v>
      </c>
      <c r="G61" s="37" t="s">
        <v>45</v>
      </c>
      <c r="H61" s="27"/>
      <c r="I61" s="27"/>
      <c r="J61" s="94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5" t="s">
        <v>47</v>
      </c>
      <c r="E65" s="36"/>
      <c r="F65" s="36"/>
      <c r="G65" s="35" t="s">
        <v>48</v>
      </c>
      <c r="H65" s="36"/>
      <c r="I65" s="36"/>
      <c r="J65" s="36"/>
      <c r="K65" s="36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7" t="s">
        <v>45</v>
      </c>
      <c r="E76" s="27"/>
      <c r="F76" s="93" t="s">
        <v>46</v>
      </c>
      <c r="G76" s="37" t="s">
        <v>45</v>
      </c>
      <c r="H76" s="27"/>
      <c r="I76" s="27"/>
      <c r="J76" s="94" t="s">
        <v>46</v>
      </c>
      <c r="K76" s="27"/>
      <c r="L76" s="25"/>
    </row>
    <row r="77" spans="2:12" s="1" customFormat="1" ht="14.4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5"/>
    </row>
    <row r="81" spans="2:47" s="1" customFormat="1" ht="6.9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5"/>
    </row>
    <row r="82" spans="2:47" s="1" customFormat="1" ht="24.9" customHeight="1">
      <c r="B82" s="25"/>
      <c r="C82" s="17" t="s">
        <v>82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88" t="str">
        <f>E7</f>
        <v>Prístrešky na  zastávkach MHD v Bratislave</v>
      </c>
      <c r="F85" s="189"/>
      <c r="G85" s="189"/>
      <c r="H85" s="189"/>
      <c r="L85" s="25"/>
    </row>
    <row r="86" spans="2:47" s="1" customFormat="1" ht="12" customHeight="1">
      <c r="B86" s="25"/>
      <c r="C86" s="22" t="s">
        <v>81</v>
      </c>
      <c r="L86" s="25"/>
    </row>
    <row r="87" spans="2:47" s="1" customFormat="1" ht="16.5" customHeight="1">
      <c r="B87" s="25"/>
      <c r="E87" s="165" t="str">
        <f>E9</f>
        <v>08 - Prístrešok na Ursinyho smer RM</v>
      </c>
      <c r="F87" s="187"/>
      <c r="G87" s="187"/>
      <c r="H87" s="187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>Bratislava</v>
      </c>
      <c r="I89" s="22" t="s">
        <v>18</v>
      </c>
      <c r="J89" s="46">
        <f>IF(J12="","",J12)</f>
        <v>44818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24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5" t="s">
        <v>83</v>
      </c>
      <c r="D94" s="87"/>
      <c r="E94" s="87"/>
      <c r="F94" s="87"/>
      <c r="G94" s="87"/>
      <c r="H94" s="87"/>
      <c r="I94" s="87"/>
      <c r="J94" s="96" t="s">
        <v>84</v>
      </c>
      <c r="K94" s="87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97" t="s">
        <v>85</v>
      </c>
      <c r="J96" s="59">
        <f>J123</f>
        <v>0</v>
      </c>
      <c r="L96" s="25"/>
      <c r="AU96" s="13" t="s">
        <v>86</v>
      </c>
    </row>
    <row r="97" spans="2:12" s="8" customFormat="1" ht="24.9" customHeight="1">
      <c r="B97" s="98"/>
      <c r="D97" s="99" t="s">
        <v>87</v>
      </c>
      <c r="E97" s="100"/>
      <c r="F97" s="100"/>
      <c r="G97" s="100"/>
      <c r="H97" s="100"/>
      <c r="I97" s="100"/>
      <c r="J97" s="101">
        <f>J124</f>
        <v>0</v>
      </c>
      <c r="L97" s="98"/>
    </row>
    <row r="98" spans="2:12" s="9" customFormat="1" ht="19.95" customHeight="1">
      <c r="B98" s="102"/>
      <c r="D98" s="103" t="s">
        <v>88</v>
      </c>
      <c r="E98" s="104"/>
      <c r="F98" s="104"/>
      <c r="G98" s="104"/>
      <c r="H98" s="104"/>
      <c r="I98" s="104"/>
      <c r="J98" s="105">
        <f>J125</f>
        <v>0</v>
      </c>
      <c r="L98" s="102"/>
    </row>
    <row r="99" spans="2:12" s="9" customFormat="1" ht="19.95" customHeight="1">
      <c r="B99" s="102"/>
      <c r="D99" s="103" t="s">
        <v>89</v>
      </c>
      <c r="E99" s="104"/>
      <c r="F99" s="104"/>
      <c r="G99" s="104"/>
      <c r="H99" s="104"/>
      <c r="I99" s="104"/>
      <c r="J99" s="105">
        <f>J136</f>
        <v>0</v>
      </c>
      <c r="L99" s="102"/>
    </row>
    <row r="100" spans="2:12" s="9" customFormat="1" ht="19.95" customHeight="1">
      <c r="B100" s="102"/>
      <c r="D100" s="103" t="s">
        <v>90</v>
      </c>
      <c r="E100" s="104"/>
      <c r="F100" s="104"/>
      <c r="G100" s="104"/>
      <c r="H100" s="104"/>
      <c r="I100" s="104"/>
      <c r="J100" s="105">
        <f>J139</f>
        <v>0</v>
      </c>
      <c r="L100" s="102"/>
    </row>
    <row r="101" spans="2:12" s="9" customFormat="1" ht="19.95" customHeight="1">
      <c r="B101" s="102"/>
      <c r="D101" s="103" t="s">
        <v>91</v>
      </c>
      <c r="E101" s="104"/>
      <c r="F101" s="104"/>
      <c r="G101" s="104"/>
      <c r="H101" s="104"/>
      <c r="I101" s="104"/>
      <c r="J101" s="105">
        <f>J142</f>
        <v>0</v>
      </c>
      <c r="L101" s="102"/>
    </row>
    <row r="102" spans="2:12" s="9" customFormat="1" ht="19.95" customHeight="1">
      <c r="B102" s="102"/>
      <c r="D102" s="103" t="s">
        <v>92</v>
      </c>
      <c r="E102" s="104"/>
      <c r="F102" s="104"/>
      <c r="G102" s="104"/>
      <c r="H102" s="104"/>
      <c r="I102" s="104"/>
      <c r="J102" s="105">
        <f>J153</f>
        <v>0</v>
      </c>
      <c r="L102" s="102"/>
    </row>
    <row r="103" spans="2:12" s="8" customFormat="1" ht="24.9" customHeight="1">
      <c r="B103" s="98"/>
      <c r="D103" s="99" t="s">
        <v>93</v>
      </c>
      <c r="E103" s="100"/>
      <c r="F103" s="100"/>
      <c r="G103" s="100"/>
      <c r="H103" s="100"/>
      <c r="I103" s="100"/>
      <c r="J103" s="101">
        <f>J155</f>
        <v>0</v>
      </c>
      <c r="L103" s="98"/>
    </row>
    <row r="104" spans="2:12" s="1" customFormat="1" ht="21.75" customHeight="1">
      <c r="B104" s="25"/>
      <c r="L104" s="25"/>
    </row>
    <row r="105" spans="2:12" s="1" customFormat="1" ht="6.9" customHeigh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25"/>
    </row>
    <row r="109" spans="2:12" s="1" customFormat="1" ht="6.9" customHeight="1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5"/>
    </row>
    <row r="110" spans="2:12" s="1" customFormat="1" ht="24.9" customHeight="1">
      <c r="B110" s="25"/>
      <c r="C110" s="17" t="s">
        <v>94</v>
      </c>
      <c r="L110" s="25"/>
    </row>
    <row r="111" spans="2:12" s="1" customFormat="1" ht="6.9" customHeight="1">
      <c r="B111" s="25"/>
      <c r="L111" s="25"/>
    </row>
    <row r="112" spans="2:12" s="1" customFormat="1" ht="12" customHeight="1">
      <c r="B112" s="25"/>
      <c r="C112" s="22" t="s">
        <v>12</v>
      </c>
      <c r="L112" s="25"/>
    </row>
    <row r="113" spans="2:65" s="1" customFormat="1" ht="16.5" customHeight="1">
      <c r="B113" s="25"/>
      <c r="E113" s="188" t="str">
        <f>E7</f>
        <v>Prístrešky na  zastávkach MHD v Bratislave</v>
      </c>
      <c r="F113" s="189"/>
      <c r="G113" s="189"/>
      <c r="H113" s="189"/>
      <c r="L113" s="25"/>
    </row>
    <row r="114" spans="2:65" s="1" customFormat="1" ht="12" customHeight="1">
      <c r="B114" s="25"/>
      <c r="C114" s="22" t="s">
        <v>81</v>
      </c>
      <c r="L114" s="25"/>
    </row>
    <row r="115" spans="2:65" s="1" customFormat="1" ht="16.5" customHeight="1">
      <c r="B115" s="25"/>
      <c r="E115" s="165" t="str">
        <f>E9</f>
        <v>08 - Prístrešok na Ursinyho smer RM</v>
      </c>
      <c r="F115" s="187"/>
      <c r="G115" s="187"/>
      <c r="H115" s="187"/>
      <c r="L115" s="25"/>
    </row>
    <row r="116" spans="2:65" s="1" customFormat="1" ht="6.9" customHeight="1">
      <c r="B116" s="25"/>
      <c r="L116" s="25"/>
    </row>
    <row r="117" spans="2:65" s="1" customFormat="1" ht="12" customHeight="1">
      <c r="B117" s="25"/>
      <c r="C117" s="22" t="s">
        <v>16</v>
      </c>
      <c r="F117" s="20" t="str">
        <f>F12</f>
        <v>Bratislava</v>
      </c>
      <c r="I117" s="22" t="s">
        <v>18</v>
      </c>
      <c r="J117" s="46">
        <f>IF(J12="","",J12)</f>
        <v>44818</v>
      </c>
      <c r="L117" s="25"/>
    </row>
    <row r="118" spans="2:65" s="1" customFormat="1" ht="6.9" customHeight="1">
      <c r="B118" s="25"/>
      <c r="L118" s="25"/>
    </row>
    <row r="119" spans="2:65" s="1" customFormat="1" ht="15.15" customHeight="1">
      <c r="B119" s="25"/>
      <c r="C119" s="22" t="s">
        <v>20</v>
      </c>
      <c r="F119" s="20" t="str">
        <f>E15</f>
        <v xml:space="preserve"> </v>
      </c>
      <c r="I119" s="22" t="s">
        <v>25</v>
      </c>
      <c r="J119" s="23" t="str">
        <f>E21</f>
        <v xml:space="preserve"> </v>
      </c>
      <c r="L119" s="25"/>
    </row>
    <row r="120" spans="2:65" s="1" customFormat="1" ht="15.15" customHeight="1">
      <c r="B120" s="25"/>
      <c r="C120" s="22" t="s">
        <v>24</v>
      </c>
      <c r="F120" s="20" t="str">
        <f>IF(E18="","",E18)</f>
        <v xml:space="preserve"> </v>
      </c>
      <c r="I120" s="22" t="s">
        <v>28</v>
      </c>
      <c r="J120" s="23" t="str">
        <f>E24</f>
        <v xml:space="preserve"> 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06"/>
      <c r="C122" s="107" t="s">
        <v>95</v>
      </c>
      <c r="D122" s="108" t="s">
        <v>55</v>
      </c>
      <c r="E122" s="108" t="s">
        <v>51</v>
      </c>
      <c r="F122" s="108" t="s">
        <v>52</v>
      </c>
      <c r="G122" s="108" t="s">
        <v>96</v>
      </c>
      <c r="H122" s="108" t="s">
        <v>97</v>
      </c>
      <c r="I122" s="108" t="s">
        <v>98</v>
      </c>
      <c r="J122" s="109" t="s">
        <v>84</v>
      </c>
      <c r="K122" s="110" t="s">
        <v>99</v>
      </c>
      <c r="L122" s="106"/>
      <c r="M122" s="52" t="s">
        <v>1</v>
      </c>
      <c r="N122" s="53" t="s">
        <v>34</v>
      </c>
      <c r="O122" s="53" t="s">
        <v>100</v>
      </c>
      <c r="P122" s="53" t="s">
        <v>101</v>
      </c>
      <c r="Q122" s="53" t="s">
        <v>102</v>
      </c>
      <c r="R122" s="53" t="s">
        <v>103</v>
      </c>
      <c r="S122" s="53" t="s">
        <v>104</v>
      </c>
      <c r="T122" s="54" t="s">
        <v>105</v>
      </c>
    </row>
    <row r="123" spans="2:65" s="1" customFormat="1" ht="22.95" customHeight="1">
      <c r="B123" s="25"/>
      <c r="C123" s="57" t="s">
        <v>85</v>
      </c>
      <c r="J123" s="111">
        <f>BK123</f>
        <v>0</v>
      </c>
      <c r="L123" s="25"/>
      <c r="M123" s="55"/>
      <c r="N123" s="47"/>
      <c r="O123" s="47"/>
      <c r="P123" s="112">
        <f>P124+P155</f>
        <v>178.55758500000002</v>
      </c>
      <c r="Q123" s="47"/>
      <c r="R123" s="112">
        <f>R124+R155</f>
        <v>31.869858000000001</v>
      </c>
      <c r="S123" s="47"/>
      <c r="T123" s="113">
        <f>T124+T155</f>
        <v>5.9689999999999994</v>
      </c>
      <c r="AT123" s="13" t="s">
        <v>69</v>
      </c>
      <c r="AU123" s="13" t="s">
        <v>86</v>
      </c>
      <c r="BK123" s="114">
        <f>BK124+BK155</f>
        <v>0</v>
      </c>
    </row>
    <row r="124" spans="2:65" s="11" customFormat="1" ht="25.95" customHeight="1">
      <c r="B124" s="115"/>
      <c r="D124" s="116" t="s">
        <v>69</v>
      </c>
      <c r="E124" s="117" t="s">
        <v>106</v>
      </c>
      <c r="F124" s="117" t="s">
        <v>107</v>
      </c>
      <c r="J124" s="118">
        <f>BK124</f>
        <v>0</v>
      </c>
      <c r="L124" s="115"/>
      <c r="M124" s="119"/>
      <c r="P124" s="120">
        <f>P125+P136+P139+P142+P153</f>
        <v>178.55758500000002</v>
      </c>
      <c r="R124" s="120">
        <f>R125+R136+R139+R142+R153</f>
        <v>31.869858000000001</v>
      </c>
      <c r="T124" s="121">
        <f>T125+T136+T139+T142+T153</f>
        <v>5.9689999999999994</v>
      </c>
      <c r="AR124" s="116" t="s">
        <v>78</v>
      </c>
      <c r="AT124" s="122" t="s">
        <v>69</v>
      </c>
      <c r="AU124" s="122" t="s">
        <v>70</v>
      </c>
      <c r="AY124" s="116" t="s">
        <v>108</v>
      </c>
      <c r="BK124" s="123">
        <f>BK125+BK136+BK139+BK142+BK153</f>
        <v>0</v>
      </c>
    </row>
    <row r="125" spans="2:65" s="11" customFormat="1" ht="22.95" customHeight="1">
      <c r="B125" s="115"/>
      <c r="D125" s="116" t="s">
        <v>69</v>
      </c>
      <c r="E125" s="124" t="s">
        <v>78</v>
      </c>
      <c r="F125" s="124" t="s">
        <v>109</v>
      </c>
      <c r="J125" s="125">
        <f>BK125</f>
        <v>0</v>
      </c>
      <c r="L125" s="115"/>
      <c r="M125" s="119"/>
      <c r="P125" s="120">
        <f>SUM(P126:P135)</f>
        <v>67.030319999999989</v>
      </c>
      <c r="R125" s="120">
        <f>SUM(R126:R135)</f>
        <v>0</v>
      </c>
      <c r="T125" s="121">
        <f>SUM(T126:T135)</f>
        <v>5.8889999999999993</v>
      </c>
      <c r="AR125" s="116" t="s">
        <v>78</v>
      </c>
      <c r="AT125" s="122" t="s">
        <v>69</v>
      </c>
      <c r="AU125" s="122" t="s">
        <v>78</v>
      </c>
      <c r="AY125" s="116" t="s">
        <v>108</v>
      </c>
      <c r="BK125" s="123">
        <f>SUM(BK126:BK135)</f>
        <v>0</v>
      </c>
    </row>
    <row r="126" spans="2:65" s="1" customFormat="1" ht="33" customHeight="1">
      <c r="B126" s="126"/>
      <c r="C126" s="127" t="s">
        <v>78</v>
      </c>
      <c r="D126" s="127" t="s">
        <v>110</v>
      </c>
      <c r="E126" s="128" t="s">
        <v>111</v>
      </c>
      <c r="F126" s="129" t="s">
        <v>112</v>
      </c>
      <c r="G126" s="130" t="s">
        <v>113</v>
      </c>
      <c r="H126" s="131">
        <v>13</v>
      </c>
      <c r="I126" s="131"/>
      <c r="J126" s="131">
        <f t="shared" ref="J126:J135" si="0">ROUND(I126*H126,3)</f>
        <v>0</v>
      </c>
      <c r="K126" s="132"/>
      <c r="L126" s="25"/>
      <c r="M126" s="133" t="s">
        <v>1</v>
      </c>
      <c r="N126" s="134" t="s">
        <v>36</v>
      </c>
      <c r="O126" s="135">
        <v>1.169</v>
      </c>
      <c r="P126" s="135">
        <f t="shared" ref="P126:P135" si="1">O126*H126</f>
        <v>15.197000000000001</v>
      </c>
      <c r="Q126" s="135">
        <v>0</v>
      </c>
      <c r="R126" s="135">
        <f t="shared" ref="R126:R135" si="2">Q126*H126</f>
        <v>0</v>
      </c>
      <c r="S126" s="135">
        <v>0.22500000000000001</v>
      </c>
      <c r="T126" s="136">
        <f t="shared" ref="T126:T135" si="3">S126*H126</f>
        <v>2.9250000000000003</v>
      </c>
      <c r="AR126" s="137" t="s">
        <v>114</v>
      </c>
      <c r="AT126" s="137" t="s">
        <v>110</v>
      </c>
      <c r="AU126" s="137" t="s">
        <v>115</v>
      </c>
      <c r="AY126" s="13" t="s">
        <v>108</v>
      </c>
      <c r="BE126" s="138">
        <f t="shared" ref="BE126:BE135" si="4">IF(N126="základná",J126,0)</f>
        <v>0</v>
      </c>
      <c r="BF126" s="138">
        <f t="shared" ref="BF126:BF135" si="5">IF(N126="znížená",J126,0)</f>
        <v>0</v>
      </c>
      <c r="BG126" s="138">
        <f t="shared" ref="BG126:BG135" si="6">IF(N126="zákl. prenesená",J126,0)</f>
        <v>0</v>
      </c>
      <c r="BH126" s="138">
        <f t="shared" ref="BH126:BH135" si="7">IF(N126="zníž. prenesená",J126,0)</f>
        <v>0</v>
      </c>
      <c r="BI126" s="138">
        <f t="shared" ref="BI126:BI135" si="8">IF(N126="nulová",J126,0)</f>
        <v>0</v>
      </c>
      <c r="BJ126" s="13" t="s">
        <v>115</v>
      </c>
      <c r="BK126" s="139">
        <f t="shared" ref="BK126:BK135" si="9">ROUND(I126*H126,3)</f>
        <v>0</v>
      </c>
      <c r="BL126" s="13" t="s">
        <v>114</v>
      </c>
      <c r="BM126" s="137" t="s">
        <v>116</v>
      </c>
    </row>
    <row r="127" spans="2:65" s="1" customFormat="1" ht="24.15" customHeight="1">
      <c r="B127" s="126"/>
      <c r="C127" s="127" t="s">
        <v>115</v>
      </c>
      <c r="D127" s="127" t="s">
        <v>110</v>
      </c>
      <c r="E127" s="128" t="s">
        <v>117</v>
      </c>
      <c r="F127" s="129" t="s">
        <v>118</v>
      </c>
      <c r="G127" s="130" t="s">
        <v>113</v>
      </c>
      <c r="H127" s="131">
        <v>13</v>
      </c>
      <c r="I127" s="131"/>
      <c r="J127" s="131">
        <f t="shared" si="0"/>
        <v>0</v>
      </c>
      <c r="K127" s="132"/>
      <c r="L127" s="25"/>
      <c r="M127" s="133" t="s">
        <v>1</v>
      </c>
      <c r="N127" s="134" t="s">
        <v>36</v>
      </c>
      <c r="O127" s="135">
        <v>0.19</v>
      </c>
      <c r="P127" s="135">
        <f t="shared" si="1"/>
        <v>2.4700000000000002</v>
      </c>
      <c r="Q127" s="135">
        <v>0</v>
      </c>
      <c r="R127" s="135">
        <f t="shared" si="2"/>
        <v>0</v>
      </c>
      <c r="S127" s="135">
        <v>9.8000000000000004E-2</v>
      </c>
      <c r="T127" s="136">
        <f t="shared" si="3"/>
        <v>1.274</v>
      </c>
      <c r="AR127" s="137" t="s">
        <v>114</v>
      </c>
      <c r="AT127" s="137" t="s">
        <v>110</v>
      </c>
      <c r="AU127" s="137" t="s">
        <v>115</v>
      </c>
      <c r="AY127" s="13" t="s">
        <v>108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115</v>
      </c>
      <c r="BK127" s="139">
        <f t="shared" si="9"/>
        <v>0</v>
      </c>
      <c r="BL127" s="13" t="s">
        <v>114</v>
      </c>
      <c r="BM127" s="137" t="s">
        <v>119</v>
      </c>
    </row>
    <row r="128" spans="2:65" s="1" customFormat="1" ht="33" customHeight="1">
      <c r="B128" s="126"/>
      <c r="C128" s="127" t="s">
        <v>120</v>
      </c>
      <c r="D128" s="127" t="s">
        <v>110</v>
      </c>
      <c r="E128" s="128" t="s">
        <v>121</v>
      </c>
      <c r="F128" s="129" t="s">
        <v>122</v>
      </c>
      <c r="G128" s="130" t="s">
        <v>113</v>
      </c>
      <c r="H128" s="131">
        <v>13</v>
      </c>
      <c r="I128" s="131"/>
      <c r="J128" s="131">
        <f t="shared" si="0"/>
        <v>0</v>
      </c>
      <c r="K128" s="132"/>
      <c r="L128" s="25"/>
      <c r="M128" s="133" t="s">
        <v>1</v>
      </c>
      <c r="N128" s="134" t="s">
        <v>36</v>
      </c>
      <c r="O128" s="135">
        <v>0.40200000000000002</v>
      </c>
      <c r="P128" s="135">
        <f t="shared" si="1"/>
        <v>5.226</v>
      </c>
      <c r="Q128" s="135">
        <v>0</v>
      </c>
      <c r="R128" s="135">
        <f t="shared" si="2"/>
        <v>0</v>
      </c>
      <c r="S128" s="135">
        <v>0.13</v>
      </c>
      <c r="T128" s="136">
        <f t="shared" si="3"/>
        <v>1.69</v>
      </c>
      <c r="AR128" s="137" t="s">
        <v>114</v>
      </c>
      <c r="AT128" s="137" t="s">
        <v>110</v>
      </c>
      <c r="AU128" s="137" t="s">
        <v>115</v>
      </c>
      <c r="AY128" s="13" t="s">
        <v>108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115</v>
      </c>
      <c r="BK128" s="139">
        <f t="shared" si="9"/>
        <v>0</v>
      </c>
      <c r="BL128" s="13" t="s">
        <v>114</v>
      </c>
      <c r="BM128" s="137" t="s">
        <v>123</v>
      </c>
    </row>
    <row r="129" spans="2:65" s="1" customFormat="1" ht="24.15" customHeight="1">
      <c r="B129" s="126"/>
      <c r="C129" s="127" t="s">
        <v>114</v>
      </c>
      <c r="D129" s="127" t="s">
        <v>110</v>
      </c>
      <c r="E129" s="128" t="s">
        <v>124</v>
      </c>
      <c r="F129" s="129" t="s">
        <v>125</v>
      </c>
      <c r="G129" s="130" t="s">
        <v>126</v>
      </c>
      <c r="H129" s="131">
        <v>8</v>
      </c>
      <c r="I129" s="131"/>
      <c r="J129" s="131">
        <f t="shared" si="0"/>
        <v>0</v>
      </c>
      <c r="K129" s="132"/>
      <c r="L129" s="25"/>
      <c r="M129" s="133" t="s">
        <v>1</v>
      </c>
      <c r="N129" s="134" t="s">
        <v>36</v>
      </c>
      <c r="O129" s="135">
        <v>3.1739999999999999</v>
      </c>
      <c r="P129" s="135">
        <f t="shared" si="1"/>
        <v>25.391999999999999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R129" s="137" t="s">
        <v>114</v>
      </c>
      <c r="AT129" s="137" t="s">
        <v>110</v>
      </c>
      <c r="AU129" s="137" t="s">
        <v>115</v>
      </c>
      <c r="AY129" s="13" t="s">
        <v>108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115</v>
      </c>
      <c r="BK129" s="139">
        <f t="shared" si="9"/>
        <v>0</v>
      </c>
      <c r="BL129" s="13" t="s">
        <v>114</v>
      </c>
      <c r="BM129" s="137" t="s">
        <v>127</v>
      </c>
    </row>
    <row r="130" spans="2:65" s="1" customFormat="1" ht="33" customHeight="1">
      <c r="B130" s="126"/>
      <c r="C130" s="127" t="s">
        <v>128</v>
      </c>
      <c r="D130" s="127" t="s">
        <v>110</v>
      </c>
      <c r="E130" s="128" t="s">
        <v>129</v>
      </c>
      <c r="F130" s="129" t="s">
        <v>130</v>
      </c>
      <c r="G130" s="130" t="s">
        <v>126</v>
      </c>
      <c r="H130" s="131">
        <v>8</v>
      </c>
      <c r="I130" s="131"/>
      <c r="J130" s="131">
        <f t="shared" si="0"/>
        <v>0</v>
      </c>
      <c r="K130" s="132"/>
      <c r="L130" s="25"/>
      <c r="M130" s="133" t="s">
        <v>1</v>
      </c>
      <c r="N130" s="134" t="s">
        <v>36</v>
      </c>
      <c r="O130" s="135">
        <v>7.0999999999999994E-2</v>
      </c>
      <c r="P130" s="135">
        <f t="shared" si="1"/>
        <v>0.56799999999999995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R130" s="137" t="s">
        <v>114</v>
      </c>
      <c r="AT130" s="137" t="s">
        <v>110</v>
      </c>
      <c r="AU130" s="137" t="s">
        <v>115</v>
      </c>
      <c r="AY130" s="13" t="s">
        <v>108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3" t="s">
        <v>115</v>
      </c>
      <c r="BK130" s="139">
        <f t="shared" si="9"/>
        <v>0</v>
      </c>
      <c r="BL130" s="13" t="s">
        <v>114</v>
      </c>
      <c r="BM130" s="137" t="s">
        <v>131</v>
      </c>
    </row>
    <row r="131" spans="2:65" s="1" customFormat="1" ht="44.25" customHeight="1">
      <c r="B131" s="126"/>
      <c r="C131" s="127" t="s">
        <v>132</v>
      </c>
      <c r="D131" s="127" t="s">
        <v>110</v>
      </c>
      <c r="E131" s="128" t="s">
        <v>133</v>
      </c>
      <c r="F131" s="129" t="s">
        <v>134</v>
      </c>
      <c r="G131" s="130" t="s">
        <v>126</v>
      </c>
      <c r="H131" s="131">
        <v>136</v>
      </c>
      <c r="I131" s="131"/>
      <c r="J131" s="131">
        <f t="shared" si="0"/>
        <v>0</v>
      </c>
      <c r="K131" s="132"/>
      <c r="L131" s="25"/>
      <c r="M131" s="133" t="s">
        <v>1</v>
      </c>
      <c r="N131" s="134" t="s">
        <v>36</v>
      </c>
      <c r="O131" s="135">
        <v>7.3699999999999998E-3</v>
      </c>
      <c r="P131" s="135">
        <f t="shared" si="1"/>
        <v>1.0023199999999999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R131" s="137" t="s">
        <v>114</v>
      </c>
      <c r="AT131" s="137" t="s">
        <v>110</v>
      </c>
      <c r="AU131" s="137" t="s">
        <v>115</v>
      </c>
      <c r="AY131" s="13" t="s">
        <v>108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3" t="s">
        <v>115</v>
      </c>
      <c r="BK131" s="139">
        <f t="shared" si="9"/>
        <v>0</v>
      </c>
      <c r="BL131" s="13" t="s">
        <v>114</v>
      </c>
      <c r="BM131" s="137" t="s">
        <v>135</v>
      </c>
    </row>
    <row r="132" spans="2:65" s="1" customFormat="1" ht="24.15" customHeight="1">
      <c r="B132" s="126"/>
      <c r="C132" s="127" t="s">
        <v>136</v>
      </c>
      <c r="D132" s="127" t="s">
        <v>110</v>
      </c>
      <c r="E132" s="128" t="s">
        <v>137</v>
      </c>
      <c r="F132" s="129" t="s">
        <v>138</v>
      </c>
      <c r="G132" s="130" t="s">
        <v>126</v>
      </c>
      <c r="H132" s="131">
        <v>8</v>
      </c>
      <c r="I132" s="131"/>
      <c r="J132" s="131">
        <f t="shared" si="0"/>
        <v>0</v>
      </c>
      <c r="K132" s="132"/>
      <c r="L132" s="25"/>
      <c r="M132" s="133" t="s">
        <v>1</v>
      </c>
      <c r="N132" s="134" t="s">
        <v>36</v>
      </c>
      <c r="O132" s="135">
        <v>0.61699999999999999</v>
      </c>
      <c r="P132" s="135">
        <f t="shared" si="1"/>
        <v>4.9359999999999999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R132" s="137" t="s">
        <v>114</v>
      </c>
      <c r="AT132" s="137" t="s">
        <v>110</v>
      </c>
      <c r="AU132" s="137" t="s">
        <v>115</v>
      </c>
      <c r="AY132" s="13" t="s">
        <v>108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115</v>
      </c>
      <c r="BK132" s="139">
        <f t="shared" si="9"/>
        <v>0</v>
      </c>
      <c r="BL132" s="13" t="s">
        <v>114</v>
      </c>
      <c r="BM132" s="137" t="s">
        <v>139</v>
      </c>
    </row>
    <row r="133" spans="2:65" s="1" customFormat="1" ht="16.5" customHeight="1">
      <c r="B133" s="126"/>
      <c r="C133" s="127" t="s">
        <v>140</v>
      </c>
      <c r="D133" s="127" t="s">
        <v>110</v>
      </c>
      <c r="E133" s="128" t="s">
        <v>141</v>
      </c>
      <c r="F133" s="129" t="s">
        <v>142</v>
      </c>
      <c r="G133" s="130" t="s">
        <v>126</v>
      </c>
      <c r="H133" s="131">
        <v>8</v>
      </c>
      <c r="I133" s="131"/>
      <c r="J133" s="131">
        <f t="shared" si="0"/>
        <v>0</v>
      </c>
      <c r="K133" s="132"/>
      <c r="L133" s="25"/>
      <c r="M133" s="133" t="s">
        <v>1</v>
      </c>
      <c r="N133" s="134" t="s">
        <v>36</v>
      </c>
      <c r="O133" s="135">
        <v>8.9999999999999993E-3</v>
      </c>
      <c r="P133" s="135">
        <f t="shared" si="1"/>
        <v>7.1999999999999995E-2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R133" s="137" t="s">
        <v>114</v>
      </c>
      <c r="AT133" s="137" t="s">
        <v>110</v>
      </c>
      <c r="AU133" s="137" t="s">
        <v>115</v>
      </c>
      <c r="AY133" s="13" t="s">
        <v>108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115</v>
      </c>
      <c r="BK133" s="139">
        <f t="shared" si="9"/>
        <v>0</v>
      </c>
      <c r="BL133" s="13" t="s">
        <v>114</v>
      </c>
      <c r="BM133" s="137" t="s">
        <v>143</v>
      </c>
    </row>
    <row r="134" spans="2:65" s="1" customFormat="1" ht="24.15" customHeight="1">
      <c r="B134" s="126"/>
      <c r="C134" s="127" t="s">
        <v>144</v>
      </c>
      <c r="D134" s="127" t="s">
        <v>110</v>
      </c>
      <c r="E134" s="128" t="s">
        <v>145</v>
      </c>
      <c r="F134" s="129" t="s">
        <v>146</v>
      </c>
      <c r="G134" s="130" t="s">
        <v>126</v>
      </c>
      <c r="H134" s="131">
        <v>4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36</v>
      </c>
      <c r="O134" s="135">
        <v>2.9780000000000002</v>
      </c>
      <c r="P134" s="135">
        <f t="shared" si="1"/>
        <v>11.912000000000001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114</v>
      </c>
      <c r="AT134" s="137" t="s">
        <v>110</v>
      </c>
      <c r="AU134" s="137" t="s">
        <v>115</v>
      </c>
      <c r="AY134" s="13" t="s">
        <v>108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115</v>
      </c>
      <c r="BK134" s="139">
        <f t="shared" si="9"/>
        <v>0</v>
      </c>
      <c r="BL134" s="13" t="s">
        <v>114</v>
      </c>
      <c r="BM134" s="137" t="s">
        <v>147</v>
      </c>
    </row>
    <row r="135" spans="2:65" s="1" customFormat="1" ht="16.5" customHeight="1">
      <c r="B135" s="126"/>
      <c r="C135" s="127" t="s">
        <v>148</v>
      </c>
      <c r="D135" s="127" t="s">
        <v>110</v>
      </c>
      <c r="E135" s="128" t="s">
        <v>149</v>
      </c>
      <c r="F135" s="129" t="s">
        <v>150</v>
      </c>
      <c r="G135" s="130" t="s">
        <v>113</v>
      </c>
      <c r="H135" s="131">
        <v>15</v>
      </c>
      <c r="I135" s="131"/>
      <c r="J135" s="131">
        <f t="shared" si="0"/>
        <v>0</v>
      </c>
      <c r="K135" s="132"/>
      <c r="L135" s="25"/>
      <c r="M135" s="133" t="s">
        <v>1</v>
      </c>
      <c r="N135" s="134" t="s">
        <v>36</v>
      </c>
      <c r="O135" s="135">
        <v>1.7000000000000001E-2</v>
      </c>
      <c r="P135" s="135">
        <f t="shared" si="1"/>
        <v>0.255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R135" s="137" t="s">
        <v>114</v>
      </c>
      <c r="AT135" s="137" t="s">
        <v>110</v>
      </c>
      <c r="AU135" s="137" t="s">
        <v>115</v>
      </c>
      <c r="AY135" s="13" t="s">
        <v>108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115</v>
      </c>
      <c r="BK135" s="139">
        <f t="shared" si="9"/>
        <v>0</v>
      </c>
      <c r="BL135" s="13" t="s">
        <v>114</v>
      </c>
      <c r="BM135" s="137" t="s">
        <v>151</v>
      </c>
    </row>
    <row r="136" spans="2:65" s="11" customFormat="1" ht="22.95" customHeight="1">
      <c r="B136" s="115"/>
      <c r="D136" s="116" t="s">
        <v>69</v>
      </c>
      <c r="E136" s="124" t="s">
        <v>120</v>
      </c>
      <c r="F136" s="124" t="s">
        <v>152</v>
      </c>
      <c r="J136" s="125">
        <f>BK136</f>
        <v>0</v>
      </c>
      <c r="L136" s="115"/>
      <c r="M136" s="119"/>
      <c r="P136" s="120">
        <f>SUM(P137:P138)</f>
        <v>36.322575000000001</v>
      </c>
      <c r="R136" s="120">
        <f>SUM(R137:R138)</f>
        <v>17.843798</v>
      </c>
      <c r="T136" s="121">
        <f>SUM(T137:T138)</f>
        <v>0</v>
      </c>
      <c r="AR136" s="116" t="s">
        <v>78</v>
      </c>
      <c r="AT136" s="122" t="s">
        <v>69</v>
      </c>
      <c r="AU136" s="122" t="s">
        <v>78</v>
      </c>
      <c r="AY136" s="116" t="s">
        <v>108</v>
      </c>
      <c r="BK136" s="123">
        <f>SUM(BK137:BK138)</f>
        <v>0</v>
      </c>
    </row>
    <row r="137" spans="2:65" s="1" customFormat="1" ht="24.15" customHeight="1">
      <c r="B137" s="126"/>
      <c r="C137" s="127" t="s">
        <v>153</v>
      </c>
      <c r="D137" s="127" t="s">
        <v>110</v>
      </c>
      <c r="E137" s="128" t="s">
        <v>154</v>
      </c>
      <c r="F137" s="129" t="s">
        <v>155</v>
      </c>
      <c r="G137" s="130" t="s">
        <v>126</v>
      </c>
      <c r="H137" s="131">
        <v>7.7</v>
      </c>
      <c r="I137" s="131"/>
      <c r="J137" s="131">
        <f>ROUND(I137*H137,3)</f>
        <v>0</v>
      </c>
      <c r="K137" s="132"/>
      <c r="L137" s="25"/>
      <c r="M137" s="133" t="s">
        <v>1</v>
      </c>
      <c r="N137" s="134" t="s">
        <v>36</v>
      </c>
      <c r="O137" s="135">
        <v>0.99778999999999995</v>
      </c>
      <c r="P137" s="135">
        <f>O137*H137</f>
        <v>7.6829830000000001</v>
      </c>
      <c r="Q137" s="135">
        <v>2.2119</v>
      </c>
      <c r="R137" s="135">
        <f>Q137*H137</f>
        <v>17.03163</v>
      </c>
      <c r="S137" s="135">
        <v>0</v>
      </c>
      <c r="T137" s="136">
        <f>S137*H137</f>
        <v>0</v>
      </c>
      <c r="AR137" s="137" t="s">
        <v>114</v>
      </c>
      <c r="AT137" s="137" t="s">
        <v>110</v>
      </c>
      <c r="AU137" s="137" t="s">
        <v>115</v>
      </c>
      <c r="AY137" s="13" t="s">
        <v>108</v>
      </c>
      <c r="BE137" s="138">
        <f>IF(N137="základná",J137,0)</f>
        <v>0</v>
      </c>
      <c r="BF137" s="138">
        <f>IF(N137="znížená",J137,0)</f>
        <v>0</v>
      </c>
      <c r="BG137" s="138">
        <f>IF(N137="zákl. prenesená",J137,0)</f>
        <v>0</v>
      </c>
      <c r="BH137" s="138">
        <f>IF(N137="zníž. prenesená",J137,0)</f>
        <v>0</v>
      </c>
      <c r="BI137" s="138">
        <f>IF(N137="nulová",J137,0)</f>
        <v>0</v>
      </c>
      <c r="BJ137" s="13" t="s">
        <v>115</v>
      </c>
      <c r="BK137" s="139">
        <f>ROUND(I137*H137,3)</f>
        <v>0</v>
      </c>
      <c r="BL137" s="13" t="s">
        <v>114</v>
      </c>
      <c r="BM137" s="137" t="s">
        <v>156</v>
      </c>
    </row>
    <row r="138" spans="2:65" s="1" customFormat="1" ht="16.5" customHeight="1">
      <c r="B138" s="126"/>
      <c r="C138" s="127" t="s">
        <v>157</v>
      </c>
      <c r="D138" s="127" t="s">
        <v>110</v>
      </c>
      <c r="E138" s="128" t="s">
        <v>158</v>
      </c>
      <c r="F138" s="129" t="s">
        <v>159</v>
      </c>
      <c r="G138" s="130" t="s">
        <v>160</v>
      </c>
      <c r="H138" s="131">
        <v>0.8</v>
      </c>
      <c r="I138" s="131"/>
      <c r="J138" s="131">
        <f>ROUND(I138*H138,3)</f>
        <v>0</v>
      </c>
      <c r="K138" s="132"/>
      <c r="L138" s="25"/>
      <c r="M138" s="133" t="s">
        <v>1</v>
      </c>
      <c r="N138" s="134" t="s">
        <v>36</v>
      </c>
      <c r="O138" s="135">
        <v>35.799489999999999</v>
      </c>
      <c r="P138" s="135">
        <f>O138*H138</f>
        <v>28.639592</v>
      </c>
      <c r="Q138" s="135">
        <v>1.0152099999999999</v>
      </c>
      <c r="R138" s="135">
        <f>Q138*H138</f>
        <v>0.812168</v>
      </c>
      <c r="S138" s="135">
        <v>0</v>
      </c>
      <c r="T138" s="136">
        <f>S138*H138</f>
        <v>0</v>
      </c>
      <c r="AR138" s="137" t="s">
        <v>114</v>
      </c>
      <c r="AT138" s="137" t="s">
        <v>110</v>
      </c>
      <c r="AU138" s="137" t="s">
        <v>115</v>
      </c>
      <c r="AY138" s="13" t="s">
        <v>108</v>
      </c>
      <c r="BE138" s="138">
        <f>IF(N138="základná",J138,0)</f>
        <v>0</v>
      </c>
      <c r="BF138" s="138">
        <f>IF(N138="znížená",J138,0)</f>
        <v>0</v>
      </c>
      <c r="BG138" s="138">
        <f>IF(N138="zákl. prenesená",J138,0)</f>
        <v>0</v>
      </c>
      <c r="BH138" s="138">
        <f>IF(N138="zníž. prenesená",J138,0)</f>
        <v>0</v>
      </c>
      <c r="BI138" s="138">
        <f>IF(N138="nulová",J138,0)</f>
        <v>0</v>
      </c>
      <c r="BJ138" s="13" t="s">
        <v>115</v>
      </c>
      <c r="BK138" s="139">
        <f>ROUND(I138*H138,3)</f>
        <v>0</v>
      </c>
      <c r="BL138" s="13" t="s">
        <v>114</v>
      </c>
      <c r="BM138" s="137" t="s">
        <v>161</v>
      </c>
    </row>
    <row r="139" spans="2:65" s="11" customFormat="1" ht="22.95" customHeight="1">
      <c r="B139" s="115"/>
      <c r="D139" s="116" t="s">
        <v>69</v>
      </c>
      <c r="E139" s="124" t="s">
        <v>128</v>
      </c>
      <c r="F139" s="124" t="s">
        <v>162</v>
      </c>
      <c r="J139" s="125">
        <f>BK139</f>
        <v>0</v>
      </c>
      <c r="L139" s="115"/>
      <c r="M139" s="119"/>
      <c r="P139" s="120">
        <f>SUM(P140:P141)</f>
        <v>0.27179999999999999</v>
      </c>
      <c r="R139" s="120">
        <f>SUM(R140:R141)</f>
        <v>6.3310000000000004</v>
      </c>
      <c r="T139" s="121">
        <f>SUM(T140:T141)</f>
        <v>0</v>
      </c>
      <c r="AR139" s="116" t="s">
        <v>78</v>
      </c>
      <c r="AT139" s="122" t="s">
        <v>69</v>
      </c>
      <c r="AU139" s="122" t="s">
        <v>78</v>
      </c>
      <c r="AY139" s="116" t="s">
        <v>108</v>
      </c>
      <c r="BK139" s="123">
        <f>SUM(BK140:BK141)</f>
        <v>0</v>
      </c>
    </row>
    <row r="140" spans="2:65" s="1" customFormat="1" ht="33" customHeight="1">
      <c r="B140" s="126"/>
      <c r="C140" s="140" t="s">
        <v>163</v>
      </c>
      <c r="D140" s="140" t="s">
        <v>164</v>
      </c>
      <c r="E140" s="141" t="s">
        <v>165</v>
      </c>
      <c r="F140" s="142" t="s">
        <v>166</v>
      </c>
      <c r="G140" s="143" t="s">
        <v>167</v>
      </c>
      <c r="H140" s="144">
        <v>1</v>
      </c>
      <c r="I140" s="144"/>
      <c r="J140" s="144">
        <f>ROUND(I140*H140,3)</f>
        <v>0</v>
      </c>
      <c r="K140" s="145"/>
      <c r="L140" s="146"/>
      <c r="M140" s="147" t="s">
        <v>1</v>
      </c>
      <c r="N140" s="148" t="s">
        <v>36</v>
      </c>
      <c r="O140" s="135">
        <v>0</v>
      </c>
      <c r="P140" s="135">
        <f>O140*H140</f>
        <v>0</v>
      </c>
      <c r="Q140" s="135">
        <v>0.25900000000000001</v>
      </c>
      <c r="R140" s="135">
        <f>Q140*H140</f>
        <v>0.25900000000000001</v>
      </c>
      <c r="S140" s="135">
        <v>0</v>
      </c>
      <c r="T140" s="136">
        <f>S140*H140</f>
        <v>0</v>
      </c>
      <c r="AR140" s="137" t="s">
        <v>140</v>
      </c>
      <c r="AT140" s="137" t="s">
        <v>164</v>
      </c>
      <c r="AU140" s="137" t="s">
        <v>115</v>
      </c>
      <c r="AY140" s="13" t="s">
        <v>108</v>
      </c>
      <c r="BE140" s="138">
        <f>IF(N140="základná",J140,0)</f>
        <v>0</v>
      </c>
      <c r="BF140" s="138">
        <f>IF(N140="znížená",J140,0)</f>
        <v>0</v>
      </c>
      <c r="BG140" s="138">
        <f>IF(N140="zákl. prenesená",J140,0)</f>
        <v>0</v>
      </c>
      <c r="BH140" s="138">
        <f>IF(N140="zníž. prenesená",J140,0)</f>
        <v>0</v>
      </c>
      <c r="BI140" s="138">
        <f>IF(N140="nulová",J140,0)</f>
        <v>0</v>
      </c>
      <c r="BJ140" s="13" t="s">
        <v>115</v>
      </c>
      <c r="BK140" s="139">
        <f>ROUND(I140*H140,3)</f>
        <v>0</v>
      </c>
      <c r="BL140" s="13" t="s">
        <v>114</v>
      </c>
      <c r="BM140" s="137" t="s">
        <v>168</v>
      </c>
    </row>
    <row r="141" spans="2:65" s="1" customFormat="1" ht="33" customHeight="1">
      <c r="B141" s="126"/>
      <c r="C141" s="127" t="s">
        <v>169</v>
      </c>
      <c r="D141" s="127" t="s">
        <v>110</v>
      </c>
      <c r="E141" s="128" t="s">
        <v>170</v>
      </c>
      <c r="F141" s="129" t="s">
        <v>171</v>
      </c>
      <c r="G141" s="130" t="s">
        <v>113</v>
      </c>
      <c r="H141" s="131">
        <v>15</v>
      </c>
      <c r="I141" s="131"/>
      <c r="J141" s="131">
        <f>ROUND(I141*H141,3)</f>
        <v>0</v>
      </c>
      <c r="K141" s="132"/>
      <c r="L141" s="25"/>
      <c r="M141" s="133" t="s">
        <v>1</v>
      </c>
      <c r="N141" s="134" t="s">
        <v>36</v>
      </c>
      <c r="O141" s="135">
        <v>1.8120000000000001E-2</v>
      </c>
      <c r="P141" s="135">
        <f>O141*H141</f>
        <v>0.27179999999999999</v>
      </c>
      <c r="Q141" s="135">
        <v>0.40479999999999999</v>
      </c>
      <c r="R141" s="135">
        <f>Q141*H141</f>
        <v>6.0720000000000001</v>
      </c>
      <c r="S141" s="135">
        <v>0</v>
      </c>
      <c r="T141" s="136">
        <f>S141*H141</f>
        <v>0</v>
      </c>
      <c r="AR141" s="137" t="s">
        <v>114</v>
      </c>
      <c r="AT141" s="137" t="s">
        <v>110</v>
      </c>
      <c r="AU141" s="137" t="s">
        <v>115</v>
      </c>
      <c r="AY141" s="13" t="s">
        <v>108</v>
      </c>
      <c r="BE141" s="138">
        <f>IF(N141="základná",J141,0)</f>
        <v>0</v>
      </c>
      <c r="BF141" s="138">
        <f>IF(N141="znížená",J141,0)</f>
        <v>0</v>
      </c>
      <c r="BG141" s="138">
        <f>IF(N141="zákl. prenesená",J141,0)</f>
        <v>0</v>
      </c>
      <c r="BH141" s="138">
        <f>IF(N141="zníž. prenesená",J141,0)</f>
        <v>0</v>
      </c>
      <c r="BI141" s="138">
        <f>IF(N141="nulová",J141,0)</f>
        <v>0</v>
      </c>
      <c r="BJ141" s="13" t="s">
        <v>115</v>
      </c>
      <c r="BK141" s="139">
        <f>ROUND(I141*H141,3)</f>
        <v>0</v>
      </c>
      <c r="BL141" s="13" t="s">
        <v>114</v>
      </c>
      <c r="BM141" s="137" t="s">
        <v>172</v>
      </c>
    </row>
    <row r="142" spans="2:65" s="11" customFormat="1" ht="22.95" customHeight="1">
      <c r="B142" s="115"/>
      <c r="D142" s="116" t="s">
        <v>69</v>
      </c>
      <c r="E142" s="124" t="s">
        <v>144</v>
      </c>
      <c r="F142" s="124" t="s">
        <v>173</v>
      </c>
      <c r="J142" s="125">
        <f>BK142</f>
        <v>0</v>
      </c>
      <c r="L142" s="115"/>
      <c r="M142" s="119"/>
      <c r="P142" s="120">
        <f>SUM(P143:P152)</f>
        <v>69.26003</v>
      </c>
      <c r="R142" s="120">
        <f>SUM(R143:R152)</f>
        <v>7.6950600000000016</v>
      </c>
      <c r="T142" s="121">
        <f>SUM(T143:T152)</f>
        <v>0.08</v>
      </c>
      <c r="AR142" s="116" t="s">
        <v>78</v>
      </c>
      <c r="AT142" s="122" t="s">
        <v>69</v>
      </c>
      <c r="AU142" s="122" t="s">
        <v>78</v>
      </c>
      <c r="AY142" s="116" t="s">
        <v>108</v>
      </c>
      <c r="BK142" s="123">
        <f>SUM(BK143:BK152)</f>
        <v>0</v>
      </c>
    </row>
    <row r="143" spans="2:65" s="1" customFormat="1" ht="24.15" customHeight="1">
      <c r="B143" s="126"/>
      <c r="C143" s="127" t="s">
        <v>174</v>
      </c>
      <c r="D143" s="127" t="s">
        <v>110</v>
      </c>
      <c r="E143" s="128" t="s">
        <v>175</v>
      </c>
      <c r="F143" s="129" t="s">
        <v>176</v>
      </c>
      <c r="G143" s="130" t="s">
        <v>167</v>
      </c>
      <c r="H143" s="131">
        <v>20</v>
      </c>
      <c r="I143" s="131"/>
      <c r="J143" s="131">
        <f t="shared" ref="J143:J152" si="10">ROUND(I143*H143,3)</f>
        <v>0</v>
      </c>
      <c r="K143" s="132"/>
      <c r="L143" s="25"/>
      <c r="M143" s="133" t="s">
        <v>1</v>
      </c>
      <c r="N143" s="134" t="s">
        <v>36</v>
      </c>
      <c r="O143" s="135">
        <v>0.11600000000000001</v>
      </c>
      <c r="P143" s="135">
        <f t="shared" ref="P143:P152" si="11">O143*H143</f>
        <v>2.3200000000000003</v>
      </c>
      <c r="Q143" s="135">
        <v>0</v>
      </c>
      <c r="R143" s="135">
        <f t="shared" ref="R143:R152" si="12">Q143*H143</f>
        <v>0</v>
      </c>
      <c r="S143" s="135">
        <v>0</v>
      </c>
      <c r="T143" s="136">
        <f t="shared" ref="T143:T152" si="13">S143*H143</f>
        <v>0</v>
      </c>
      <c r="AR143" s="137" t="s">
        <v>114</v>
      </c>
      <c r="AT143" s="137" t="s">
        <v>110</v>
      </c>
      <c r="AU143" s="137" t="s">
        <v>115</v>
      </c>
      <c r="AY143" s="13" t="s">
        <v>108</v>
      </c>
      <c r="BE143" s="138">
        <f t="shared" ref="BE143:BE152" si="14">IF(N143="základná",J143,0)</f>
        <v>0</v>
      </c>
      <c r="BF143" s="138">
        <f t="shared" ref="BF143:BF152" si="15">IF(N143="znížená",J143,0)</f>
        <v>0</v>
      </c>
      <c r="BG143" s="138">
        <f t="shared" ref="BG143:BG152" si="16">IF(N143="zákl. prenesená",J143,0)</f>
        <v>0</v>
      </c>
      <c r="BH143" s="138">
        <f t="shared" ref="BH143:BH152" si="17">IF(N143="zníž. prenesená",J143,0)</f>
        <v>0</v>
      </c>
      <c r="BI143" s="138">
        <f t="shared" ref="BI143:BI152" si="18">IF(N143="nulová",J143,0)</f>
        <v>0</v>
      </c>
      <c r="BJ143" s="13" t="s">
        <v>115</v>
      </c>
      <c r="BK143" s="139">
        <f t="shared" ref="BK143:BK152" si="19">ROUND(I143*H143,3)</f>
        <v>0</v>
      </c>
      <c r="BL143" s="13" t="s">
        <v>114</v>
      </c>
      <c r="BM143" s="137" t="s">
        <v>177</v>
      </c>
    </row>
    <row r="144" spans="2:65" s="1" customFormat="1" ht="33" customHeight="1">
      <c r="B144" s="126"/>
      <c r="C144" s="140" t="s">
        <v>178</v>
      </c>
      <c r="D144" s="140" t="s">
        <v>164</v>
      </c>
      <c r="E144" s="141" t="s">
        <v>179</v>
      </c>
      <c r="F144" s="142" t="s">
        <v>180</v>
      </c>
      <c r="G144" s="143" t="s">
        <v>167</v>
      </c>
      <c r="H144" s="144">
        <v>420</v>
      </c>
      <c r="I144" s="144"/>
      <c r="J144" s="144">
        <f t="shared" si="10"/>
        <v>0</v>
      </c>
      <c r="K144" s="145"/>
      <c r="L144" s="146"/>
      <c r="M144" s="147" t="s">
        <v>1</v>
      </c>
      <c r="N144" s="148" t="s">
        <v>36</v>
      </c>
      <c r="O144" s="135">
        <v>0</v>
      </c>
      <c r="P144" s="135">
        <f t="shared" si="11"/>
        <v>0</v>
      </c>
      <c r="Q144" s="135">
        <v>1.14E-2</v>
      </c>
      <c r="R144" s="135">
        <f t="shared" si="12"/>
        <v>4.7880000000000003</v>
      </c>
      <c r="S144" s="135">
        <v>0</v>
      </c>
      <c r="T144" s="136">
        <f t="shared" si="13"/>
        <v>0</v>
      </c>
      <c r="AR144" s="137" t="s">
        <v>140</v>
      </c>
      <c r="AT144" s="137" t="s">
        <v>164</v>
      </c>
      <c r="AU144" s="137" t="s">
        <v>115</v>
      </c>
      <c r="AY144" s="13" t="s">
        <v>108</v>
      </c>
      <c r="BE144" s="138">
        <f t="shared" si="14"/>
        <v>0</v>
      </c>
      <c r="BF144" s="138">
        <f t="shared" si="15"/>
        <v>0</v>
      </c>
      <c r="BG144" s="138">
        <f t="shared" si="16"/>
        <v>0</v>
      </c>
      <c r="BH144" s="138">
        <f t="shared" si="17"/>
        <v>0</v>
      </c>
      <c r="BI144" s="138">
        <f t="shared" si="18"/>
        <v>0</v>
      </c>
      <c r="BJ144" s="13" t="s">
        <v>115</v>
      </c>
      <c r="BK144" s="139">
        <f t="shared" si="19"/>
        <v>0</v>
      </c>
      <c r="BL144" s="13" t="s">
        <v>114</v>
      </c>
      <c r="BM144" s="137" t="s">
        <v>181</v>
      </c>
    </row>
    <row r="145" spans="2:65" s="1" customFormat="1" ht="24.15" customHeight="1">
      <c r="B145" s="126"/>
      <c r="C145" s="127" t="s">
        <v>182</v>
      </c>
      <c r="D145" s="127" t="s">
        <v>110</v>
      </c>
      <c r="E145" s="128" t="s">
        <v>183</v>
      </c>
      <c r="F145" s="129" t="s">
        <v>184</v>
      </c>
      <c r="G145" s="130" t="s">
        <v>185</v>
      </c>
      <c r="H145" s="131">
        <v>16</v>
      </c>
      <c r="I145" s="131"/>
      <c r="J145" s="131">
        <f t="shared" si="10"/>
        <v>0</v>
      </c>
      <c r="K145" s="132"/>
      <c r="L145" s="25"/>
      <c r="M145" s="133" t="s">
        <v>1</v>
      </c>
      <c r="N145" s="134" t="s">
        <v>36</v>
      </c>
      <c r="O145" s="135">
        <v>0.45107000000000003</v>
      </c>
      <c r="P145" s="135">
        <f t="shared" si="11"/>
        <v>7.2171200000000004</v>
      </c>
      <c r="Q145" s="135">
        <v>6.9999999999999994E-5</v>
      </c>
      <c r="R145" s="135">
        <f t="shared" si="12"/>
        <v>1.1199999999999999E-3</v>
      </c>
      <c r="S145" s="135">
        <v>0</v>
      </c>
      <c r="T145" s="136">
        <f t="shared" si="13"/>
        <v>0</v>
      </c>
      <c r="AR145" s="137" t="s">
        <v>114</v>
      </c>
      <c r="AT145" s="137" t="s">
        <v>110</v>
      </c>
      <c r="AU145" s="137" t="s">
        <v>115</v>
      </c>
      <c r="AY145" s="13" t="s">
        <v>108</v>
      </c>
      <c r="BE145" s="138">
        <f t="shared" si="14"/>
        <v>0</v>
      </c>
      <c r="BF145" s="138">
        <f t="shared" si="15"/>
        <v>0</v>
      </c>
      <c r="BG145" s="138">
        <f t="shared" si="16"/>
        <v>0</v>
      </c>
      <c r="BH145" s="138">
        <f t="shared" si="17"/>
        <v>0</v>
      </c>
      <c r="BI145" s="138">
        <f t="shared" si="18"/>
        <v>0</v>
      </c>
      <c r="BJ145" s="13" t="s">
        <v>115</v>
      </c>
      <c r="BK145" s="139">
        <f t="shared" si="19"/>
        <v>0</v>
      </c>
      <c r="BL145" s="13" t="s">
        <v>114</v>
      </c>
      <c r="BM145" s="137" t="s">
        <v>186</v>
      </c>
    </row>
    <row r="146" spans="2:65" s="1" customFormat="1" ht="16.5" customHeight="1">
      <c r="B146" s="126"/>
      <c r="C146" s="127" t="s">
        <v>187</v>
      </c>
      <c r="D146" s="127" t="s">
        <v>110</v>
      </c>
      <c r="E146" s="128" t="s">
        <v>188</v>
      </c>
      <c r="F146" s="129" t="s">
        <v>189</v>
      </c>
      <c r="G146" s="130" t="s">
        <v>167</v>
      </c>
      <c r="H146" s="131">
        <v>1</v>
      </c>
      <c r="I146" s="131"/>
      <c r="J146" s="131">
        <f t="shared" si="10"/>
        <v>0</v>
      </c>
      <c r="K146" s="132"/>
      <c r="L146" s="25"/>
      <c r="M146" s="133" t="s">
        <v>1</v>
      </c>
      <c r="N146" s="134" t="s">
        <v>36</v>
      </c>
      <c r="O146" s="135">
        <v>28.15</v>
      </c>
      <c r="P146" s="135">
        <f t="shared" si="11"/>
        <v>28.15</v>
      </c>
      <c r="Q146" s="135">
        <v>2.8965200000000002</v>
      </c>
      <c r="R146" s="135">
        <f t="shared" si="12"/>
        <v>2.8965200000000002</v>
      </c>
      <c r="S146" s="135">
        <v>0</v>
      </c>
      <c r="T146" s="136">
        <f t="shared" si="13"/>
        <v>0</v>
      </c>
      <c r="AR146" s="137" t="s">
        <v>114</v>
      </c>
      <c r="AT146" s="137" t="s">
        <v>110</v>
      </c>
      <c r="AU146" s="137" t="s">
        <v>115</v>
      </c>
      <c r="AY146" s="13" t="s">
        <v>108</v>
      </c>
      <c r="BE146" s="138">
        <f t="shared" si="14"/>
        <v>0</v>
      </c>
      <c r="BF146" s="138">
        <f t="shared" si="15"/>
        <v>0</v>
      </c>
      <c r="BG146" s="138">
        <f t="shared" si="16"/>
        <v>0</v>
      </c>
      <c r="BH146" s="138">
        <f t="shared" si="17"/>
        <v>0</v>
      </c>
      <c r="BI146" s="138">
        <f t="shared" si="18"/>
        <v>0</v>
      </c>
      <c r="BJ146" s="13" t="s">
        <v>115</v>
      </c>
      <c r="BK146" s="139">
        <f t="shared" si="19"/>
        <v>0</v>
      </c>
      <c r="BL146" s="13" t="s">
        <v>114</v>
      </c>
      <c r="BM146" s="137" t="s">
        <v>190</v>
      </c>
    </row>
    <row r="147" spans="2:65" s="1" customFormat="1" ht="24.15" customHeight="1">
      <c r="B147" s="126"/>
      <c r="C147" s="127" t="s">
        <v>191</v>
      </c>
      <c r="D147" s="127" t="s">
        <v>110</v>
      </c>
      <c r="E147" s="128" t="s">
        <v>192</v>
      </c>
      <c r="F147" s="129" t="s">
        <v>193</v>
      </c>
      <c r="G147" s="130" t="s">
        <v>167</v>
      </c>
      <c r="H147" s="131">
        <v>1</v>
      </c>
      <c r="I147" s="131"/>
      <c r="J147" s="131">
        <f t="shared" si="10"/>
        <v>0</v>
      </c>
      <c r="K147" s="132"/>
      <c r="L147" s="25"/>
      <c r="M147" s="133" t="s">
        <v>1</v>
      </c>
      <c r="N147" s="134" t="s">
        <v>36</v>
      </c>
      <c r="O147" s="135">
        <v>12.43206</v>
      </c>
      <c r="P147" s="135">
        <f t="shared" si="11"/>
        <v>12.43206</v>
      </c>
      <c r="Q147" s="135">
        <v>9.4199999999999996E-3</v>
      </c>
      <c r="R147" s="135">
        <f t="shared" si="12"/>
        <v>9.4199999999999996E-3</v>
      </c>
      <c r="S147" s="135">
        <v>0</v>
      </c>
      <c r="T147" s="136">
        <f t="shared" si="13"/>
        <v>0</v>
      </c>
      <c r="AR147" s="137" t="s">
        <v>114</v>
      </c>
      <c r="AT147" s="137" t="s">
        <v>110</v>
      </c>
      <c r="AU147" s="137" t="s">
        <v>115</v>
      </c>
      <c r="AY147" s="13" t="s">
        <v>108</v>
      </c>
      <c r="BE147" s="138">
        <f t="shared" si="14"/>
        <v>0</v>
      </c>
      <c r="BF147" s="138">
        <f t="shared" si="15"/>
        <v>0</v>
      </c>
      <c r="BG147" s="138">
        <f t="shared" si="16"/>
        <v>0</v>
      </c>
      <c r="BH147" s="138">
        <f t="shared" si="17"/>
        <v>0</v>
      </c>
      <c r="BI147" s="138">
        <f t="shared" si="18"/>
        <v>0</v>
      </c>
      <c r="BJ147" s="13" t="s">
        <v>115</v>
      </c>
      <c r="BK147" s="139">
        <f t="shared" si="19"/>
        <v>0</v>
      </c>
      <c r="BL147" s="13" t="s">
        <v>114</v>
      </c>
      <c r="BM147" s="137" t="s">
        <v>194</v>
      </c>
    </row>
    <row r="148" spans="2:65" s="1" customFormat="1" ht="21.75" customHeight="1">
      <c r="B148" s="126"/>
      <c r="C148" s="127" t="s">
        <v>7</v>
      </c>
      <c r="D148" s="127" t="s">
        <v>110</v>
      </c>
      <c r="E148" s="128" t="s">
        <v>195</v>
      </c>
      <c r="F148" s="129" t="s">
        <v>196</v>
      </c>
      <c r="G148" s="130" t="s">
        <v>167</v>
      </c>
      <c r="H148" s="131">
        <v>20</v>
      </c>
      <c r="I148" s="131"/>
      <c r="J148" s="131">
        <f t="shared" si="10"/>
        <v>0</v>
      </c>
      <c r="K148" s="132"/>
      <c r="L148" s="25"/>
      <c r="M148" s="133" t="s">
        <v>1</v>
      </c>
      <c r="N148" s="134" t="s">
        <v>36</v>
      </c>
      <c r="O148" s="135">
        <v>0.16500000000000001</v>
      </c>
      <c r="P148" s="135">
        <f t="shared" si="11"/>
        <v>3.3000000000000003</v>
      </c>
      <c r="Q148" s="135">
        <v>0</v>
      </c>
      <c r="R148" s="135">
        <f t="shared" si="12"/>
        <v>0</v>
      </c>
      <c r="S148" s="135">
        <v>4.0000000000000001E-3</v>
      </c>
      <c r="T148" s="136">
        <f t="shared" si="13"/>
        <v>0.08</v>
      </c>
      <c r="AR148" s="137" t="s">
        <v>114</v>
      </c>
      <c r="AT148" s="137" t="s">
        <v>110</v>
      </c>
      <c r="AU148" s="137" t="s">
        <v>115</v>
      </c>
      <c r="AY148" s="13" t="s">
        <v>108</v>
      </c>
      <c r="BE148" s="138">
        <f t="shared" si="14"/>
        <v>0</v>
      </c>
      <c r="BF148" s="138">
        <f t="shared" si="15"/>
        <v>0</v>
      </c>
      <c r="BG148" s="138">
        <f t="shared" si="16"/>
        <v>0</v>
      </c>
      <c r="BH148" s="138">
        <f t="shared" si="17"/>
        <v>0</v>
      </c>
      <c r="BI148" s="138">
        <f t="shared" si="18"/>
        <v>0</v>
      </c>
      <c r="BJ148" s="13" t="s">
        <v>115</v>
      </c>
      <c r="BK148" s="139">
        <f t="shared" si="19"/>
        <v>0</v>
      </c>
      <c r="BL148" s="13" t="s">
        <v>114</v>
      </c>
      <c r="BM148" s="137" t="s">
        <v>197</v>
      </c>
    </row>
    <row r="149" spans="2:65" s="1" customFormat="1" ht="24.15" customHeight="1">
      <c r="B149" s="126"/>
      <c r="C149" s="127" t="s">
        <v>198</v>
      </c>
      <c r="D149" s="127" t="s">
        <v>110</v>
      </c>
      <c r="E149" s="128" t="s">
        <v>199</v>
      </c>
      <c r="F149" s="129" t="s">
        <v>200</v>
      </c>
      <c r="G149" s="130" t="s">
        <v>160</v>
      </c>
      <c r="H149" s="131">
        <v>5.9690000000000003</v>
      </c>
      <c r="I149" s="131"/>
      <c r="J149" s="131">
        <f t="shared" si="10"/>
        <v>0</v>
      </c>
      <c r="K149" s="132"/>
      <c r="L149" s="25"/>
      <c r="M149" s="133" t="s">
        <v>1</v>
      </c>
      <c r="N149" s="134" t="s">
        <v>36</v>
      </c>
      <c r="O149" s="135">
        <v>0.78100000000000003</v>
      </c>
      <c r="P149" s="135">
        <f t="shared" si="11"/>
        <v>4.6617890000000006</v>
      </c>
      <c r="Q149" s="135">
        <v>0</v>
      </c>
      <c r="R149" s="135">
        <f t="shared" si="12"/>
        <v>0</v>
      </c>
      <c r="S149" s="135">
        <v>0</v>
      </c>
      <c r="T149" s="136">
        <f t="shared" si="13"/>
        <v>0</v>
      </c>
      <c r="AR149" s="137" t="s">
        <v>114</v>
      </c>
      <c r="AT149" s="137" t="s">
        <v>110</v>
      </c>
      <c r="AU149" s="137" t="s">
        <v>115</v>
      </c>
      <c r="AY149" s="13" t="s">
        <v>108</v>
      </c>
      <c r="BE149" s="138">
        <f t="shared" si="14"/>
        <v>0</v>
      </c>
      <c r="BF149" s="138">
        <f t="shared" si="15"/>
        <v>0</v>
      </c>
      <c r="BG149" s="138">
        <f t="shared" si="16"/>
        <v>0</v>
      </c>
      <c r="BH149" s="138">
        <f t="shared" si="17"/>
        <v>0</v>
      </c>
      <c r="BI149" s="138">
        <f t="shared" si="18"/>
        <v>0</v>
      </c>
      <c r="BJ149" s="13" t="s">
        <v>115</v>
      </c>
      <c r="BK149" s="139">
        <f t="shared" si="19"/>
        <v>0</v>
      </c>
      <c r="BL149" s="13" t="s">
        <v>114</v>
      </c>
      <c r="BM149" s="137" t="s">
        <v>201</v>
      </c>
    </row>
    <row r="150" spans="2:65" s="1" customFormat="1" ht="33" customHeight="1">
      <c r="B150" s="126"/>
      <c r="C150" s="127" t="s">
        <v>202</v>
      </c>
      <c r="D150" s="127" t="s">
        <v>110</v>
      </c>
      <c r="E150" s="128" t="s">
        <v>203</v>
      </c>
      <c r="F150" s="129" t="s">
        <v>204</v>
      </c>
      <c r="G150" s="130" t="s">
        <v>160</v>
      </c>
      <c r="H150" s="131">
        <v>119.38</v>
      </c>
      <c r="I150" s="131"/>
      <c r="J150" s="131">
        <f t="shared" si="10"/>
        <v>0</v>
      </c>
      <c r="K150" s="132"/>
      <c r="L150" s="25"/>
      <c r="M150" s="133" t="s">
        <v>1</v>
      </c>
      <c r="N150" s="134" t="s">
        <v>36</v>
      </c>
      <c r="O150" s="135">
        <v>6.0000000000000001E-3</v>
      </c>
      <c r="P150" s="135">
        <f t="shared" si="11"/>
        <v>0.71628000000000003</v>
      </c>
      <c r="Q150" s="135">
        <v>0</v>
      </c>
      <c r="R150" s="135">
        <f t="shared" si="12"/>
        <v>0</v>
      </c>
      <c r="S150" s="135">
        <v>0</v>
      </c>
      <c r="T150" s="136">
        <f t="shared" si="13"/>
        <v>0</v>
      </c>
      <c r="AR150" s="137" t="s">
        <v>114</v>
      </c>
      <c r="AT150" s="137" t="s">
        <v>110</v>
      </c>
      <c r="AU150" s="137" t="s">
        <v>115</v>
      </c>
      <c r="AY150" s="13" t="s">
        <v>108</v>
      </c>
      <c r="BE150" s="138">
        <f t="shared" si="14"/>
        <v>0</v>
      </c>
      <c r="BF150" s="138">
        <f t="shared" si="15"/>
        <v>0</v>
      </c>
      <c r="BG150" s="138">
        <f t="shared" si="16"/>
        <v>0</v>
      </c>
      <c r="BH150" s="138">
        <f t="shared" si="17"/>
        <v>0</v>
      </c>
      <c r="BI150" s="138">
        <f t="shared" si="18"/>
        <v>0</v>
      </c>
      <c r="BJ150" s="13" t="s">
        <v>115</v>
      </c>
      <c r="BK150" s="139">
        <f t="shared" si="19"/>
        <v>0</v>
      </c>
      <c r="BL150" s="13" t="s">
        <v>114</v>
      </c>
      <c r="BM150" s="137" t="s">
        <v>205</v>
      </c>
    </row>
    <row r="151" spans="2:65" s="1" customFormat="1" ht="16.5" customHeight="1">
      <c r="B151" s="126"/>
      <c r="C151" s="127" t="s">
        <v>206</v>
      </c>
      <c r="D151" s="127" t="s">
        <v>110</v>
      </c>
      <c r="E151" s="128" t="s">
        <v>207</v>
      </c>
      <c r="F151" s="129" t="s">
        <v>208</v>
      </c>
      <c r="G151" s="130" t="s">
        <v>160</v>
      </c>
      <c r="H151" s="131">
        <v>5.9690000000000003</v>
      </c>
      <c r="I151" s="131"/>
      <c r="J151" s="131">
        <f t="shared" si="10"/>
        <v>0</v>
      </c>
      <c r="K151" s="132"/>
      <c r="L151" s="25"/>
      <c r="M151" s="133" t="s">
        <v>1</v>
      </c>
      <c r="N151" s="134" t="s">
        <v>36</v>
      </c>
      <c r="O151" s="135">
        <v>0.749</v>
      </c>
      <c r="P151" s="135">
        <f t="shared" si="11"/>
        <v>4.4707810000000006</v>
      </c>
      <c r="Q151" s="135">
        <v>0</v>
      </c>
      <c r="R151" s="135">
        <f t="shared" si="12"/>
        <v>0</v>
      </c>
      <c r="S151" s="135">
        <v>0</v>
      </c>
      <c r="T151" s="136">
        <f t="shared" si="13"/>
        <v>0</v>
      </c>
      <c r="AR151" s="137" t="s">
        <v>114</v>
      </c>
      <c r="AT151" s="137" t="s">
        <v>110</v>
      </c>
      <c r="AU151" s="137" t="s">
        <v>115</v>
      </c>
      <c r="AY151" s="13" t="s">
        <v>108</v>
      </c>
      <c r="BE151" s="138">
        <f t="shared" si="14"/>
        <v>0</v>
      </c>
      <c r="BF151" s="138">
        <f t="shared" si="15"/>
        <v>0</v>
      </c>
      <c r="BG151" s="138">
        <f t="shared" si="16"/>
        <v>0</v>
      </c>
      <c r="BH151" s="138">
        <f t="shared" si="17"/>
        <v>0</v>
      </c>
      <c r="BI151" s="138">
        <f t="shared" si="18"/>
        <v>0</v>
      </c>
      <c r="BJ151" s="13" t="s">
        <v>115</v>
      </c>
      <c r="BK151" s="139">
        <f t="shared" si="19"/>
        <v>0</v>
      </c>
      <c r="BL151" s="13" t="s">
        <v>114</v>
      </c>
      <c r="BM151" s="137" t="s">
        <v>209</v>
      </c>
    </row>
    <row r="152" spans="2:65" s="1" customFormat="1" ht="16.5" customHeight="1">
      <c r="B152" s="126"/>
      <c r="C152" s="127" t="s">
        <v>210</v>
      </c>
      <c r="D152" s="127" t="s">
        <v>110</v>
      </c>
      <c r="E152" s="128" t="s">
        <v>211</v>
      </c>
      <c r="F152" s="129" t="s">
        <v>212</v>
      </c>
      <c r="G152" s="130" t="s">
        <v>126</v>
      </c>
      <c r="H152" s="131">
        <v>8</v>
      </c>
      <c r="I152" s="131"/>
      <c r="J152" s="131">
        <f t="shared" si="10"/>
        <v>0</v>
      </c>
      <c r="K152" s="132"/>
      <c r="L152" s="25"/>
      <c r="M152" s="133" t="s">
        <v>1</v>
      </c>
      <c r="N152" s="134" t="s">
        <v>36</v>
      </c>
      <c r="O152" s="135">
        <v>0.749</v>
      </c>
      <c r="P152" s="135">
        <f t="shared" si="11"/>
        <v>5.992</v>
      </c>
      <c r="Q152" s="135">
        <v>0</v>
      </c>
      <c r="R152" s="135">
        <f t="shared" si="12"/>
        <v>0</v>
      </c>
      <c r="S152" s="135">
        <v>0</v>
      </c>
      <c r="T152" s="136">
        <f t="shared" si="13"/>
        <v>0</v>
      </c>
      <c r="AR152" s="137" t="s">
        <v>114</v>
      </c>
      <c r="AT152" s="137" t="s">
        <v>110</v>
      </c>
      <c r="AU152" s="137" t="s">
        <v>115</v>
      </c>
      <c r="AY152" s="13" t="s">
        <v>108</v>
      </c>
      <c r="BE152" s="138">
        <f t="shared" si="14"/>
        <v>0</v>
      </c>
      <c r="BF152" s="138">
        <f t="shared" si="15"/>
        <v>0</v>
      </c>
      <c r="BG152" s="138">
        <f t="shared" si="16"/>
        <v>0</v>
      </c>
      <c r="BH152" s="138">
        <f t="shared" si="17"/>
        <v>0</v>
      </c>
      <c r="BI152" s="138">
        <f t="shared" si="18"/>
        <v>0</v>
      </c>
      <c r="BJ152" s="13" t="s">
        <v>115</v>
      </c>
      <c r="BK152" s="139">
        <f t="shared" si="19"/>
        <v>0</v>
      </c>
      <c r="BL152" s="13" t="s">
        <v>114</v>
      </c>
      <c r="BM152" s="137" t="s">
        <v>213</v>
      </c>
    </row>
    <row r="153" spans="2:65" s="11" customFormat="1" ht="22.95" customHeight="1">
      <c r="B153" s="115"/>
      <c r="D153" s="116" t="s">
        <v>69</v>
      </c>
      <c r="E153" s="124" t="s">
        <v>214</v>
      </c>
      <c r="F153" s="124" t="s">
        <v>215</v>
      </c>
      <c r="J153" s="125">
        <f>BK153</f>
        <v>0</v>
      </c>
      <c r="L153" s="115"/>
      <c r="M153" s="119"/>
      <c r="P153" s="120">
        <f>P154</f>
        <v>5.67286</v>
      </c>
      <c r="R153" s="120">
        <f>R154</f>
        <v>0</v>
      </c>
      <c r="T153" s="121">
        <f>T154</f>
        <v>0</v>
      </c>
      <c r="AR153" s="116" t="s">
        <v>78</v>
      </c>
      <c r="AT153" s="122" t="s">
        <v>69</v>
      </c>
      <c r="AU153" s="122" t="s">
        <v>78</v>
      </c>
      <c r="AY153" s="116" t="s">
        <v>108</v>
      </c>
      <c r="BK153" s="123">
        <f>BK154</f>
        <v>0</v>
      </c>
    </row>
    <row r="154" spans="2:65" s="1" customFormat="1" ht="16.5" customHeight="1">
      <c r="B154" s="126"/>
      <c r="C154" s="127" t="s">
        <v>216</v>
      </c>
      <c r="D154" s="127" t="s">
        <v>110</v>
      </c>
      <c r="E154" s="128" t="s">
        <v>217</v>
      </c>
      <c r="F154" s="129" t="s">
        <v>218</v>
      </c>
      <c r="G154" s="130" t="s">
        <v>160</v>
      </c>
      <c r="H154" s="131">
        <v>31.87</v>
      </c>
      <c r="I154" s="131"/>
      <c r="J154" s="131">
        <f>ROUND(I154*H154,3)</f>
        <v>0</v>
      </c>
      <c r="K154" s="132"/>
      <c r="L154" s="25"/>
      <c r="M154" s="133" t="s">
        <v>1</v>
      </c>
      <c r="N154" s="134" t="s">
        <v>36</v>
      </c>
      <c r="O154" s="135">
        <v>0.17799999999999999</v>
      </c>
      <c r="P154" s="135">
        <f>O154*H154</f>
        <v>5.67286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114</v>
      </c>
      <c r="AT154" s="137" t="s">
        <v>110</v>
      </c>
      <c r="AU154" s="137" t="s">
        <v>115</v>
      </c>
      <c r="AY154" s="13" t="s">
        <v>108</v>
      </c>
      <c r="BE154" s="138">
        <f>IF(N154="základná",J154,0)</f>
        <v>0</v>
      </c>
      <c r="BF154" s="138">
        <f>IF(N154="znížená",J154,0)</f>
        <v>0</v>
      </c>
      <c r="BG154" s="138">
        <f>IF(N154="zákl. prenesená",J154,0)</f>
        <v>0</v>
      </c>
      <c r="BH154" s="138">
        <f>IF(N154="zníž. prenesená",J154,0)</f>
        <v>0</v>
      </c>
      <c r="BI154" s="138">
        <f>IF(N154="nulová",J154,0)</f>
        <v>0</v>
      </c>
      <c r="BJ154" s="13" t="s">
        <v>115</v>
      </c>
      <c r="BK154" s="139">
        <f>ROUND(I154*H154,3)</f>
        <v>0</v>
      </c>
      <c r="BL154" s="13" t="s">
        <v>114</v>
      </c>
      <c r="BM154" s="137" t="s">
        <v>219</v>
      </c>
    </row>
    <row r="155" spans="2:65" s="11" customFormat="1" ht="25.95" customHeight="1">
      <c r="B155" s="115"/>
      <c r="D155" s="116" t="s">
        <v>69</v>
      </c>
      <c r="E155" s="117" t="s">
        <v>220</v>
      </c>
      <c r="F155" s="117" t="s">
        <v>221</v>
      </c>
      <c r="J155" s="118">
        <f>BK155</f>
        <v>0</v>
      </c>
      <c r="L155" s="115"/>
      <c r="M155" s="119"/>
      <c r="P155" s="120">
        <f>SUM(P156:P159)</f>
        <v>0</v>
      </c>
      <c r="R155" s="120">
        <f>SUM(R156:R159)</f>
        <v>0</v>
      </c>
      <c r="T155" s="121">
        <f>SUM(T156:T159)</f>
        <v>0</v>
      </c>
      <c r="AR155" s="116" t="s">
        <v>128</v>
      </c>
      <c r="AT155" s="122" t="s">
        <v>69</v>
      </c>
      <c r="AU155" s="122" t="s">
        <v>70</v>
      </c>
      <c r="AY155" s="116" t="s">
        <v>108</v>
      </c>
      <c r="BK155" s="123">
        <f>SUM(BK156:BK159)</f>
        <v>0</v>
      </c>
    </row>
    <row r="156" spans="2:65" s="1" customFormat="1" ht="24.15" customHeight="1">
      <c r="B156" s="126"/>
      <c r="C156" s="127" t="s">
        <v>222</v>
      </c>
      <c r="D156" s="127" t="s">
        <v>110</v>
      </c>
      <c r="E156" s="128" t="s">
        <v>223</v>
      </c>
      <c r="F156" s="129" t="s">
        <v>224</v>
      </c>
      <c r="G156" s="130" t="s">
        <v>225</v>
      </c>
      <c r="H156" s="131">
        <v>1</v>
      </c>
      <c r="I156" s="131"/>
      <c r="J156" s="131">
        <f>ROUND(I156*H156,3)</f>
        <v>0</v>
      </c>
      <c r="K156" s="132"/>
      <c r="L156" s="25"/>
      <c r="M156" s="133" t="s">
        <v>1</v>
      </c>
      <c r="N156" s="134" t="s">
        <v>36</v>
      </c>
      <c r="O156" s="135">
        <v>0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226</v>
      </c>
      <c r="AT156" s="137" t="s">
        <v>110</v>
      </c>
      <c r="AU156" s="137" t="s">
        <v>78</v>
      </c>
      <c r="AY156" s="13" t="s">
        <v>108</v>
      </c>
      <c r="BE156" s="138">
        <f>IF(N156="základná",J156,0)</f>
        <v>0</v>
      </c>
      <c r="BF156" s="138">
        <f>IF(N156="znížená",J156,0)</f>
        <v>0</v>
      </c>
      <c r="BG156" s="138">
        <f>IF(N156="zákl. prenesená",J156,0)</f>
        <v>0</v>
      </c>
      <c r="BH156" s="138">
        <f>IF(N156="zníž. prenesená",J156,0)</f>
        <v>0</v>
      </c>
      <c r="BI156" s="138">
        <f>IF(N156="nulová",J156,0)</f>
        <v>0</v>
      </c>
      <c r="BJ156" s="13" t="s">
        <v>115</v>
      </c>
      <c r="BK156" s="139">
        <f>ROUND(I156*H156,3)</f>
        <v>0</v>
      </c>
      <c r="BL156" s="13" t="s">
        <v>226</v>
      </c>
      <c r="BM156" s="137" t="s">
        <v>227</v>
      </c>
    </row>
    <row r="157" spans="2:65" s="1" customFormat="1" ht="44.25" customHeight="1">
      <c r="B157" s="126"/>
      <c r="C157" s="127" t="s">
        <v>228</v>
      </c>
      <c r="D157" s="127" t="s">
        <v>110</v>
      </c>
      <c r="E157" s="128" t="s">
        <v>229</v>
      </c>
      <c r="F157" s="129" t="s">
        <v>230</v>
      </c>
      <c r="G157" s="130" t="s">
        <v>225</v>
      </c>
      <c r="H157" s="131">
        <v>1</v>
      </c>
      <c r="I157" s="131"/>
      <c r="J157" s="131">
        <f>ROUND(I157*H157,3)</f>
        <v>0</v>
      </c>
      <c r="K157" s="132"/>
      <c r="L157" s="25"/>
      <c r="M157" s="133" t="s">
        <v>1</v>
      </c>
      <c r="N157" s="134" t="s">
        <v>36</v>
      </c>
      <c r="O157" s="135">
        <v>0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226</v>
      </c>
      <c r="AT157" s="137" t="s">
        <v>110</v>
      </c>
      <c r="AU157" s="137" t="s">
        <v>78</v>
      </c>
      <c r="AY157" s="13" t="s">
        <v>108</v>
      </c>
      <c r="BE157" s="138">
        <f>IF(N157="základná",J157,0)</f>
        <v>0</v>
      </c>
      <c r="BF157" s="138">
        <f>IF(N157="znížená",J157,0)</f>
        <v>0</v>
      </c>
      <c r="BG157" s="138">
        <f>IF(N157="zákl. prenesená",J157,0)</f>
        <v>0</v>
      </c>
      <c r="BH157" s="138">
        <f>IF(N157="zníž. prenesená",J157,0)</f>
        <v>0</v>
      </c>
      <c r="BI157" s="138">
        <f>IF(N157="nulová",J157,0)</f>
        <v>0</v>
      </c>
      <c r="BJ157" s="13" t="s">
        <v>115</v>
      </c>
      <c r="BK157" s="139">
        <f>ROUND(I157*H157,3)</f>
        <v>0</v>
      </c>
      <c r="BL157" s="13" t="s">
        <v>226</v>
      </c>
      <c r="BM157" s="137" t="s">
        <v>231</v>
      </c>
    </row>
    <row r="158" spans="2:65" s="1" customFormat="1" ht="16.5" customHeight="1">
      <c r="B158" s="126"/>
      <c r="C158" s="127" t="s">
        <v>232</v>
      </c>
      <c r="D158" s="127" t="s">
        <v>110</v>
      </c>
      <c r="E158" s="128" t="s">
        <v>233</v>
      </c>
      <c r="F158" s="129" t="s">
        <v>234</v>
      </c>
      <c r="G158" s="130" t="s">
        <v>225</v>
      </c>
      <c r="H158" s="131">
        <v>1</v>
      </c>
      <c r="I158" s="131"/>
      <c r="J158" s="131">
        <f>ROUND(I158*H158,3)</f>
        <v>0</v>
      </c>
      <c r="K158" s="132"/>
      <c r="L158" s="25"/>
      <c r="M158" s="133" t="s">
        <v>1</v>
      </c>
      <c r="N158" s="134" t="s">
        <v>36</v>
      </c>
      <c r="O158" s="135">
        <v>0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226</v>
      </c>
      <c r="AT158" s="137" t="s">
        <v>110</v>
      </c>
      <c r="AU158" s="137" t="s">
        <v>78</v>
      </c>
      <c r="AY158" s="13" t="s">
        <v>108</v>
      </c>
      <c r="BE158" s="138">
        <f>IF(N158="základná",J158,0)</f>
        <v>0</v>
      </c>
      <c r="BF158" s="138">
        <f>IF(N158="znížená",J158,0)</f>
        <v>0</v>
      </c>
      <c r="BG158" s="138">
        <f>IF(N158="zákl. prenesená",J158,0)</f>
        <v>0</v>
      </c>
      <c r="BH158" s="138">
        <f>IF(N158="zníž. prenesená",J158,0)</f>
        <v>0</v>
      </c>
      <c r="BI158" s="138">
        <f>IF(N158="nulová",J158,0)</f>
        <v>0</v>
      </c>
      <c r="BJ158" s="13" t="s">
        <v>115</v>
      </c>
      <c r="BK158" s="139">
        <f>ROUND(I158*H158,3)</f>
        <v>0</v>
      </c>
      <c r="BL158" s="13" t="s">
        <v>226</v>
      </c>
      <c r="BM158" s="137" t="s">
        <v>235</v>
      </c>
    </row>
    <row r="159" spans="2:65" s="1" customFormat="1" ht="16.5" customHeight="1">
      <c r="B159" s="126"/>
      <c r="C159" s="127" t="s">
        <v>236</v>
      </c>
      <c r="D159" s="127" t="s">
        <v>110</v>
      </c>
      <c r="E159" s="128" t="s">
        <v>237</v>
      </c>
      <c r="F159" s="129" t="s">
        <v>238</v>
      </c>
      <c r="G159" s="130" t="s">
        <v>225</v>
      </c>
      <c r="H159" s="131">
        <v>1</v>
      </c>
      <c r="I159" s="131"/>
      <c r="J159" s="131">
        <f>ROUND(I159*H159,3)</f>
        <v>0</v>
      </c>
      <c r="K159" s="132"/>
      <c r="L159" s="25"/>
      <c r="M159" s="149" t="s">
        <v>1</v>
      </c>
      <c r="N159" s="150" t="s">
        <v>36</v>
      </c>
      <c r="O159" s="151">
        <v>0</v>
      </c>
      <c r="P159" s="151">
        <f>O159*H159</f>
        <v>0</v>
      </c>
      <c r="Q159" s="151">
        <v>0</v>
      </c>
      <c r="R159" s="151">
        <f>Q159*H159</f>
        <v>0</v>
      </c>
      <c r="S159" s="151">
        <v>0</v>
      </c>
      <c r="T159" s="152">
        <f>S159*H159</f>
        <v>0</v>
      </c>
      <c r="AR159" s="137" t="s">
        <v>226</v>
      </c>
      <c r="AT159" s="137" t="s">
        <v>110</v>
      </c>
      <c r="AU159" s="137" t="s">
        <v>78</v>
      </c>
      <c r="AY159" s="13" t="s">
        <v>108</v>
      </c>
      <c r="BE159" s="138">
        <f>IF(N159="základná",J159,0)</f>
        <v>0</v>
      </c>
      <c r="BF159" s="138">
        <f>IF(N159="znížená",J159,0)</f>
        <v>0</v>
      </c>
      <c r="BG159" s="138">
        <f>IF(N159="zákl. prenesená",J159,0)</f>
        <v>0</v>
      </c>
      <c r="BH159" s="138">
        <f>IF(N159="zníž. prenesená",J159,0)</f>
        <v>0</v>
      </c>
      <c r="BI159" s="138">
        <f>IF(N159="nulová",J159,0)</f>
        <v>0</v>
      </c>
      <c r="BJ159" s="13" t="s">
        <v>115</v>
      </c>
      <c r="BK159" s="139">
        <f>ROUND(I159*H159,3)</f>
        <v>0</v>
      </c>
      <c r="BL159" s="13" t="s">
        <v>226</v>
      </c>
      <c r="BM159" s="137" t="s">
        <v>239</v>
      </c>
    </row>
    <row r="160" spans="2:65" s="1" customFormat="1" ht="6.9" customHeight="1">
      <c r="B160" s="38"/>
      <c r="C160" s="39"/>
      <c r="D160" s="39"/>
      <c r="E160" s="39"/>
      <c r="F160" s="39"/>
      <c r="G160" s="39"/>
      <c r="H160" s="39"/>
      <c r="I160" s="39"/>
      <c r="J160" s="39"/>
      <c r="K160" s="39"/>
      <c r="L160" s="25"/>
    </row>
  </sheetData>
  <autoFilter ref="C122:K159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08 - Prístrešky na Ursini...</vt:lpstr>
      <vt:lpstr>'08 - Prístrešky na Ursini...'!Názvy_tlače</vt:lpstr>
      <vt:lpstr>'Rekapitulácia stavby'!Názvy_tlače</vt:lpstr>
      <vt:lpstr>'08 - Prístrešky na Ursini...'!Oblasť_tlače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ONDRO\uzivatel</dc:creator>
  <cp:lastModifiedBy>nb20201606</cp:lastModifiedBy>
  <dcterms:created xsi:type="dcterms:W3CDTF">2022-09-14T12:52:51Z</dcterms:created>
  <dcterms:modified xsi:type="dcterms:W3CDTF">2022-09-22T08:27:29Z</dcterms:modified>
</cp:coreProperties>
</file>