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Čičava\Chodník 1. etapa 2022\Vysvetlenie\"/>
    </mc:Choice>
  </mc:AlternateContent>
  <xr:revisionPtr revIDLastSave="0" documentId="13_ncr:1_{416EAF7F-A0C8-449F-B57B-07483BF56B5B}" xr6:coauthVersionLast="47" xr6:coauthVersionMax="47" xr10:uidLastSave="{00000000-0000-0000-0000-000000000000}"/>
  <bookViews>
    <workbookView xWindow="-108" yWindow="-108" windowWidth="23256" windowHeight="12576" activeTab="2" xr2:uid="{6240BD30-CB5A-451E-9808-BB3F31890403}"/>
  </bookViews>
  <sheets>
    <sheet name="Rekapitulácia" sheetId="1" r:id="rId1"/>
    <sheet name="Krycí list stavby" sheetId="2" r:id="rId2"/>
    <sheet name="SO 15847" sheetId="3" r:id="rId3"/>
  </sheets>
  <definedNames>
    <definedName name="_xlnm.Print_Area" localSheetId="2">'SO 15847'!$B$2:$V$169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5" i="3" l="1"/>
  <c r="I14" i="2" l="1"/>
  <c r="E18" i="2"/>
  <c r="E19" i="2"/>
  <c r="D19" i="2"/>
  <c r="C19" i="2"/>
  <c r="D18" i="2"/>
  <c r="C18" i="2"/>
  <c r="E17" i="2"/>
  <c r="D17" i="2"/>
  <c r="C17" i="2"/>
  <c r="E16" i="2"/>
  <c r="D16" i="2"/>
  <c r="C16" i="2"/>
  <c r="F8" i="1"/>
  <c r="E7" i="1"/>
  <c r="E8" i="1" s="1"/>
  <c r="I16" i="2" s="1"/>
  <c r="D7" i="1"/>
  <c r="H29" i="3"/>
  <c r="P29" i="3" s="1"/>
  <c r="P17" i="3"/>
  <c r="P16" i="3"/>
  <c r="Y169" i="3"/>
  <c r="Z169" i="3"/>
  <c r="F61" i="3"/>
  <c r="V166" i="3"/>
  <c r="I61" i="3" s="1"/>
  <c r="M166" i="3"/>
  <c r="K165" i="3"/>
  <c r="J165" i="3"/>
  <c r="S165" i="3"/>
  <c r="S166" i="3" s="1"/>
  <c r="H61" i="3" s="1"/>
  <c r="L165" i="3"/>
  <c r="L166" i="3" s="1"/>
  <c r="E61" i="3" s="1"/>
  <c r="I165" i="3"/>
  <c r="I166" i="3" s="1"/>
  <c r="G61" i="3" s="1"/>
  <c r="V162" i="3"/>
  <c r="I60" i="3" s="1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I159" i="3"/>
  <c r="K158" i="3"/>
  <c r="J158" i="3"/>
  <c r="S158" i="3"/>
  <c r="L158" i="3"/>
  <c r="I158" i="3"/>
  <c r="K157" i="3"/>
  <c r="J157" i="3"/>
  <c r="S157" i="3"/>
  <c r="L157" i="3"/>
  <c r="I157" i="3"/>
  <c r="K156" i="3"/>
  <c r="J156" i="3"/>
  <c r="S156" i="3"/>
  <c r="M156" i="3"/>
  <c r="I156" i="3"/>
  <c r="K155" i="3"/>
  <c r="J155" i="3"/>
  <c r="S155" i="3"/>
  <c r="M155" i="3"/>
  <c r="I155" i="3"/>
  <c r="K154" i="3"/>
  <c r="J154" i="3"/>
  <c r="S154" i="3"/>
  <c r="M154" i="3"/>
  <c r="I154" i="3"/>
  <c r="K153" i="3"/>
  <c r="J153" i="3"/>
  <c r="S153" i="3"/>
  <c r="M153" i="3"/>
  <c r="I153" i="3"/>
  <c r="K152" i="3"/>
  <c r="J152" i="3"/>
  <c r="S152" i="3"/>
  <c r="L152" i="3"/>
  <c r="I152" i="3"/>
  <c r="K151" i="3"/>
  <c r="J151" i="3"/>
  <c r="S151" i="3"/>
  <c r="M151" i="3"/>
  <c r="I151" i="3"/>
  <c r="K150" i="3"/>
  <c r="J150" i="3"/>
  <c r="S150" i="3"/>
  <c r="L150" i="3"/>
  <c r="I150" i="3"/>
  <c r="K149" i="3"/>
  <c r="J149" i="3"/>
  <c r="S149" i="3"/>
  <c r="L149" i="3"/>
  <c r="I149" i="3"/>
  <c r="K148" i="3"/>
  <c r="J148" i="3"/>
  <c r="S148" i="3"/>
  <c r="L148" i="3"/>
  <c r="I148" i="3"/>
  <c r="K147" i="3"/>
  <c r="J147" i="3"/>
  <c r="S147" i="3"/>
  <c r="M147" i="3"/>
  <c r="I147" i="3"/>
  <c r="K146" i="3"/>
  <c r="J146" i="3"/>
  <c r="S146" i="3"/>
  <c r="L146" i="3"/>
  <c r="I146" i="3"/>
  <c r="K145" i="3"/>
  <c r="J145" i="3"/>
  <c r="S145" i="3"/>
  <c r="M145" i="3"/>
  <c r="I145" i="3"/>
  <c r="K144" i="3"/>
  <c r="J144" i="3"/>
  <c r="S144" i="3"/>
  <c r="L144" i="3"/>
  <c r="I144" i="3"/>
  <c r="K143" i="3"/>
  <c r="J143" i="3"/>
  <c r="S143" i="3"/>
  <c r="M143" i="3"/>
  <c r="I143" i="3"/>
  <c r="K142" i="3"/>
  <c r="J142" i="3"/>
  <c r="S142" i="3"/>
  <c r="S162" i="3" s="1"/>
  <c r="H60" i="3" s="1"/>
  <c r="L142" i="3"/>
  <c r="I142" i="3"/>
  <c r="V139" i="3"/>
  <c r="I59" i="3" s="1"/>
  <c r="K138" i="3"/>
  <c r="J138" i="3"/>
  <c r="S138" i="3"/>
  <c r="L138" i="3"/>
  <c r="I138" i="3"/>
  <c r="K137" i="3"/>
  <c r="J137" i="3"/>
  <c r="S137" i="3"/>
  <c r="M137" i="3"/>
  <c r="I137" i="3"/>
  <c r="K136" i="3"/>
  <c r="J136" i="3"/>
  <c r="S136" i="3"/>
  <c r="L136" i="3"/>
  <c r="I136" i="3"/>
  <c r="K135" i="3"/>
  <c r="J135" i="3"/>
  <c r="S135" i="3"/>
  <c r="M135" i="3"/>
  <c r="I135" i="3"/>
  <c r="K134" i="3"/>
  <c r="J134" i="3"/>
  <c r="S134" i="3"/>
  <c r="M134" i="3"/>
  <c r="I134" i="3"/>
  <c r="K133" i="3"/>
  <c r="J133" i="3"/>
  <c r="S133" i="3"/>
  <c r="M133" i="3"/>
  <c r="I133" i="3"/>
  <c r="K132" i="3"/>
  <c r="J132" i="3"/>
  <c r="S132" i="3"/>
  <c r="M132" i="3"/>
  <c r="I132" i="3"/>
  <c r="K131" i="3"/>
  <c r="J131" i="3"/>
  <c r="S131" i="3"/>
  <c r="M131" i="3"/>
  <c r="I131" i="3"/>
  <c r="K130" i="3"/>
  <c r="J130" i="3"/>
  <c r="S130" i="3"/>
  <c r="M130" i="3"/>
  <c r="I130" i="3"/>
  <c r="K129" i="3"/>
  <c r="J129" i="3"/>
  <c r="S129" i="3"/>
  <c r="L129" i="3"/>
  <c r="I129" i="3"/>
  <c r="K128" i="3"/>
  <c r="J128" i="3"/>
  <c r="S128" i="3"/>
  <c r="M128" i="3"/>
  <c r="I128" i="3"/>
  <c r="K127" i="3"/>
  <c r="J127" i="3"/>
  <c r="S127" i="3"/>
  <c r="L127" i="3"/>
  <c r="I127" i="3"/>
  <c r="K126" i="3"/>
  <c r="J126" i="3"/>
  <c r="S126" i="3"/>
  <c r="M126" i="3"/>
  <c r="I126" i="3"/>
  <c r="K125" i="3"/>
  <c r="J125" i="3"/>
  <c r="S125" i="3"/>
  <c r="L125" i="3"/>
  <c r="I125" i="3"/>
  <c r="K124" i="3"/>
  <c r="J124" i="3"/>
  <c r="S124" i="3"/>
  <c r="M124" i="3"/>
  <c r="I124" i="3"/>
  <c r="K123" i="3"/>
  <c r="J123" i="3"/>
  <c r="S123" i="3"/>
  <c r="L123" i="3"/>
  <c r="I123" i="3"/>
  <c r="K122" i="3"/>
  <c r="J122" i="3"/>
  <c r="S122" i="3"/>
  <c r="M122" i="3"/>
  <c r="I122" i="3"/>
  <c r="K121" i="3"/>
  <c r="J121" i="3"/>
  <c r="S121" i="3"/>
  <c r="L121" i="3"/>
  <c r="I121" i="3"/>
  <c r="K120" i="3"/>
  <c r="J120" i="3"/>
  <c r="S120" i="3"/>
  <c r="S139" i="3" s="1"/>
  <c r="H59" i="3" s="1"/>
  <c r="L120" i="3"/>
  <c r="I120" i="3"/>
  <c r="I58" i="3"/>
  <c r="V117" i="3"/>
  <c r="K116" i="3"/>
  <c r="J116" i="3"/>
  <c r="S116" i="3"/>
  <c r="M116" i="3"/>
  <c r="I116" i="3"/>
  <c r="K115" i="3"/>
  <c r="J115" i="3"/>
  <c r="S115" i="3"/>
  <c r="L115" i="3"/>
  <c r="I115" i="3"/>
  <c r="K114" i="3"/>
  <c r="J114" i="3"/>
  <c r="S114" i="3"/>
  <c r="M114" i="3"/>
  <c r="M117" i="3" s="1"/>
  <c r="F58" i="3" s="1"/>
  <c r="I114" i="3"/>
  <c r="K113" i="3"/>
  <c r="J113" i="3"/>
  <c r="S113" i="3"/>
  <c r="L113" i="3"/>
  <c r="I113" i="3"/>
  <c r="K112" i="3"/>
  <c r="J112" i="3"/>
  <c r="S112" i="3"/>
  <c r="L112" i="3"/>
  <c r="I112" i="3"/>
  <c r="K111" i="3"/>
  <c r="J111" i="3"/>
  <c r="S111" i="3"/>
  <c r="L111" i="3"/>
  <c r="I111" i="3"/>
  <c r="K110" i="3"/>
  <c r="J110" i="3"/>
  <c r="S110" i="3"/>
  <c r="L110" i="3"/>
  <c r="I110" i="3"/>
  <c r="K109" i="3"/>
  <c r="J109" i="3"/>
  <c r="S109" i="3"/>
  <c r="L109" i="3"/>
  <c r="L117" i="3" s="1"/>
  <c r="E58" i="3" s="1"/>
  <c r="I109" i="3"/>
  <c r="K108" i="3"/>
  <c r="J108" i="3"/>
  <c r="S108" i="3"/>
  <c r="S117" i="3" s="1"/>
  <c r="H58" i="3" s="1"/>
  <c r="L108" i="3"/>
  <c r="I108" i="3"/>
  <c r="H57" i="3"/>
  <c r="F57" i="3"/>
  <c r="S105" i="3"/>
  <c r="V105" i="3"/>
  <c r="I57" i="3" s="1"/>
  <c r="M105" i="3"/>
  <c r="I105" i="3"/>
  <c r="G57" i="3" s="1"/>
  <c r="K104" i="3"/>
  <c r="J104" i="3"/>
  <c r="S104" i="3"/>
  <c r="L104" i="3"/>
  <c r="L105" i="3" s="1"/>
  <c r="E57" i="3" s="1"/>
  <c r="I104" i="3"/>
  <c r="V101" i="3"/>
  <c r="K100" i="3"/>
  <c r="J100" i="3"/>
  <c r="S100" i="3"/>
  <c r="L100" i="3"/>
  <c r="I100" i="3"/>
  <c r="K99" i="3"/>
  <c r="J99" i="3"/>
  <c r="S99" i="3"/>
  <c r="L99" i="3"/>
  <c r="I99" i="3"/>
  <c r="K98" i="3"/>
  <c r="J98" i="3"/>
  <c r="S98" i="3"/>
  <c r="M98" i="3"/>
  <c r="I98" i="3"/>
  <c r="K97" i="3"/>
  <c r="J97" i="3"/>
  <c r="S97" i="3"/>
  <c r="L97" i="3"/>
  <c r="I97" i="3"/>
  <c r="K96" i="3"/>
  <c r="J96" i="3"/>
  <c r="S96" i="3"/>
  <c r="L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J82" i="3"/>
  <c r="S82" i="3"/>
  <c r="L82" i="3"/>
  <c r="I82" i="3"/>
  <c r="K81" i="3"/>
  <c r="K169" i="3" s="1"/>
  <c r="K7" i="1" s="1"/>
  <c r="J81" i="3"/>
  <c r="S81" i="3"/>
  <c r="S101" i="3" s="1"/>
  <c r="H56" i="3" s="1"/>
  <c r="L81" i="3"/>
  <c r="I81" i="3"/>
  <c r="P20" i="3"/>
  <c r="M139" i="3" l="1"/>
  <c r="F59" i="3" s="1"/>
  <c r="L139" i="3"/>
  <c r="E59" i="3" s="1"/>
  <c r="I117" i="3"/>
  <c r="G58" i="3" s="1"/>
  <c r="I139" i="3"/>
  <c r="G59" i="3" s="1"/>
  <c r="I162" i="3"/>
  <c r="G60" i="3" s="1"/>
  <c r="L162" i="3"/>
  <c r="E60" i="3" s="1"/>
  <c r="M162" i="3"/>
  <c r="F60" i="3" s="1"/>
  <c r="D8" i="1"/>
  <c r="I17" i="2" s="1"/>
  <c r="I20" i="2" s="1"/>
  <c r="I101" i="3"/>
  <c r="G56" i="3" s="1"/>
  <c r="L101" i="3"/>
  <c r="E56" i="3" s="1"/>
  <c r="I56" i="3"/>
  <c r="S168" i="3"/>
  <c r="H62" i="3" s="1"/>
  <c r="M101" i="3"/>
  <c r="F56" i="3" s="1"/>
  <c r="V168" i="3"/>
  <c r="I62" i="3" s="1"/>
  <c r="I168" i="3" l="1"/>
  <c r="G62" i="3" s="1"/>
  <c r="E15" i="3" s="1"/>
  <c r="E23" i="3" s="1"/>
  <c r="E24" i="2" s="1"/>
  <c r="V169" i="3"/>
  <c r="I64" i="3" s="1"/>
  <c r="P21" i="3"/>
  <c r="I22" i="2" s="1"/>
  <c r="I169" i="3"/>
  <c r="P22" i="3"/>
  <c r="M168" i="3"/>
  <c r="F62" i="3" s="1"/>
  <c r="D15" i="3" s="1"/>
  <c r="D15" i="2" s="1"/>
  <c r="E21" i="3"/>
  <c r="E22" i="2" s="1"/>
  <c r="E20" i="3"/>
  <c r="E22" i="3"/>
  <c r="E23" i="2" s="1"/>
  <c r="S169" i="3"/>
  <c r="H64" i="3" s="1"/>
  <c r="L168" i="3"/>
  <c r="P23" i="3" l="1"/>
  <c r="I24" i="2" s="1"/>
  <c r="E15" i="2"/>
  <c r="E20" i="2" s="1"/>
  <c r="M169" i="3"/>
  <c r="F64" i="3" s="1"/>
  <c r="P25" i="3"/>
  <c r="I23" i="2"/>
  <c r="I25" i="2" s="1"/>
  <c r="I27" i="2" s="1"/>
  <c r="G64" i="3"/>
  <c r="B7" i="1"/>
  <c r="E62" i="3"/>
  <c r="C15" i="3" s="1"/>
  <c r="C15" i="2" s="1"/>
  <c r="L169" i="3"/>
  <c r="E64" i="3" s="1"/>
  <c r="B8" i="1" l="1"/>
  <c r="P27" i="3"/>
  <c r="C7" i="1"/>
  <c r="C8" i="1" s="1"/>
  <c r="H28" i="3" l="1"/>
  <c r="P28" i="3" s="1"/>
  <c r="P30" i="3" s="1"/>
  <c r="G7" i="1"/>
  <c r="G8" i="1" s="1"/>
  <c r="B9" i="1" l="1"/>
  <c r="B10" i="1" s="1"/>
  <c r="G10" i="1" l="1"/>
  <c r="H29" i="2"/>
  <c r="I29" i="2" s="1"/>
  <c r="G9" i="1"/>
  <c r="H28" i="2"/>
  <c r="I28" i="2" s="1"/>
  <c r="I30" i="2" l="1"/>
  <c r="G11" i="1"/>
</calcChain>
</file>

<file path=xl/sharedStrings.xml><?xml version="1.0" encoding="utf-8"?>
<sst xmlns="http://schemas.openxmlformats.org/spreadsheetml/2006/main" count="387" uniqueCount="243">
  <si>
    <t>Rekapitulácia rozpočtu</t>
  </si>
  <si>
    <t>Stavba Výstavba chodníka pri ceste 3619 v intraviláne obce Čičava - 1. etapa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</si>
  <si>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</si>
  <si>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</si>
  <si>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</si>
  <si>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</si>
  <si>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</si>
  <si>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</si>
  <si>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</si>
  <si>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</si>
  <si>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</si>
  <si>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</si>
  <si>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Chodník 1.etapa</t>
  </si>
  <si>
    <t>Krycí list rozpočtu</t>
  </si>
  <si>
    <t>Objekt SO 01 Chodník 1.etapa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</si>
  <si>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</si>
  <si>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</si>
  <si>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</si>
  <si>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</si>
  <si>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</si>
  <si>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29. 9. 2022</t>
  </si>
  <si>
    <t>Odberateľ: Obec Čičava</t>
  </si>
  <si>
    <t>Projektant: Ing. Dana Betáková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</si>
  <si>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</si>
  <si>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</si>
  <si>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</si>
  <si>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</si>
  <si>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</si>
  <si>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</si>
  <si>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</si>
  <si>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</si>
  <si>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</si>
  <si>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</si>
  <si>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</si>
  <si>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</si>
  <si>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</si>
  <si>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</si>
  <si>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</si>
  <si>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</si>
  <si>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</si>
  <si>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</si>
  <si>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</si>
  <si>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</si>
  <si>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</si>
  <si>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</si>
  <si>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</si>
  <si>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</si>
  <si>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</si>
  <si>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</si>
  <si>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</si>
  <si>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</si>
  <si>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</si>
  <si>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</si>
  <si>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</si>
  <si>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</si>
  <si>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29. 9. 2022</t>
  </si>
  <si>
    <t>Prehľad rozpočtových nákladov</t>
  </si>
  <si>
    <t>Práce HSV</t>
  </si>
  <si>
    <t xml:space="preserve">   ZEMNÉ PRÁCE</t>
  </si>
  <si>
    <t xml:space="preserve">   VODOROVNÉ KONŠTRUKCIE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</si>
  <si>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</si>
  <si>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</si>
  <si>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</si>
  <si>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</si>
  <si>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</si>
  <si>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</si>
  <si>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</si>
  <si>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</si>
  <si>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</si>
  <si>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</si>
  <si>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</si>
  <si>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</si>
  <si>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</si>
  <si>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</si>
  <si>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</si>
  <si>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</si>
  <si>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</si>
  <si>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</si>
  <si>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</si>
  <si>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Výstavba chodníka pri ceste 3619 v intraviláne obce Čičava - 1. etapa</t>
  </si>
  <si>
    <t>ZEMNÉ PRÁCE</t>
  </si>
  <si>
    <t>113106612.S</t>
  </si>
  <si>
    <t xml:space="preserve">Rozoberanie zámkovej dlažby všetkých druhov v ploche nad 20 m2,  -0,26000t   </t>
  </si>
  <si>
    <t>m2</t>
  </si>
  <si>
    <t>113107131.S</t>
  </si>
  <si>
    <t xml:space="preserve">Odstránenie krytu v ploche do 200 m2 z betónu prostého, hr. vrstvy do 150 mm,  -0,22500t   </t>
  </si>
  <si>
    <t>113107142.S</t>
  </si>
  <si>
    <t xml:space="preserve">Odstránenie krytu asfaltového v ploche do 200 m2, hr. nad 50 do 100 mm,  -0,18100t   </t>
  </si>
  <si>
    <t>113307226.S</t>
  </si>
  <si>
    <t xml:space="preserve">Odstránenie podkladu v ploche nad 200 m2 z kam. hrubého drv. so štetom, hr. 250- 450mm,  -0,56000t   </t>
  </si>
  <si>
    <t>121101112.S</t>
  </si>
  <si>
    <t xml:space="preserve">Odstránenie ornice s premiestn. na hromady, so zložením na vzdialenosť do 100 m a do 1000 m3   </t>
  </si>
  <si>
    <t>m3</t>
  </si>
  <si>
    <t>122201402.S</t>
  </si>
  <si>
    <t xml:space="preserve">Výkop v zemníku na suchu v hornine 3, nad 100 do 1000 m3   </t>
  </si>
  <si>
    <t>122201409.S</t>
  </si>
  <si>
    <t xml:space="preserve">Príplatok k cenám za lepivosť výkopu v zemníkoch na suchu v hornine 3   </t>
  </si>
  <si>
    <t>122202201.S</t>
  </si>
  <si>
    <t xml:space="preserve">Odkopávka a prekopávka nezapažená pre cesty, v hornine 3 do 100 m3   </t>
  </si>
  <si>
    <t>122202209.S</t>
  </si>
  <si>
    <t xml:space="preserve">Odkopávky a prekopávky nezapažené pre cesty. Príplatok za lepivosť horniny 3   </t>
  </si>
  <si>
    <t>132201101.S</t>
  </si>
  <si>
    <t xml:space="preserve">Výkop ryhy do šírky 600 mm v horn.3 do 100 m3   </t>
  </si>
  <si>
    <t>132201109.S</t>
  </si>
  <si>
    <t xml:space="preserve">Príplatok k cene za lepivosť pri hĺbení rýh šírky do 600 mm zapažených i nezapažených s urovnaním dna v hornine 3   </t>
  </si>
  <si>
    <t>162201101.S</t>
  </si>
  <si>
    <t xml:space="preserve">Vodorovné premiestnenie výkopku z horniny 1-4 do 20m   </t>
  </si>
  <si>
    <t>162301102.S</t>
  </si>
  <si>
    <t xml:space="preserve">Vodorovné premiestnenie výkopku po spevnenej ceste z horniny tr.1-4, do 100 m3 na vzdialenosť do 1000 m   </t>
  </si>
  <si>
    <t>171101102.S</t>
  </si>
  <si>
    <t xml:space="preserve">Uloženie sypaniny do násypu súdržnej horniny s mierou zhutnenia na 96 % podľa Proctor-Standard   </t>
  </si>
  <si>
    <t>171201202.S</t>
  </si>
  <si>
    <t xml:space="preserve">Uloženie sypaniny na skládky nad 100 do 1000 m3   </t>
  </si>
  <si>
    <t>174201101.S</t>
  </si>
  <si>
    <t xml:space="preserve">Zásyp sypaninou bez zhutnenia jám, šachiet, rýh, zárezov alebo okolo objektov do 100 m3   </t>
  </si>
  <si>
    <t>180402111.S</t>
  </si>
  <si>
    <t xml:space="preserve">Založenie trávnika parkového výsevom v rovine do 1:5   </t>
  </si>
  <si>
    <t>005720001300.S</t>
  </si>
  <si>
    <t xml:space="preserve">Osivá tráv - trávové semeno   </t>
  </si>
  <si>
    <t>kg</t>
  </si>
  <si>
    <t>181101102.S</t>
  </si>
  <si>
    <t xml:space="preserve">Úprava pláne v zárezoch v hornine 1-4 so zhutnením   </t>
  </si>
  <si>
    <t>181301101.S</t>
  </si>
  <si>
    <t xml:space="preserve">Rozprestretie ornice v rovine, plocha do 500 m2, hr.do 100 mm   </t>
  </si>
  <si>
    <t>VODOROVNÉ KONŠTRUKCIE</t>
  </si>
  <si>
    <t>451541111</t>
  </si>
  <si>
    <t xml:space="preserve">Lôžko pod potrubie, stoky a drobné objekty, v otvorenom výkope zo štrkodrvy 0-63 mm   </t>
  </si>
  <si>
    <t>SPEVNENÉ PLOCHY</t>
  </si>
  <si>
    <t>564732111.S</t>
  </si>
  <si>
    <t xml:space="preserve">Podklad alebo kryt z kameniva hrubého drveného veľ. 32-63 mm (vibr.štrk) po zhut.hr. 100 mm   </t>
  </si>
  <si>
    <t>564752111.S</t>
  </si>
  <si>
    <t xml:space="preserve">Podklad alebo kryt z kameniva hrubého drveného veľ. 32-63 mm (vibr.štrk) po zhut.hr. 150 mm   </t>
  </si>
  <si>
    <t>564851111.S</t>
  </si>
  <si>
    <t xml:space="preserve">Podklad zo štrkodrviny s rozprestretím a zhutnením, po zhutnení hr. 150 mm   </t>
  </si>
  <si>
    <t>564861111.S</t>
  </si>
  <si>
    <t xml:space="preserve">Podklad zo štrkodrviny s rozprestretím a zhutnením, po zhutnení hr. 200 mm   </t>
  </si>
  <si>
    <t>577154231.S</t>
  </si>
  <si>
    <t xml:space="preserve">Asfaltový betón vrstva obrusná AC 11 O v pruhu š. do 3 m z nemodifik. asfaltu tr. II, po zhutnení hr. 60 mm   </t>
  </si>
  <si>
    <t>596911143.S</t>
  </si>
  <si>
    <t xml:space="preserve">Kladenie betónovej zámkovej dlažby komunikácií pre peších hr. 60 mm pre peších nad 100 do 300 m2 so zriadením lôžka z kameniva hr. 30 mm   </t>
  </si>
  <si>
    <t>592460010600</t>
  </si>
  <si>
    <t>596911223.S</t>
  </si>
  <si>
    <t xml:space="preserve">Kladenie betónovej zámkovej dlažby pozemných komunikácií hr. 80 mm pre peších nad 100 do 300 m2 so zriadením lôžka z kameniva hr. 50 mm   </t>
  </si>
  <si>
    <t>592460011900</t>
  </si>
  <si>
    <t>POTRUBNÉ ROZVODY</t>
  </si>
  <si>
    <t>812379011</t>
  </si>
  <si>
    <t xml:space="preserve">Demontáž kanalizačného potrubia z betónových rúr od DN 300 do DN 500 mm -0,460 t   </t>
  </si>
  <si>
    <t>m</t>
  </si>
  <si>
    <t>871354006</t>
  </si>
  <si>
    <t xml:space="preserve">Montáž kanalizačného PP potrubia hladkého plnostenného SN 10 DN 200   </t>
  </si>
  <si>
    <t>286110007100</t>
  </si>
  <si>
    <t>ks</t>
  </si>
  <si>
    <t>871424014</t>
  </si>
  <si>
    <t xml:space="preserve">Montáž kanalizačného PP potrubia hladkého plnostenného SN 10 DN 500   </t>
  </si>
  <si>
    <t>286110007400</t>
  </si>
  <si>
    <t xml:space="preserve">Montáž kanalizačného PP potrubia korugovaného DN 500   </t>
  </si>
  <si>
    <t>286140002800</t>
  </si>
  <si>
    <t>877354030</t>
  </si>
  <si>
    <t xml:space="preserve">Montáž kanalizačnej PP odbočky DN 200   </t>
  </si>
  <si>
    <t>286540118300</t>
  </si>
  <si>
    <t>894810012</t>
  </si>
  <si>
    <t xml:space="preserve">Montáž plastovej revíznej kanalizačnej šachty 1000 PP, výška šachty 2 m, s roznášacím prstencom a poklopom   </t>
  </si>
  <si>
    <t>286610041100</t>
  </si>
  <si>
    <t>286610045500</t>
  </si>
  <si>
    <t>286610046100</t>
  </si>
  <si>
    <t>286710036000</t>
  </si>
  <si>
    <t>552410002100</t>
  </si>
  <si>
    <t>592240009400</t>
  </si>
  <si>
    <t>895991142</t>
  </si>
  <si>
    <t xml:space="preserve">Osadenie obrubníkovej vpuste   </t>
  </si>
  <si>
    <t>286630036300</t>
  </si>
  <si>
    <t xml:space="preserve">Obrubníková vpust   </t>
  </si>
  <si>
    <t>899623151</t>
  </si>
  <si>
    <t xml:space="preserve">Obetónovanie potrubia alebo muriva stôk betónom  prostým tr. C 16/20 v otvorenom výkope   </t>
  </si>
  <si>
    <t>OSTATNÉ PRÁCE</t>
  </si>
  <si>
    <t>914812211.S</t>
  </si>
  <si>
    <t xml:space="preserve">Montáž dočasnej dopravnej značky kompletnej základnej   </t>
  </si>
  <si>
    <t>404410211400.S</t>
  </si>
  <si>
    <t xml:space="preserve">Kompletná dopravná značka základného rozmeru 900 mm vrátane podstavca a stĺpa   </t>
  </si>
  <si>
    <t>916561111.S</t>
  </si>
  <si>
    <t xml:space="preserve">Osadenie záhonového alebo parkového obrubníka betón., do lôžka z bet. pros. tr. C 12/15 s bočnou oporou   </t>
  </si>
  <si>
    <t>592170001400</t>
  </si>
  <si>
    <t xml:space="preserve">Obrubník  parkový, lxšxv 500x50x200 mm, sivá   </t>
  </si>
  <si>
    <t>917862111.S</t>
  </si>
  <si>
    <t xml:space="preserve">Osadenie chodník. obrubníka betónového stojatého do lôžka z betónu prosteho tr. C 12/15 s bočnou oporou   </t>
  </si>
  <si>
    <t>592170002300</t>
  </si>
  <si>
    <t xml:space="preserve">Obrubník  cestný, lxšxv 330x150x260 mm, skosenie 120/40 mm   </t>
  </si>
  <si>
    <t>919411111.S</t>
  </si>
  <si>
    <t xml:space="preserve">Čelo priepustu z betónu prostého z rúr DN 300 až DN 500 mm   </t>
  </si>
  <si>
    <t>919735112.S</t>
  </si>
  <si>
    <t xml:space="preserve">Rezanie existujúceho asfaltového krytu alebo podkladu hĺbky nad 50 do 100 mm   </t>
  </si>
  <si>
    <t>935111111.S</t>
  </si>
  <si>
    <t xml:space="preserve">Osadenie priekopového žľabu z betónových priekop. tvárnic šírky do 500 mm   </t>
  </si>
  <si>
    <t>592270000100.S</t>
  </si>
  <si>
    <t xml:space="preserve">Tvárnica priekopová a melioračná, doska obkladová betónová TBM 2-50, rozmer 500x500x100 mm   </t>
  </si>
  <si>
    <t>935114415.S</t>
  </si>
  <si>
    <t xml:space="preserve">Osadenie odvodňovacieho betónového žľabu univerzálneho s ochrannou hranou svetlej šírky 100 mm a s roštom triedy E 600   </t>
  </si>
  <si>
    <t>592270005800</t>
  </si>
  <si>
    <t>592270006100</t>
  </si>
  <si>
    <t>592270012300</t>
  </si>
  <si>
    <t>592270019800</t>
  </si>
  <si>
    <t>979083114.S</t>
  </si>
  <si>
    <t xml:space="preserve">Vodorovné premiestnenie sutiny na skládku s naložením a zložením nad 2000 do 3000 m   </t>
  </si>
  <si>
    <t>t</t>
  </si>
  <si>
    <t>979083191.S</t>
  </si>
  <si>
    <t xml:space="preserve">Príplatok za každých ďalších i začatých 1000 m po spevnenej ceste pre vodorovné premiestnenie sutiny   </t>
  </si>
  <si>
    <t>979089212.S</t>
  </si>
  <si>
    <t xml:space="preserve">Poplatok za skladovanie - bitúmenové zmesi, uholný decht, dechtové výrobky (17 03 ), ostatné   </t>
  </si>
  <si>
    <t>979089612.S</t>
  </si>
  <si>
    <t xml:space="preserve">Poplatok za skladovanie - iné odpady zo stavieb a demolácií (17 09), ostatné   </t>
  </si>
  <si>
    <t>979093111.S</t>
  </si>
  <si>
    <t xml:space="preserve">Uloženie sutiny na skládku s hrubým urovnaním bez zhutnenia   </t>
  </si>
  <si>
    <t>PRESUNY HMÔT</t>
  </si>
  <si>
    <t>998223011.S</t>
  </si>
  <si>
    <t xml:space="preserve">Presun hmôt pre pozemné komunikácie s krytom dláždeným (822 2.3, 822 5.3) akejkoľvek dĺžky objektu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</si>
  <si>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</si>
  <si>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</si>
  <si>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</si>
  <si>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</si>
  <si>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</si>
  <si>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</si>
  <si>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</si>
  <si>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</si>
  <si>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</si>
  <si>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</si>
  <si>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</si>
  <si>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</si>
  <si>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>Dlažba betónová Low value PREMAC KLASIKO alebo ekvivalent o</t>
    </r>
    <r>
      <rPr>
        <sz val="8"/>
        <color rgb="FFFF0000"/>
        <rFont val="Arial CE"/>
        <charset val="238"/>
      </rPr>
      <t>bchodný názov a typ uvedie uchádzač</t>
    </r>
    <r>
      <rPr>
        <sz val="8"/>
        <color rgb="FF0000FF"/>
        <rFont val="Arial CE"/>
        <charset val="238"/>
      </rPr>
      <t xml:space="preserve">, rozmer 200x100x60 mm, sivá   </t>
    </r>
  </si>
  <si>
    <r>
      <t xml:space="preserve">Dlažba betónová Low value PREMAC KLASIKO alebo ekvivalent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, rozmer 200x100x80 mm, červená   </t>
    </r>
  </si>
  <si>
    <r>
      <t xml:space="preserve">Rúra kanalizačná PVC-U gravitačná, hladká SN4 - KG, ML - viacvrstvová, DN 200, dĺ. 1 m, WAVIN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</si>
  <si>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Rúra korugovaná DN 500 dĺ. 6 m hladká pre gravitačnú kanalizáciu,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</si>
  <si>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Odbočka 45° KG 2000 PP, DN 200/160 hladká pre gravitačnú kanalizáciu,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</si>
  <si>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Šachtové dno prietočné DN 315x0° s výkyvom, ku kanalizačnej revíznej šachte TEGRA 1000 NG, pre hladké potrubia KG, PP,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</si>
  <si>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Vlnovcová šachtová rúra kanalizačná TEGRA 1000, dĺžka 6 m, PP,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</si>
  <si>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Prechodový konus 600/1000 mm ku kanalizačnej revíznej šachte TEGRA 1000 NG, materiál: PP,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</si>
  <si>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Gumové tesnenie šachtovej rúry 1000 ku kanalizačnej revíznej šachte TEGRA 1000,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</si>
  <si>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Poklop liatinový T 600 A15,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</si>
  <si>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>Betónový roznášací prstenec 1100/680/150 ku kanalizačnej šachte TEGRA 600/1000 NG, WAVIN   alebo</t>
    </r>
    <r>
      <rPr>
        <sz val="8"/>
        <color rgb="FFFF0000"/>
        <rFont val="Arial CE"/>
        <charset val="238"/>
      </rPr>
      <t xml:space="preserve"> ekvivalent obchodný názov a typ uvedie uchádzač</t>
    </r>
  </si>
  <si>
    <r>
      <t xml:space="preserve">Koncová stena NW 100 s nátrubkom DN 100, pozinkovaná (pre BGU 100/0), HYDRO BG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</si>
  <si>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Čelná, koncová stena NW 100, bez nátrubku, pozinkovaná (pre BGU 100/0), HYDRO BG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</si>
  <si>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Liatinový rošt s pozdĺžnymi rebrami NW 100, lxšxhr 500x147x25 mm, rozmer štrbiny MW 27x13 mm, trieda E 600, (4x bez spojovacieho materiálu), pre žľaby s ochrannou hranou, HYDRO BG alebo ekvivalent </t>
    </r>
    <r>
      <rPr>
        <sz val="8"/>
        <color rgb="FFFF0000"/>
        <rFont val="Arial CE"/>
        <charset val="238"/>
      </rPr>
      <t>obchodný názov a typ uvedie uchádzač</t>
    </r>
  </si>
  <si>
    <r>
      <t>Odvodňovací žľab univerzálny BGU-Z SV G NW 100, č. 0, dĺžky 1 m, výšky 165 mm, bez spádu, betónový s liatinovou hranou, HYDRO BG alebo ekvivalent</t>
    </r>
    <r>
      <rPr>
        <sz val="8"/>
        <color rgb="FFFF0000"/>
        <rFont val="Arial CE"/>
        <charset val="238"/>
      </rPr>
      <t xml:space="preserve"> obchodný názov a typ uvedie uchádzač   </t>
    </r>
  </si>
  <si>
    <r>
      <t xml:space="preserve">Rúra kanalizačná PVC-U gravitačná, hladká SN4 - KG, ML - viacvrstvová, </t>
    </r>
    <r>
      <rPr>
        <sz val="8"/>
        <color theme="5"/>
        <rFont val="Arial CE"/>
        <charset val="238"/>
      </rPr>
      <t>DN 500</t>
    </r>
    <r>
      <rPr>
        <sz val="8"/>
        <color rgb="FF0000FF"/>
        <rFont val="Arial CE"/>
        <charset val="238"/>
      </rPr>
      <t xml:space="preserve">, dĺ. 6 m, WAVIN  </t>
    </r>
    <r>
      <rPr>
        <sz val="8"/>
        <color rgb="FFFF0000"/>
        <rFont val="Arial CE"/>
        <charset val="238"/>
      </rPr>
      <t xml:space="preserve">alebo ekvivalent obchodný názov a typ uvedie uchádzač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</si>
</sst>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  <font>
      <sz val="8"/>
      <color theme="5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9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6" fillId="0" borderId="59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11" fillId="0" borderId="21" xfId="0" applyFont="1" applyBorder="1"/>
    <xf numFmtId="164" fontId="0" fillId="0" borderId="21" xfId="0" applyNumberFormat="1" applyBorder="1"/>
    <xf numFmtId="164" fontId="11" fillId="0" borderId="21" xfId="0" applyNumberFormat="1" applyFont="1" applyBorder="1"/>
    <xf numFmtId="164" fontId="12" fillId="0" borderId="21" xfId="0" applyNumberFormat="1" applyFont="1" applyBorder="1"/>
    <xf numFmtId="0" fontId="0" fillId="0" borderId="21" xfId="0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5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77" xfId="0" applyFont="1" applyBorder="1"/>
    <xf numFmtId="164" fontId="1" fillId="0" borderId="78" xfId="0" applyNumberFormat="1" applyFont="1" applyBorder="1"/>
    <xf numFmtId="0" fontId="1" fillId="0" borderId="18" xfId="0" applyFont="1" applyBorder="1"/>
    <xf numFmtId="0" fontId="1" fillId="0" borderId="79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0" fontId="6" fillId="0" borderId="87" xfId="0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1" fillId="0" borderId="93" xfId="0" applyFont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107" xfId="0" applyFont="1" applyBorder="1"/>
    <xf numFmtId="0" fontId="5" fillId="2" borderId="4" xfId="0" applyFont="1" applyFill="1" applyBorder="1" applyAlignment="1">
      <alignment horizontal="center" wrapText="1"/>
    </xf>
    <xf numFmtId="166" fontId="20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58" xfId="0" applyFont="1" applyBorder="1"/>
    <xf numFmtId="0" fontId="1" fillId="0" borderId="83" xfId="0" applyFont="1" applyBorder="1"/>
    <xf numFmtId="0" fontId="1" fillId="0" borderId="40" xfId="0" applyFont="1" applyBorder="1"/>
    <xf numFmtId="0" fontId="1" fillId="0" borderId="30" xfId="0" applyFont="1" applyBorder="1"/>
    <xf numFmtId="0" fontId="1" fillId="0" borderId="36" xfId="0" applyFont="1" applyBorder="1"/>
    <xf numFmtId="0" fontId="1" fillId="0" borderId="49" xfId="0" applyFont="1" applyBorder="1"/>
    <xf numFmtId="0" fontId="6" fillId="0" borderId="38" xfId="0" applyFont="1" applyBorder="1"/>
    <xf numFmtId="0" fontId="8" fillId="3" borderId="5" xfId="1" applyFill="1" applyBorder="1" applyAlignment="1">
      <alignment horizontal="center" vertical="center"/>
    </xf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2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D6AA-1658-44D7-9DFE-98659385EDB3}">
  <dimension ref="A1:Z11"/>
  <sheetViews>
    <sheetView workbookViewId="0">
      <selection activeCell="A13" sqref="A13:G21"/>
    </sheetView>
  </sheetViews>
  <sheetFormatPr defaultColWidth="0" defaultRowHeight="14.4" x14ac:dyDescent="0.3"/>
  <cols>
    <col min="1" max="1" width="25.109375" customWidth="1"/>
    <col min="2" max="2" width="10.77734375" customWidth="1"/>
    <col min="3" max="5" width="8.77734375" customWidth="1"/>
    <col min="6" max="6" width="13.55468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50" t="s">
        <v>0</v>
      </c>
      <c r="B2" s="251"/>
      <c r="C2" s="251"/>
      <c r="D2" s="251"/>
      <c r="E2" s="251"/>
      <c r="F2" s="5" t="s">
        <v>2</v>
      </c>
      <c r="G2" s="5"/>
    </row>
    <row r="3" spans="1:26" x14ac:dyDescent="0.3">
      <c r="A3" s="252" t="s">
        <v>1</v>
      </c>
      <c r="B3" s="252"/>
      <c r="C3" s="252"/>
      <c r="D3" s="252"/>
      <c r="E3" s="252"/>
      <c r="F3" s="6" t="s">
        <v>3</v>
      </c>
      <c r="G3" s="6" t="s">
        <v>4</v>
      </c>
    </row>
    <row r="4" spans="1:26" x14ac:dyDescent="0.3">
      <c r="A4" s="252"/>
      <c r="B4" s="252"/>
      <c r="C4" s="252"/>
      <c r="D4" s="252"/>
      <c r="E4" s="252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51.6" customHeight="1" x14ac:dyDescent="0.3">
      <c r="A6" s="248" t="s">
        <v>5</v>
      </c>
      <c r="B6" s="248" t="s">
        <v>6</v>
      </c>
      <c r="C6" s="248" t="s">
        <v>7</v>
      </c>
      <c r="D6" s="248" t="s">
        <v>8</v>
      </c>
      <c r="E6" s="248" t="s">
        <v>9</v>
      </c>
      <c r="F6" s="248" t="s">
        <v>10</v>
      </c>
      <c r="G6" s="248" t="s">
        <v>11</v>
      </c>
    </row>
    <row r="7" spans="1:26" x14ac:dyDescent="0.3">
      <c r="A7" s="2" t="s">
        <v>12</v>
      </c>
      <c r="B7" s="219">
        <f>'SO 15847'!I169-Rekapitulácia!D7</f>
        <v>0</v>
      </c>
      <c r="C7" s="219">
        <f>'SO 15847'!P25</f>
        <v>0</v>
      </c>
      <c r="D7" s="219">
        <f>'SO 15847'!P17</f>
        <v>0</v>
      </c>
      <c r="E7" s="219">
        <f>'SO 15847'!P16</f>
        <v>0</v>
      </c>
      <c r="F7" s="219">
        <v>0</v>
      </c>
      <c r="G7" s="219">
        <f>B7+C7+D7+E7+F7</f>
        <v>0</v>
      </c>
      <c r="K7">
        <f>'SO 15847'!K169</f>
        <v>0</v>
      </c>
      <c r="Q7">
        <v>30.126000000000001</v>
      </c>
    </row>
    <row r="8" spans="1:26" x14ac:dyDescent="0.3">
      <c r="A8" s="222" t="s">
        <v>215</v>
      </c>
      <c r="B8" s="223">
        <f>SUM(B7:B7)</f>
        <v>0</v>
      </c>
      <c r="C8" s="223">
        <f>SUM(C7:C7)</f>
        <v>0</v>
      </c>
      <c r="D8" s="223">
        <f>SUM(D7:D7)</f>
        <v>0</v>
      </c>
      <c r="E8" s="223">
        <f>SUM(E7:E7)</f>
        <v>0</v>
      </c>
      <c r="F8" s="223">
        <f>SUM(F7:F7)</f>
        <v>0</v>
      </c>
      <c r="G8" s="223">
        <f>SUM(G7:G7)-SUM(Z7:Z7)</f>
        <v>0</v>
      </c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</row>
    <row r="9" spans="1:26" x14ac:dyDescent="0.3">
      <c r="A9" s="220" t="s">
        <v>216</v>
      </c>
      <c r="B9" s="221">
        <f>G8-SUM(Rekapitulácia!K7:'Rekapitulácia'!K7)*1</f>
        <v>0</v>
      </c>
      <c r="C9" s="221"/>
      <c r="D9" s="221"/>
      <c r="E9" s="221"/>
      <c r="F9" s="221"/>
      <c r="G9" s="221">
        <f>ROUND(((ROUND(B9,2)*20)/100),2)*1</f>
        <v>0</v>
      </c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</row>
    <row r="10" spans="1:26" x14ac:dyDescent="0.3">
      <c r="A10" s="4" t="s">
        <v>217</v>
      </c>
      <c r="B10" s="218">
        <f>(G8-B9)</f>
        <v>0</v>
      </c>
      <c r="C10" s="218"/>
      <c r="D10" s="218"/>
      <c r="E10" s="218"/>
      <c r="F10" s="218"/>
      <c r="G10" s="218">
        <f>ROUND(((ROUND(B10,2)*0)/100),2)</f>
        <v>0</v>
      </c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3">
      <c r="A11" s="224" t="s">
        <v>218</v>
      </c>
      <c r="B11" s="225"/>
      <c r="C11" s="225"/>
      <c r="D11" s="225"/>
      <c r="E11" s="225"/>
      <c r="F11" s="225"/>
      <c r="G11" s="225">
        <f>SUM(G8:G10)</f>
        <v>0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BBFF-C727-4D17-801C-3BF672BDC821}">
  <dimension ref="A1:AA42"/>
  <sheetViews>
    <sheetView workbookViewId="0">
      <pane ySplit="1" topLeftCell="A2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.77734375" customWidth="1"/>
    <col min="9" max="9" width="9.218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55" t="s">
        <v>219</v>
      </c>
      <c r="C2" s="256"/>
      <c r="D2" s="256"/>
      <c r="E2" s="256"/>
      <c r="F2" s="256"/>
      <c r="G2" s="256"/>
      <c r="H2" s="256"/>
      <c r="I2" s="256"/>
      <c r="J2" s="257"/>
      <c r="P2" s="156"/>
    </row>
    <row r="3" spans="1:23" ht="18" customHeight="1" x14ac:dyDescent="0.3">
      <c r="A3" s="1"/>
      <c r="B3" s="258" t="s">
        <v>1</v>
      </c>
      <c r="C3" s="259"/>
      <c r="D3" s="259"/>
      <c r="E3" s="259"/>
      <c r="F3" s="259"/>
      <c r="G3" s="260"/>
      <c r="H3" s="260"/>
      <c r="I3" s="260"/>
      <c r="J3" s="261"/>
      <c r="P3" s="156"/>
    </row>
    <row r="4" spans="1:23" ht="18" customHeight="1" x14ac:dyDescent="0.3">
      <c r="A4" s="1"/>
      <c r="B4" s="231"/>
      <c r="C4" s="226"/>
      <c r="D4" s="226"/>
      <c r="E4" s="226"/>
      <c r="F4" s="232" t="s">
        <v>15</v>
      </c>
      <c r="G4" s="226"/>
      <c r="H4" s="226"/>
      <c r="I4" s="226"/>
      <c r="J4" s="244"/>
      <c r="P4" s="156"/>
    </row>
    <row r="5" spans="1:23" ht="18" customHeight="1" x14ac:dyDescent="0.3">
      <c r="A5" s="1"/>
      <c r="B5" s="230"/>
      <c r="C5" s="226"/>
      <c r="D5" s="226"/>
      <c r="E5" s="226"/>
      <c r="F5" s="232" t="s">
        <v>16</v>
      </c>
      <c r="G5" s="226"/>
      <c r="H5" s="226"/>
      <c r="I5" s="226"/>
      <c r="J5" s="244"/>
      <c r="P5" s="156"/>
    </row>
    <row r="6" spans="1:23" ht="18" customHeight="1" x14ac:dyDescent="0.3">
      <c r="A6" s="1"/>
      <c r="B6" s="57" t="s">
        <v>17</v>
      </c>
      <c r="C6" s="226"/>
      <c r="D6" s="232" t="s">
        <v>18</v>
      </c>
      <c r="E6" s="226"/>
      <c r="F6" s="232" t="s">
        <v>19</v>
      </c>
      <c r="G6" s="232" t="s">
        <v>20</v>
      </c>
      <c r="H6" s="226"/>
      <c r="I6" s="226"/>
      <c r="J6" s="244"/>
      <c r="P6" s="156"/>
    </row>
    <row r="7" spans="1:23" ht="19.95" customHeight="1" x14ac:dyDescent="0.3">
      <c r="A7" s="1"/>
      <c r="B7" s="262" t="s">
        <v>21</v>
      </c>
      <c r="C7" s="263"/>
      <c r="D7" s="263"/>
      <c r="E7" s="263"/>
      <c r="F7" s="263"/>
      <c r="G7" s="263"/>
      <c r="H7" s="263"/>
      <c r="I7" s="233"/>
      <c r="J7" s="245"/>
      <c r="P7" s="156"/>
    </row>
    <row r="8" spans="1:23" ht="18" customHeight="1" x14ac:dyDescent="0.3">
      <c r="A8" s="1"/>
      <c r="B8" s="57" t="s">
        <v>24</v>
      </c>
      <c r="C8" s="226"/>
      <c r="D8" s="226"/>
      <c r="E8" s="226"/>
      <c r="F8" s="232" t="s">
        <v>25</v>
      </c>
      <c r="G8" s="226"/>
      <c r="H8" s="226"/>
      <c r="I8" s="226"/>
      <c r="J8" s="244"/>
      <c r="P8" s="156"/>
    </row>
    <row r="9" spans="1:23" ht="19.95" customHeight="1" x14ac:dyDescent="0.3">
      <c r="A9" s="1"/>
      <c r="B9" s="262" t="s">
        <v>22</v>
      </c>
      <c r="C9" s="263"/>
      <c r="D9" s="263"/>
      <c r="E9" s="263"/>
      <c r="F9" s="263"/>
      <c r="G9" s="263"/>
      <c r="H9" s="263"/>
      <c r="I9" s="233"/>
      <c r="J9" s="245"/>
      <c r="P9" s="156"/>
    </row>
    <row r="10" spans="1:23" ht="18" customHeight="1" x14ac:dyDescent="0.3">
      <c r="A10" s="1"/>
      <c r="B10" s="57" t="s">
        <v>24</v>
      </c>
      <c r="C10" s="226"/>
      <c r="D10" s="226"/>
      <c r="E10" s="226"/>
      <c r="F10" s="232" t="s">
        <v>25</v>
      </c>
      <c r="G10" s="226"/>
      <c r="H10" s="226"/>
      <c r="I10" s="226"/>
      <c r="J10" s="244"/>
      <c r="P10" s="156"/>
    </row>
    <row r="11" spans="1:23" ht="19.95" customHeight="1" x14ac:dyDescent="0.3">
      <c r="A11" s="1"/>
      <c r="B11" s="262" t="s">
        <v>23</v>
      </c>
      <c r="C11" s="263"/>
      <c r="D11" s="263"/>
      <c r="E11" s="263"/>
      <c r="F11" s="263"/>
      <c r="G11" s="263"/>
      <c r="H11" s="263"/>
      <c r="I11" s="233"/>
      <c r="J11" s="245"/>
      <c r="P11" s="156"/>
    </row>
    <row r="12" spans="1:23" ht="18" customHeight="1" x14ac:dyDescent="0.3">
      <c r="A12" s="1"/>
      <c r="B12" s="57" t="s">
        <v>24</v>
      </c>
      <c r="C12" s="226"/>
      <c r="D12" s="226"/>
      <c r="E12" s="226"/>
      <c r="F12" s="232" t="s">
        <v>25</v>
      </c>
      <c r="G12" s="226"/>
      <c r="H12" s="226"/>
      <c r="I12" s="226"/>
      <c r="J12" s="244"/>
      <c r="P12" s="156"/>
    </row>
    <row r="13" spans="1:23" ht="18" customHeight="1" x14ac:dyDescent="0.3">
      <c r="A13" s="1"/>
      <c r="B13" s="229"/>
      <c r="C13" s="132"/>
      <c r="D13" s="132"/>
      <c r="E13" s="132"/>
      <c r="F13" s="132"/>
      <c r="G13" s="132"/>
      <c r="H13" s="132"/>
      <c r="I13" s="132"/>
      <c r="J13" s="246"/>
      <c r="P13" s="156"/>
    </row>
    <row r="14" spans="1:23" ht="18" customHeight="1" x14ac:dyDescent="0.3">
      <c r="A14" s="1"/>
      <c r="B14" s="55" t="s">
        <v>6</v>
      </c>
      <c r="C14" s="63" t="s">
        <v>46</v>
      </c>
      <c r="D14" s="62" t="s">
        <v>47</v>
      </c>
      <c r="E14" s="67" t="s">
        <v>48</v>
      </c>
      <c r="F14" s="253" t="s">
        <v>10</v>
      </c>
      <c r="G14" s="254"/>
      <c r="H14" s="43"/>
      <c r="I14" s="55">
        <f>'SO 15847'!P14</f>
        <v>0</v>
      </c>
      <c r="J14" s="118"/>
      <c r="P14" s="156"/>
    </row>
    <row r="15" spans="1:23" ht="18" customHeight="1" x14ac:dyDescent="0.3">
      <c r="A15" s="1"/>
      <c r="B15" s="56" t="s">
        <v>26</v>
      </c>
      <c r="C15" s="64">
        <f>'SO 15847'!C15</f>
        <v>0</v>
      </c>
      <c r="D15" s="59">
        <f>'SO 15847'!D15</f>
        <v>0</v>
      </c>
      <c r="E15" s="68">
        <f>'SO 15847'!E15</f>
        <v>0</v>
      </c>
      <c r="F15" s="266"/>
      <c r="G15" s="267"/>
      <c r="H15" s="1"/>
      <c r="I15" s="235"/>
      <c r="J15" s="202"/>
      <c r="P15" s="156"/>
    </row>
    <row r="16" spans="1:23" ht="18" customHeight="1" x14ac:dyDescent="0.3">
      <c r="A16" s="1"/>
      <c r="B16" s="55" t="s">
        <v>27</v>
      </c>
      <c r="C16" s="93">
        <f>'SO 15847'!C16</f>
        <v>0</v>
      </c>
      <c r="D16" s="94">
        <f>'SO 15847'!D16</f>
        <v>0</v>
      </c>
      <c r="E16" s="95">
        <f>'SO 15847'!E16</f>
        <v>0</v>
      </c>
      <c r="F16" s="268" t="s">
        <v>33</v>
      </c>
      <c r="G16" s="254"/>
      <c r="H16" s="228"/>
      <c r="I16" s="240">
        <f>Rekapitulácia!E8</f>
        <v>0</v>
      </c>
      <c r="J16" s="118"/>
      <c r="P16" s="156"/>
    </row>
    <row r="17" spans="1:23" ht="18" customHeight="1" x14ac:dyDescent="0.3">
      <c r="A17" s="1"/>
      <c r="B17" s="56" t="s">
        <v>28</v>
      </c>
      <c r="C17" s="64">
        <f>'SO 15847'!C17</f>
        <v>0</v>
      </c>
      <c r="D17" s="59">
        <f>'SO 15847'!D17</f>
        <v>0</v>
      </c>
      <c r="E17" s="68">
        <f>'SO 15847'!E17</f>
        <v>0</v>
      </c>
      <c r="F17" s="269" t="s">
        <v>34</v>
      </c>
      <c r="G17" s="270"/>
      <c r="H17" s="138"/>
      <c r="I17" s="235">
        <f>Rekapitulácia!D8</f>
        <v>0</v>
      </c>
      <c r="J17" s="202"/>
      <c r="P17" s="156"/>
    </row>
    <row r="18" spans="1:23" ht="18" customHeight="1" x14ac:dyDescent="0.3">
      <c r="A18" s="1"/>
      <c r="B18" s="57" t="s">
        <v>29</v>
      </c>
      <c r="C18" s="65">
        <f>'SO 15847'!C18</f>
        <v>0</v>
      </c>
      <c r="D18" s="60">
        <f>'SO 15847'!D18</f>
        <v>0</v>
      </c>
      <c r="E18" s="69">
        <f>'SO 15847'!E18</f>
        <v>0</v>
      </c>
      <c r="F18" s="271"/>
      <c r="G18" s="272"/>
      <c r="H18" s="227"/>
      <c r="I18" s="236"/>
      <c r="J18" s="244"/>
      <c r="P18" s="156"/>
    </row>
    <row r="19" spans="1:23" ht="18" customHeight="1" x14ac:dyDescent="0.3">
      <c r="A19" s="1"/>
      <c r="B19" s="57" t="s">
        <v>30</v>
      </c>
      <c r="C19" s="66">
        <f>'SO 15847'!C19</f>
        <v>0</v>
      </c>
      <c r="D19" s="61">
        <f>'SO 15847'!D19</f>
        <v>0</v>
      </c>
      <c r="E19" s="69">
        <f>'SO 15847'!E19</f>
        <v>0</v>
      </c>
      <c r="F19" s="273"/>
      <c r="G19" s="274"/>
      <c r="H19" s="227"/>
      <c r="I19" s="236"/>
      <c r="J19" s="244"/>
      <c r="P19" s="156"/>
    </row>
    <row r="20" spans="1:23" ht="18" customHeight="1" x14ac:dyDescent="0.3">
      <c r="A20" s="1"/>
      <c r="B20" s="55" t="s">
        <v>31</v>
      </c>
      <c r="C20" s="234"/>
      <c r="D20" s="234"/>
      <c r="E20" s="241">
        <f>SUM(E15:E19)</f>
        <v>0</v>
      </c>
      <c r="F20" s="264" t="s">
        <v>31</v>
      </c>
      <c r="G20" s="254"/>
      <c r="H20" s="228"/>
      <c r="I20" s="237">
        <f>SUM(I14:I18)</f>
        <v>0</v>
      </c>
      <c r="J20" s="118"/>
      <c r="P20" s="156"/>
    </row>
    <row r="21" spans="1:23" ht="18" customHeight="1" x14ac:dyDescent="0.3">
      <c r="A21" s="1"/>
      <c r="B21" s="56" t="s">
        <v>220</v>
      </c>
      <c r="C21" s="138"/>
      <c r="D21" s="138"/>
      <c r="E21" s="138"/>
      <c r="F21" s="275" t="s">
        <v>220</v>
      </c>
      <c r="G21" s="272"/>
      <c r="H21" s="138"/>
      <c r="I21" s="238"/>
      <c r="J21" s="202"/>
      <c r="P21" s="156"/>
    </row>
    <row r="22" spans="1:23" ht="18" customHeight="1" x14ac:dyDescent="0.3">
      <c r="A22" s="1"/>
      <c r="B22" s="57" t="s">
        <v>221</v>
      </c>
      <c r="C22" s="227"/>
      <c r="D22" s="227"/>
      <c r="E22" s="69">
        <f>'SO 15847'!E21</f>
        <v>0</v>
      </c>
      <c r="F22" s="275" t="s">
        <v>224</v>
      </c>
      <c r="G22" s="272"/>
      <c r="H22" s="227"/>
      <c r="I22" s="236">
        <f>'SO 15847'!P21</f>
        <v>0</v>
      </c>
      <c r="J22" s="244"/>
      <c r="P22" s="156"/>
      <c r="V22" s="54"/>
      <c r="W22" s="54"/>
    </row>
    <row r="23" spans="1:23" ht="18" customHeight="1" x14ac:dyDescent="0.3">
      <c r="A23" s="1"/>
      <c r="B23" s="57" t="s">
        <v>222</v>
      </c>
      <c r="C23" s="227"/>
      <c r="D23" s="227"/>
      <c r="E23" s="69">
        <f>'SO 15847'!E22</f>
        <v>0</v>
      </c>
      <c r="F23" s="275" t="s">
        <v>225</v>
      </c>
      <c r="G23" s="272"/>
      <c r="H23" s="227"/>
      <c r="I23" s="236">
        <f>'SO 15847'!P22</f>
        <v>0</v>
      </c>
      <c r="J23" s="244"/>
      <c r="P23" s="156"/>
      <c r="V23" s="54"/>
      <c r="W23" s="54"/>
    </row>
    <row r="24" spans="1:23" ht="18" customHeight="1" x14ac:dyDescent="0.3">
      <c r="A24" s="1"/>
      <c r="B24" s="57" t="s">
        <v>223</v>
      </c>
      <c r="C24" s="227"/>
      <c r="D24" s="227"/>
      <c r="E24" s="69">
        <f>'SO 15847'!E23</f>
        <v>0</v>
      </c>
      <c r="F24" s="275" t="s">
        <v>226</v>
      </c>
      <c r="G24" s="272"/>
      <c r="H24" s="227"/>
      <c r="I24" s="57">
        <f>'SO 15847'!P23</f>
        <v>0</v>
      </c>
      <c r="J24" s="244"/>
      <c r="P24" s="156"/>
      <c r="V24" s="54"/>
      <c r="W24" s="54"/>
    </row>
    <row r="25" spans="1:23" ht="18" customHeight="1" x14ac:dyDescent="0.3">
      <c r="A25" s="1"/>
      <c r="B25" s="57"/>
      <c r="C25" s="227"/>
      <c r="D25" s="227"/>
      <c r="E25" s="227"/>
      <c r="F25" s="276" t="s">
        <v>31</v>
      </c>
      <c r="G25" s="277"/>
      <c r="H25" s="227"/>
      <c r="I25" s="239">
        <f>SUM(E21:E24)+SUM(I21:I24)</f>
        <v>0</v>
      </c>
      <c r="J25" s="244"/>
      <c r="P25" s="156"/>
    </row>
    <row r="26" spans="1:23" ht="18" customHeight="1" x14ac:dyDescent="0.3">
      <c r="A26" s="1"/>
      <c r="B26" s="74" t="s">
        <v>51</v>
      </c>
      <c r="C26" s="137"/>
      <c r="D26" s="137"/>
      <c r="E26" s="103"/>
      <c r="F26" s="264" t="s">
        <v>35</v>
      </c>
      <c r="G26" s="265"/>
      <c r="H26" s="137"/>
      <c r="I26" s="229"/>
      <c r="J26" s="246"/>
      <c r="P26" s="156"/>
    </row>
    <row r="27" spans="1:23" ht="18" customHeight="1" x14ac:dyDescent="0.3">
      <c r="A27" s="1"/>
      <c r="B27" s="209"/>
      <c r="C27" s="1"/>
      <c r="D27" s="1"/>
      <c r="E27" s="105"/>
      <c r="F27" s="278" t="s">
        <v>36</v>
      </c>
      <c r="G27" s="279"/>
      <c r="H27" s="138"/>
      <c r="I27" s="235">
        <f>E20+I20+I25</f>
        <v>0</v>
      </c>
      <c r="J27" s="202"/>
      <c r="P27" s="156"/>
    </row>
    <row r="28" spans="1:23" ht="18" customHeight="1" x14ac:dyDescent="0.3">
      <c r="A28" s="1"/>
      <c r="B28" s="209"/>
      <c r="C28" s="1"/>
      <c r="D28" s="1"/>
      <c r="E28" s="105"/>
      <c r="F28" s="280" t="s">
        <v>37</v>
      </c>
      <c r="G28" s="281"/>
      <c r="H28" s="95">
        <f>Rekapitulácia!B9</f>
        <v>0</v>
      </c>
      <c r="I28" s="55">
        <f>ROUND(((ROUND(H28,2)*20)/100),2)*1</f>
        <v>0</v>
      </c>
      <c r="J28" s="118"/>
      <c r="P28" s="155"/>
    </row>
    <row r="29" spans="1:23" ht="18" customHeight="1" x14ac:dyDescent="0.3">
      <c r="A29" s="1"/>
      <c r="B29" s="209"/>
      <c r="C29" s="1"/>
      <c r="D29" s="1"/>
      <c r="E29" s="105"/>
      <c r="F29" s="282" t="s">
        <v>38</v>
      </c>
      <c r="G29" s="283"/>
      <c r="H29" s="68">
        <f>Rekapitulácia!B10</f>
        <v>0</v>
      </c>
      <c r="I29" s="56">
        <f>ROUND(((ROUND(H29,2)*0)/100),2)</f>
        <v>0</v>
      </c>
      <c r="J29" s="202"/>
      <c r="P29" s="155"/>
    </row>
    <row r="30" spans="1:23" ht="18" customHeight="1" x14ac:dyDescent="0.3">
      <c r="A30" s="1"/>
      <c r="B30" s="209"/>
      <c r="C30" s="1"/>
      <c r="D30" s="1"/>
      <c r="E30" s="105"/>
      <c r="F30" s="280" t="s">
        <v>39</v>
      </c>
      <c r="G30" s="281"/>
      <c r="H30" s="228"/>
      <c r="I30" s="237">
        <f>SUM(I27:I29)</f>
        <v>0</v>
      </c>
      <c r="J30" s="118"/>
      <c r="P30" s="156"/>
    </row>
    <row r="31" spans="1:23" ht="18" customHeight="1" x14ac:dyDescent="0.3">
      <c r="A31" s="1"/>
      <c r="B31" s="209"/>
      <c r="C31" s="1"/>
      <c r="D31" s="1"/>
      <c r="E31" s="102"/>
      <c r="F31" s="279"/>
      <c r="G31" s="267"/>
      <c r="H31" s="138"/>
      <c r="I31" s="209"/>
      <c r="J31" s="202"/>
      <c r="P31" s="156"/>
    </row>
    <row r="32" spans="1:23" ht="18" customHeight="1" x14ac:dyDescent="0.3">
      <c r="A32" s="1"/>
      <c r="B32" s="74" t="s">
        <v>49</v>
      </c>
      <c r="C32" s="132"/>
      <c r="D32" s="132"/>
      <c r="E32" s="9" t="s">
        <v>50</v>
      </c>
      <c r="F32" s="1"/>
      <c r="G32" s="132"/>
      <c r="H32" s="137"/>
      <c r="I32" s="132"/>
      <c r="J32" s="246"/>
      <c r="P32" s="156"/>
    </row>
    <row r="33" spans="1:23" ht="18" customHeight="1" x14ac:dyDescent="0.3">
      <c r="A33" s="1"/>
      <c r="B33" s="209"/>
      <c r="C33" s="1"/>
      <c r="D33" s="1"/>
      <c r="E33" s="1"/>
      <c r="F33" s="1"/>
      <c r="G33" s="1"/>
      <c r="H33" s="1"/>
      <c r="I33" s="1"/>
      <c r="J33" s="202"/>
      <c r="P33" s="156"/>
    </row>
    <row r="34" spans="1:23" ht="18" customHeight="1" x14ac:dyDescent="0.3">
      <c r="A34" s="1"/>
      <c r="B34" s="209"/>
      <c r="C34" s="1"/>
      <c r="D34" s="1"/>
      <c r="E34" s="1"/>
      <c r="F34" s="1"/>
      <c r="G34" s="1"/>
      <c r="H34" s="1"/>
      <c r="I34" s="1"/>
      <c r="J34" s="202"/>
      <c r="P34" s="156"/>
    </row>
    <row r="35" spans="1:23" ht="18" customHeight="1" x14ac:dyDescent="0.3">
      <c r="A35" s="1"/>
      <c r="B35" s="209"/>
      <c r="C35" s="1"/>
      <c r="D35" s="1"/>
      <c r="E35" s="1"/>
      <c r="F35" s="1"/>
      <c r="G35" s="1"/>
      <c r="H35" s="1"/>
      <c r="I35" s="1"/>
      <c r="J35" s="202"/>
      <c r="P35" s="156"/>
    </row>
    <row r="36" spans="1:23" ht="18" customHeight="1" x14ac:dyDescent="0.3">
      <c r="A36" s="1"/>
      <c r="B36" s="209"/>
      <c r="C36" s="1"/>
      <c r="D36" s="1"/>
      <c r="E36" s="1"/>
      <c r="F36" s="1"/>
      <c r="G36" s="1"/>
      <c r="H36" s="1"/>
      <c r="I36" s="1"/>
      <c r="J36" s="202"/>
      <c r="P36" s="156"/>
    </row>
    <row r="37" spans="1:23" ht="18" customHeight="1" x14ac:dyDescent="0.3">
      <c r="A37" s="1"/>
      <c r="B37" s="209"/>
      <c r="C37" s="1"/>
      <c r="D37" s="1"/>
      <c r="E37" s="1"/>
      <c r="F37" s="1"/>
      <c r="G37" s="1"/>
      <c r="H37" s="1"/>
      <c r="I37" s="1"/>
      <c r="J37" s="202"/>
      <c r="P37" s="156"/>
    </row>
    <row r="38" spans="1:23" ht="18" customHeight="1" x14ac:dyDescent="0.3">
      <c r="A38" s="1"/>
      <c r="B38" s="242"/>
      <c r="C38" s="243"/>
      <c r="D38" s="243"/>
      <c r="E38" s="243"/>
      <c r="F38" s="243"/>
      <c r="G38" s="243"/>
      <c r="H38" s="243"/>
      <c r="I38" s="243"/>
      <c r="J38" s="247"/>
      <c r="P38" s="156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5C78-A769-4E70-BB1D-80328DBF8814}">
  <dimension ref="A1:AA169"/>
  <sheetViews>
    <sheetView tabSelected="1" workbookViewId="0">
      <pane ySplit="1" topLeftCell="A156" activePane="bottomLeft" state="frozen"/>
      <selection pane="bottomLeft" activeCell="B165" sqref="B165:G16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284" t="s">
        <v>13</v>
      </c>
      <c r="C1" s="285"/>
      <c r="D1" s="11"/>
      <c r="E1" s="286" t="s">
        <v>0</v>
      </c>
      <c r="F1" s="287"/>
      <c r="G1" s="12"/>
      <c r="H1" s="303" t="s">
        <v>65</v>
      </c>
      <c r="I1" s="285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288" t="s">
        <v>13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90"/>
      <c r="R2" s="290"/>
      <c r="S2" s="290"/>
      <c r="T2" s="290"/>
      <c r="U2" s="290"/>
      <c r="V2" s="291"/>
      <c r="W2" s="54"/>
    </row>
    <row r="3" spans="1:23" ht="18" customHeight="1" x14ac:dyDescent="0.3">
      <c r="A3" s="14"/>
      <c r="B3" s="258" t="s">
        <v>1</v>
      </c>
      <c r="C3" s="259"/>
      <c r="D3" s="259"/>
      <c r="E3" s="259"/>
      <c r="F3" s="259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1"/>
      <c r="W3" s="54"/>
    </row>
    <row r="4" spans="1:23" ht="18" customHeight="1" x14ac:dyDescent="0.3">
      <c r="A4" s="14"/>
      <c r="B4" s="44" t="s">
        <v>14</v>
      </c>
      <c r="C4" s="31"/>
      <c r="D4" s="24"/>
      <c r="E4" s="24"/>
      <c r="F4" s="45" t="s">
        <v>15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16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17</v>
      </c>
      <c r="C6" s="31"/>
      <c r="D6" s="45" t="s">
        <v>18</v>
      </c>
      <c r="E6" s="24"/>
      <c r="F6" s="45" t="s">
        <v>19</v>
      </c>
      <c r="G6" s="45" t="s">
        <v>20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292" t="s">
        <v>21</v>
      </c>
      <c r="C7" s="293"/>
      <c r="D7" s="293"/>
      <c r="E7" s="293"/>
      <c r="F7" s="293"/>
      <c r="G7" s="293"/>
      <c r="H7" s="294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24</v>
      </c>
      <c r="C8" s="47"/>
      <c r="D8" s="27"/>
      <c r="E8" s="27"/>
      <c r="F8" s="51" t="s">
        <v>25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62" t="s">
        <v>22</v>
      </c>
      <c r="C9" s="263"/>
      <c r="D9" s="263"/>
      <c r="E9" s="263"/>
      <c r="F9" s="263"/>
      <c r="G9" s="263"/>
      <c r="H9" s="295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24</v>
      </c>
      <c r="C10" s="31"/>
      <c r="D10" s="24"/>
      <c r="E10" s="24"/>
      <c r="F10" s="45" t="s">
        <v>25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62" t="s">
        <v>23</v>
      </c>
      <c r="C11" s="263"/>
      <c r="D11" s="263"/>
      <c r="E11" s="263"/>
      <c r="F11" s="263"/>
      <c r="G11" s="263"/>
      <c r="H11" s="295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24</v>
      </c>
      <c r="C12" s="31"/>
      <c r="D12" s="24"/>
      <c r="E12" s="24"/>
      <c r="F12" s="45" t="s">
        <v>25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46</v>
      </c>
      <c r="D14" s="62" t="s">
        <v>47</v>
      </c>
      <c r="E14" s="67" t="s">
        <v>48</v>
      </c>
      <c r="F14" s="253" t="s">
        <v>32</v>
      </c>
      <c r="G14" s="254"/>
      <c r="H14" s="299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26</v>
      </c>
      <c r="C15" s="64">
        <f>'SO 15847'!E62</f>
        <v>0</v>
      </c>
      <c r="D15" s="59">
        <f>'SO 15847'!F62</f>
        <v>0</v>
      </c>
      <c r="E15" s="68">
        <f>'SO 15847'!G62</f>
        <v>0</v>
      </c>
      <c r="F15" s="302"/>
      <c r="G15" s="272"/>
      <c r="H15" s="300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27</v>
      </c>
      <c r="C16" s="93"/>
      <c r="D16" s="94"/>
      <c r="E16" s="95"/>
      <c r="F16" s="268" t="s">
        <v>33</v>
      </c>
      <c r="G16" s="272"/>
      <c r="H16" s="300"/>
      <c r="I16" s="24"/>
      <c r="J16" s="24"/>
      <c r="K16" s="25"/>
      <c r="L16" s="25"/>
      <c r="M16" s="25"/>
      <c r="N16" s="25"/>
      <c r="O16" s="75"/>
      <c r="P16" s="85">
        <f>(SUM(Z79:Z168))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28</v>
      </c>
      <c r="C17" s="64"/>
      <c r="D17" s="59"/>
      <c r="E17" s="68"/>
      <c r="F17" s="269" t="s">
        <v>34</v>
      </c>
      <c r="G17" s="272"/>
      <c r="H17" s="300"/>
      <c r="I17" s="24"/>
      <c r="J17" s="24"/>
      <c r="K17" s="25"/>
      <c r="L17" s="25"/>
      <c r="M17" s="25"/>
      <c r="N17" s="25"/>
      <c r="O17" s="75"/>
      <c r="P17" s="85">
        <f>(SUM(Y79:Y168))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29</v>
      </c>
      <c r="C18" s="65"/>
      <c r="D18" s="60"/>
      <c r="E18" s="69"/>
      <c r="F18" s="271"/>
      <c r="G18" s="277"/>
      <c r="H18" s="300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30</v>
      </c>
      <c r="C19" s="66"/>
      <c r="D19" s="61"/>
      <c r="E19" s="69"/>
      <c r="F19" s="296"/>
      <c r="G19" s="297"/>
      <c r="H19" s="298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31</v>
      </c>
      <c r="C20" s="58"/>
      <c r="D20" s="96"/>
      <c r="E20" s="97">
        <f>SUM(E15:E19)</f>
        <v>0</v>
      </c>
      <c r="F20" s="264" t="s">
        <v>31</v>
      </c>
      <c r="G20" s="270"/>
      <c r="H20" s="299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40</v>
      </c>
      <c r="C21" s="52"/>
      <c r="D21" s="92"/>
      <c r="E21" s="70">
        <f>((E15*U22*0)+(E16*V22*0)+(E17*W22*0))/100</f>
        <v>0</v>
      </c>
      <c r="F21" s="275" t="s">
        <v>43</v>
      </c>
      <c r="G21" s="272"/>
      <c r="H21" s="300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41</v>
      </c>
      <c r="C22" s="33"/>
      <c r="D22" s="72"/>
      <c r="E22" s="71">
        <f>((E15*U23*0)+(E16*V23*0)+(E17*W23*0))/100</f>
        <v>0</v>
      </c>
      <c r="F22" s="275" t="s">
        <v>44</v>
      </c>
      <c r="G22" s="272"/>
      <c r="H22" s="300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42</v>
      </c>
      <c r="C23" s="33"/>
      <c r="D23" s="72"/>
      <c r="E23" s="71">
        <f>((E15*U24*0)+(E16*V24*0)+(E17*W24*0))/100</f>
        <v>0</v>
      </c>
      <c r="F23" s="275" t="s">
        <v>45</v>
      </c>
      <c r="G23" s="272"/>
      <c r="H23" s="300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01"/>
      <c r="G24" s="277"/>
      <c r="H24" s="300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22" t="s">
        <v>31</v>
      </c>
      <c r="G25" s="297"/>
      <c r="H25" s="300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51</v>
      </c>
      <c r="C26" s="99"/>
      <c r="D26" s="101"/>
      <c r="E26" s="111"/>
      <c r="F26" s="264" t="s">
        <v>35</v>
      </c>
      <c r="G26" s="323"/>
      <c r="H26" s="324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5" t="s">
        <v>36</v>
      </c>
      <c r="G27" s="279"/>
      <c r="H27" s="326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7" t="s">
        <v>37</v>
      </c>
      <c r="G28" s="328"/>
      <c r="H28" s="217">
        <f>P27-SUM('SO 15847'!K79:'SO 15847'!K168)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9" t="s">
        <v>38</v>
      </c>
      <c r="G29" s="330"/>
      <c r="H29" s="32">
        <f>SUM('SO 15847'!K79:'SO 15847'!K168)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31" t="s">
        <v>39</v>
      </c>
      <c r="G30" s="332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79"/>
      <c r="G31" s="267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49</v>
      </c>
      <c r="C32" s="106"/>
      <c r="D32" s="18"/>
      <c r="E32" s="116" t="s">
        <v>50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5"/>
    </row>
    <row r="42" spans="1:23" x14ac:dyDescent="0.3">
      <c r="A42" s="136"/>
      <c r="B42" s="20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5"/>
    </row>
    <row r="43" spans="1:23" x14ac:dyDescent="0.3">
      <c r="A43" s="136"/>
      <c r="B43" s="20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12" t="s">
        <v>0</v>
      </c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4"/>
      <c r="W44" s="54"/>
    </row>
    <row r="45" spans="1:23" x14ac:dyDescent="0.3">
      <c r="A45" s="136"/>
      <c r="B45" s="20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4"/>
      <c r="B46" s="315" t="s">
        <v>21</v>
      </c>
      <c r="C46" s="316"/>
      <c r="D46" s="316"/>
      <c r="E46" s="317"/>
      <c r="F46" s="318" t="s">
        <v>18</v>
      </c>
      <c r="G46" s="316"/>
      <c r="H46" s="317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4"/>
      <c r="B47" s="315" t="s">
        <v>22</v>
      </c>
      <c r="C47" s="316"/>
      <c r="D47" s="316"/>
      <c r="E47" s="317"/>
      <c r="F47" s="318" t="s">
        <v>16</v>
      </c>
      <c r="G47" s="316"/>
      <c r="H47" s="317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4"/>
      <c r="B48" s="315" t="s">
        <v>23</v>
      </c>
      <c r="C48" s="316"/>
      <c r="D48" s="316"/>
      <c r="E48" s="317"/>
      <c r="F48" s="318" t="s">
        <v>55</v>
      </c>
      <c r="G48" s="316"/>
      <c r="H48" s="317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4"/>
      <c r="B49" s="319" t="s">
        <v>1</v>
      </c>
      <c r="C49" s="320"/>
      <c r="D49" s="320"/>
      <c r="E49" s="320"/>
      <c r="F49" s="320"/>
      <c r="G49" s="320"/>
      <c r="H49" s="320"/>
      <c r="I49" s="321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8" t="s">
        <v>14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8" t="s">
        <v>56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10" t="s">
        <v>52</v>
      </c>
      <c r="C54" s="311"/>
      <c r="D54" s="134"/>
      <c r="E54" s="134" t="s">
        <v>46</v>
      </c>
      <c r="F54" s="134" t="s">
        <v>47</v>
      </c>
      <c r="G54" s="134" t="s">
        <v>31</v>
      </c>
      <c r="H54" s="134" t="s">
        <v>53</v>
      </c>
      <c r="I54" s="134" t="s">
        <v>54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7" t="s">
        <v>57</v>
      </c>
      <c r="C55" s="308"/>
      <c r="D55" s="308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6"/>
      <c r="X55" s="143"/>
      <c r="Y55" s="143"/>
      <c r="Z55" s="143"/>
    </row>
    <row r="56" spans="1:26" x14ac:dyDescent="0.3">
      <c r="A56" s="9"/>
      <c r="B56" s="309" t="s">
        <v>58</v>
      </c>
      <c r="C56" s="264"/>
      <c r="D56" s="264"/>
      <c r="E56" s="68">
        <f>'SO 15847'!L101</f>
        <v>0</v>
      </c>
      <c r="F56" s="68">
        <f>'SO 15847'!M101</f>
        <v>0</v>
      </c>
      <c r="G56" s="68">
        <f>'SO 15847'!I101</f>
        <v>0</v>
      </c>
      <c r="H56" s="144">
        <f>'SO 15847'!S101</f>
        <v>0</v>
      </c>
      <c r="I56" s="144">
        <f>'SO 15847'!V101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6"/>
      <c r="X56" s="143"/>
      <c r="Y56" s="143"/>
      <c r="Z56" s="143"/>
    </row>
    <row r="57" spans="1:26" x14ac:dyDescent="0.3">
      <c r="A57" s="9"/>
      <c r="B57" s="309" t="s">
        <v>59</v>
      </c>
      <c r="C57" s="264"/>
      <c r="D57" s="264"/>
      <c r="E57" s="68">
        <f>'SO 15847'!L105</f>
        <v>0</v>
      </c>
      <c r="F57" s="68">
        <f>'SO 15847'!M105</f>
        <v>0</v>
      </c>
      <c r="G57" s="68">
        <f>'SO 15847'!I105</f>
        <v>0</v>
      </c>
      <c r="H57" s="144">
        <f>'SO 15847'!S105</f>
        <v>41.76</v>
      </c>
      <c r="I57" s="144">
        <f>'SO 15847'!V105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6"/>
      <c r="X57" s="143"/>
      <c r="Y57" s="143"/>
      <c r="Z57" s="143"/>
    </row>
    <row r="58" spans="1:26" x14ac:dyDescent="0.3">
      <c r="A58" s="9"/>
      <c r="B58" s="309" t="s">
        <v>60</v>
      </c>
      <c r="C58" s="264"/>
      <c r="D58" s="264"/>
      <c r="E58" s="68">
        <f>'SO 15847'!L117</f>
        <v>0</v>
      </c>
      <c r="F58" s="68">
        <f>'SO 15847'!M117</f>
        <v>0</v>
      </c>
      <c r="G58" s="68">
        <f>'SO 15847'!I117</f>
        <v>0</v>
      </c>
      <c r="H58" s="144">
        <f>'SO 15847'!S117</f>
        <v>467.23</v>
      </c>
      <c r="I58" s="144">
        <f>'SO 15847'!V117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6"/>
      <c r="X58" s="143"/>
      <c r="Y58" s="143"/>
      <c r="Z58" s="143"/>
    </row>
    <row r="59" spans="1:26" x14ac:dyDescent="0.3">
      <c r="A59" s="9"/>
      <c r="B59" s="309" t="s">
        <v>61</v>
      </c>
      <c r="C59" s="264"/>
      <c r="D59" s="264"/>
      <c r="E59" s="68">
        <f>'SO 15847'!L139</f>
        <v>0</v>
      </c>
      <c r="F59" s="68">
        <f>'SO 15847'!M139</f>
        <v>0</v>
      </c>
      <c r="G59" s="68">
        <f>'SO 15847'!I139</f>
        <v>0</v>
      </c>
      <c r="H59" s="144">
        <f>'SO 15847'!S139</f>
        <v>45.2</v>
      </c>
      <c r="I59" s="144">
        <f>'SO 15847'!V139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16"/>
      <c r="X59" s="143"/>
      <c r="Y59" s="143"/>
      <c r="Z59" s="143"/>
    </row>
    <row r="60" spans="1:26" x14ac:dyDescent="0.3">
      <c r="A60" s="9"/>
      <c r="B60" s="309" t="s">
        <v>62</v>
      </c>
      <c r="C60" s="264"/>
      <c r="D60" s="264"/>
      <c r="E60" s="68">
        <f>'SO 15847'!L162</f>
        <v>0</v>
      </c>
      <c r="F60" s="68">
        <f>'SO 15847'!M162</f>
        <v>0</v>
      </c>
      <c r="G60" s="68">
        <f>'SO 15847'!I162</f>
        <v>0</v>
      </c>
      <c r="H60" s="144">
        <f>'SO 15847'!S162</f>
        <v>134.97</v>
      </c>
      <c r="I60" s="144">
        <f>'SO 15847'!V162</f>
        <v>0</v>
      </c>
      <c r="J60" s="144"/>
      <c r="K60" s="144"/>
      <c r="L60" s="144"/>
      <c r="M60" s="144"/>
      <c r="N60" s="144"/>
      <c r="O60" s="144"/>
      <c r="P60" s="144"/>
      <c r="Q60" s="143"/>
      <c r="R60" s="143"/>
      <c r="S60" s="143"/>
      <c r="T60" s="143"/>
      <c r="U60" s="143"/>
      <c r="V60" s="155"/>
      <c r="W60" s="216"/>
      <c r="X60" s="143"/>
      <c r="Y60" s="143"/>
      <c r="Z60" s="143"/>
    </row>
    <row r="61" spans="1:26" x14ac:dyDescent="0.3">
      <c r="A61" s="9"/>
      <c r="B61" s="309" t="s">
        <v>63</v>
      </c>
      <c r="C61" s="264"/>
      <c r="D61" s="264"/>
      <c r="E61" s="68">
        <f>'SO 15847'!L166</f>
        <v>0</v>
      </c>
      <c r="F61" s="68">
        <f>'SO 15847'!M166</f>
        <v>0</v>
      </c>
      <c r="G61" s="68">
        <f>'SO 15847'!I166</f>
        <v>0</v>
      </c>
      <c r="H61" s="144">
        <f>'SO 15847'!S166</f>
        <v>0</v>
      </c>
      <c r="I61" s="144">
        <f>'SO 15847'!V166</f>
        <v>0</v>
      </c>
      <c r="J61" s="144"/>
      <c r="K61" s="144"/>
      <c r="L61" s="144"/>
      <c r="M61" s="144"/>
      <c r="N61" s="144"/>
      <c r="O61" s="144"/>
      <c r="P61" s="144"/>
      <c r="Q61" s="143"/>
      <c r="R61" s="143"/>
      <c r="S61" s="143"/>
      <c r="T61" s="143"/>
      <c r="U61" s="143"/>
      <c r="V61" s="155"/>
      <c r="W61" s="216"/>
      <c r="X61" s="143"/>
      <c r="Y61" s="143"/>
      <c r="Z61" s="143"/>
    </row>
    <row r="62" spans="1:26" x14ac:dyDescent="0.3">
      <c r="A62" s="9"/>
      <c r="B62" s="338" t="s">
        <v>57</v>
      </c>
      <c r="C62" s="339"/>
      <c r="D62" s="339"/>
      <c r="E62" s="145">
        <f>'SO 15847'!L168</f>
        <v>0</v>
      </c>
      <c r="F62" s="145">
        <f>'SO 15847'!M168</f>
        <v>0</v>
      </c>
      <c r="G62" s="145">
        <f>'SO 15847'!I168</f>
        <v>0</v>
      </c>
      <c r="H62" s="146">
        <f>'SO 15847'!S168</f>
        <v>689.16</v>
      </c>
      <c r="I62" s="146">
        <f>'SO 15847'!V168</f>
        <v>0</v>
      </c>
      <c r="J62" s="146"/>
      <c r="K62" s="146"/>
      <c r="L62" s="146"/>
      <c r="M62" s="146"/>
      <c r="N62" s="146"/>
      <c r="O62" s="146"/>
      <c r="P62" s="146"/>
      <c r="Q62" s="143"/>
      <c r="R62" s="143"/>
      <c r="S62" s="143"/>
      <c r="T62" s="143"/>
      <c r="U62" s="143"/>
      <c r="V62" s="155"/>
      <c r="W62" s="216"/>
      <c r="X62" s="143"/>
      <c r="Y62" s="143"/>
      <c r="Z62" s="143"/>
    </row>
    <row r="63" spans="1:26" x14ac:dyDescent="0.3">
      <c r="A63" s="1"/>
      <c r="B63" s="209"/>
      <c r="C63" s="1"/>
      <c r="D63" s="1"/>
      <c r="E63" s="138"/>
      <c r="F63" s="138"/>
      <c r="G63" s="138"/>
      <c r="H63" s="139"/>
      <c r="I63" s="139"/>
      <c r="J63" s="139"/>
      <c r="K63" s="139"/>
      <c r="L63" s="139"/>
      <c r="M63" s="139"/>
      <c r="N63" s="139"/>
      <c r="O63" s="139"/>
      <c r="P63" s="139"/>
      <c r="V63" s="156"/>
      <c r="W63" s="54"/>
    </row>
    <row r="64" spans="1:26" x14ac:dyDescent="0.3">
      <c r="A64" s="147"/>
      <c r="B64" s="340" t="s">
        <v>64</v>
      </c>
      <c r="C64" s="341"/>
      <c r="D64" s="341"/>
      <c r="E64" s="149">
        <f>'SO 15847'!L169</f>
        <v>0</v>
      </c>
      <c r="F64" s="149">
        <f>'SO 15847'!M169</f>
        <v>0</v>
      </c>
      <c r="G64" s="149">
        <f>'SO 15847'!I169</f>
        <v>0</v>
      </c>
      <c r="H64" s="150">
        <f>'SO 15847'!S169</f>
        <v>689.16</v>
      </c>
      <c r="I64" s="150">
        <f>'SO 15847'!V169</f>
        <v>0</v>
      </c>
      <c r="J64" s="151"/>
      <c r="K64" s="151"/>
      <c r="L64" s="151"/>
      <c r="M64" s="151"/>
      <c r="N64" s="151"/>
      <c r="O64" s="151"/>
      <c r="P64" s="151"/>
      <c r="Q64" s="152"/>
      <c r="R64" s="152"/>
      <c r="S64" s="152"/>
      <c r="T64" s="152"/>
      <c r="U64" s="152"/>
      <c r="V64" s="157"/>
      <c r="W64" s="216"/>
      <c r="X64" s="148"/>
      <c r="Y64" s="148"/>
      <c r="Z64" s="148"/>
    </row>
    <row r="65" spans="1:26" x14ac:dyDescent="0.3">
      <c r="A65" s="14"/>
      <c r="B65" s="41"/>
      <c r="C65" s="3"/>
      <c r="D65" s="3"/>
      <c r="E65" s="13"/>
      <c r="F65" s="13"/>
      <c r="G65" s="13"/>
      <c r="H65" s="158"/>
      <c r="I65" s="158"/>
      <c r="J65" s="158"/>
      <c r="K65" s="158"/>
      <c r="L65" s="158"/>
      <c r="M65" s="158"/>
      <c r="N65" s="158"/>
      <c r="O65" s="158"/>
      <c r="P65" s="158"/>
      <c r="Q65" s="10"/>
      <c r="R65" s="10"/>
      <c r="S65" s="10"/>
      <c r="T65" s="10"/>
      <c r="U65" s="10"/>
      <c r="V65" s="10"/>
      <c r="W65" s="54"/>
    </row>
    <row r="66" spans="1:26" x14ac:dyDescent="0.3">
      <c r="A66" s="14"/>
      <c r="B66" s="41"/>
      <c r="C66" s="3"/>
      <c r="D66" s="3"/>
      <c r="E66" s="13"/>
      <c r="F66" s="13"/>
      <c r="G66" s="13"/>
      <c r="H66" s="158"/>
      <c r="I66" s="158"/>
      <c r="J66" s="158"/>
      <c r="K66" s="158"/>
      <c r="L66" s="158"/>
      <c r="M66" s="158"/>
      <c r="N66" s="158"/>
      <c r="O66" s="158"/>
      <c r="P66" s="158"/>
      <c r="Q66" s="10"/>
      <c r="R66" s="10"/>
      <c r="S66" s="10"/>
      <c r="T66" s="10"/>
      <c r="U66" s="10"/>
      <c r="V66" s="10"/>
      <c r="W66" s="54"/>
    </row>
    <row r="67" spans="1:26" x14ac:dyDescent="0.3">
      <c r="A67" s="14"/>
      <c r="B67" s="37"/>
      <c r="C67" s="8"/>
      <c r="D67" s="8"/>
      <c r="E67" s="26"/>
      <c r="F67" s="26"/>
      <c r="G67" s="26"/>
      <c r="H67" s="159"/>
      <c r="I67" s="159"/>
      <c r="J67" s="159"/>
      <c r="K67" s="159"/>
      <c r="L67" s="159"/>
      <c r="M67" s="159"/>
      <c r="N67" s="159"/>
      <c r="O67" s="159"/>
      <c r="P67" s="159"/>
      <c r="Q67" s="15"/>
      <c r="R67" s="15"/>
      <c r="S67" s="15"/>
      <c r="T67" s="15"/>
      <c r="U67" s="15"/>
      <c r="V67" s="15"/>
      <c r="W67" s="54"/>
    </row>
    <row r="68" spans="1:26" ht="34.950000000000003" customHeight="1" x14ac:dyDescent="0.3">
      <c r="A68" s="1"/>
      <c r="B68" s="342" t="s">
        <v>65</v>
      </c>
      <c r="C68" s="343"/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54"/>
    </row>
    <row r="69" spans="1:26" x14ac:dyDescent="0.3">
      <c r="A69" s="14"/>
      <c r="B69" s="98"/>
      <c r="C69" s="18"/>
      <c r="D69" s="18"/>
      <c r="E69" s="100"/>
      <c r="F69" s="100"/>
      <c r="G69" s="100"/>
      <c r="H69" s="173"/>
      <c r="I69" s="173"/>
      <c r="J69" s="173"/>
      <c r="K69" s="173"/>
      <c r="L69" s="173"/>
      <c r="M69" s="173"/>
      <c r="N69" s="173"/>
      <c r="O69" s="173"/>
      <c r="P69" s="173"/>
      <c r="Q69" s="19"/>
      <c r="R69" s="19"/>
      <c r="S69" s="19"/>
      <c r="T69" s="19"/>
      <c r="U69" s="19"/>
      <c r="V69" s="19"/>
      <c r="W69" s="54"/>
    </row>
    <row r="70" spans="1:26" ht="19.95" customHeight="1" x14ac:dyDescent="0.3">
      <c r="A70" s="204"/>
      <c r="B70" s="304" t="s">
        <v>21</v>
      </c>
      <c r="C70" s="305"/>
      <c r="D70" s="305"/>
      <c r="E70" s="306"/>
      <c r="F70" s="171"/>
      <c r="G70" s="171"/>
      <c r="H70" s="172" t="s">
        <v>76</v>
      </c>
      <c r="I70" s="333" t="s">
        <v>77</v>
      </c>
      <c r="J70" s="334"/>
      <c r="K70" s="334"/>
      <c r="L70" s="334"/>
      <c r="M70" s="334"/>
      <c r="N70" s="334"/>
      <c r="O70" s="334"/>
      <c r="P70" s="335"/>
      <c r="Q70" s="17"/>
      <c r="R70" s="17"/>
      <c r="S70" s="17"/>
      <c r="T70" s="17"/>
      <c r="U70" s="17"/>
      <c r="V70" s="17"/>
      <c r="W70" s="54"/>
    </row>
    <row r="71" spans="1:26" ht="19.95" customHeight="1" x14ac:dyDescent="0.3">
      <c r="A71" s="204"/>
      <c r="B71" s="315" t="s">
        <v>22</v>
      </c>
      <c r="C71" s="316"/>
      <c r="D71" s="316"/>
      <c r="E71" s="317"/>
      <c r="F71" s="167"/>
      <c r="G71" s="167"/>
      <c r="H71" s="168" t="s">
        <v>16</v>
      </c>
      <c r="I71" s="16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204"/>
      <c r="B72" s="315" t="s">
        <v>23</v>
      </c>
      <c r="C72" s="316"/>
      <c r="D72" s="316"/>
      <c r="E72" s="317"/>
      <c r="F72" s="167"/>
      <c r="G72" s="167"/>
      <c r="H72" s="168" t="s">
        <v>78</v>
      </c>
      <c r="I72" s="168" t="s">
        <v>20</v>
      </c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208" t="s">
        <v>79</v>
      </c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208" t="s">
        <v>14</v>
      </c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8"/>
      <c r="I76" s="158"/>
      <c r="J76" s="158"/>
      <c r="K76" s="158"/>
      <c r="L76" s="158"/>
      <c r="M76" s="158"/>
      <c r="N76" s="158"/>
      <c r="O76" s="158"/>
      <c r="P76" s="158"/>
      <c r="Q76" s="10"/>
      <c r="R76" s="10"/>
      <c r="S76" s="10"/>
      <c r="T76" s="10"/>
      <c r="U76" s="10"/>
      <c r="V76" s="10"/>
      <c r="W76" s="54"/>
    </row>
    <row r="77" spans="1:26" ht="19.95" customHeight="1" x14ac:dyDescent="0.3">
      <c r="A77" s="14"/>
      <c r="B77" s="210" t="s">
        <v>56</v>
      </c>
      <c r="C77" s="169"/>
      <c r="D77" s="169"/>
      <c r="E77" s="13"/>
      <c r="F77" s="13"/>
      <c r="G77" s="13"/>
      <c r="H77" s="158"/>
      <c r="I77" s="158"/>
      <c r="J77" s="158"/>
      <c r="K77" s="158"/>
      <c r="L77" s="158"/>
      <c r="M77" s="158"/>
      <c r="N77" s="158"/>
      <c r="O77" s="158"/>
      <c r="P77" s="158"/>
      <c r="Q77" s="10"/>
      <c r="R77" s="10"/>
      <c r="S77" s="10"/>
      <c r="T77" s="10"/>
      <c r="U77" s="10"/>
      <c r="V77" s="10"/>
      <c r="W77" s="54"/>
    </row>
    <row r="78" spans="1:26" x14ac:dyDescent="0.3">
      <c r="A78" s="2"/>
      <c r="B78" s="211" t="s">
        <v>66</v>
      </c>
      <c r="C78" s="134" t="s">
        <v>67</v>
      </c>
      <c r="D78" s="134" t="s">
        <v>68</v>
      </c>
      <c r="E78" s="160"/>
      <c r="F78" s="160" t="s">
        <v>69</v>
      </c>
      <c r="G78" s="160" t="s">
        <v>70</v>
      </c>
      <c r="H78" s="161" t="s">
        <v>71</v>
      </c>
      <c r="I78" s="161" t="s">
        <v>72</v>
      </c>
      <c r="J78" s="161"/>
      <c r="K78" s="161"/>
      <c r="L78" s="161"/>
      <c r="M78" s="161"/>
      <c r="N78" s="161"/>
      <c r="O78" s="161"/>
      <c r="P78" s="161" t="s">
        <v>73</v>
      </c>
      <c r="Q78" s="162"/>
      <c r="R78" s="162"/>
      <c r="S78" s="134" t="s">
        <v>74</v>
      </c>
      <c r="T78" s="163"/>
      <c r="U78" s="163"/>
      <c r="V78" s="134" t="s">
        <v>75</v>
      </c>
      <c r="W78" s="54"/>
    </row>
    <row r="79" spans="1:26" x14ac:dyDescent="0.3">
      <c r="A79" s="9"/>
      <c r="B79" s="74"/>
      <c r="C79" s="174"/>
      <c r="D79" s="308" t="s">
        <v>57</v>
      </c>
      <c r="E79" s="308"/>
      <c r="F79" s="140"/>
      <c r="G79" s="175"/>
      <c r="H79" s="140"/>
      <c r="I79" s="140"/>
      <c r="J79" s="141"/>
      <c r="K79" s="141"/>
      <c r="L79" s="141"/>
      <c r="M79" s="141"/>
      <c r="N79" s="141"/>
      <c r="O79" s="141"/>
      <c r="P79" s="141"/>
      <c r="Q79" s="110"/>
      <c r="R79" s="110"/>
      <c r="S79" s="110"/>
      <c r="T79" s="110"/>
      <c r="U79" s="110"/>
      <c r="V79" s="197"/>
      <c r="W79" s="216"/>
      <c r="X79" s="143"/>
      <c r="Y79" s="143"/>
      <c r="Z79" s="143"/>
    </row>
    <row r="80" spans="1:26" x14ac:dyDescent="0.3">
      <c r="A80" s="9"/>
      <c r="B80" s="56"/>
      <c r="C80" s="177">
        <v>1</v>
      </c>
      <c r="D80" s="336" t="s">
        <v>80</v>
      </c>
      <c r="E80" s="336"/>
      <c r="F80" s="68"/>
      <c r="G80" s="176"/>
      <c r="H80" s="68"/>
      <c r="I80" s="68"/>
      <c r="J80" s="144"/>
      <c r="K80" s="144"/>
      <c r="L80" s="144"/>
      <c r="M80" s="144"/>
      <c r="N80" s="144"/>
      <c r="O80" s="144"/>
      <c r="P80" s="144"/>
      <c r="Q80" s="9"/>
      <c r="R80" s="9"/>
      <c r="S80" s="9"/>
      <c r="T80" s="9"/>
      <c r="U80" s="9"/>
      <c r="V80" s="198"/>
      <c r="W80" s="216"/>
      <c r="X80" s="143"/>
      <c r="Y80" s="143"/>
      <c r="Z80" s="143"/>
    </row>
    <row r="81" spans="1:26" ht="25.05" customHeight="1" x14ac:dyDescent="0.3">
      <c r="A81" s="184"/>
      <c r="B81" s="212">
        <v>1</v>
      </c>
      <c r="C81" s="185" t="s">
        <v>81</v>
      </c>
      <c r="D81" s="337" t="s">
        <v>82</v>
      </c>
      <c r="E81" s="337"/>
      <c r="F81" s="179" t="s">
        <v>83</v>
      </c>
      <c r="G81" s="180">
        <v>72.5</v>
      </c>
      <c r="H81" s="179"/>
      <c r="I81" s="179">
        <f t="shared" ref="I81:I100" si="0">ROUND(G81*(H81),2)</f>
        <v>0</v>
      </c>
      <c r="J81" s="181">
        <f t="shared" ref="J81:J100" si="1">ROUND(G81*(N81),2)</f>
        <v>202.28</v>
      </c>
      <c r="K81" s="182">
        <f t="shared" ref="K81:K100" si="2">ROUND(G81*(O81),2)</f>
        <v>0</v>
      </c>
      <c r="L81" s="182">
        <f t="shared" ref="L81:L97" si="3">ROUND(G81*(H81),2)</f>
        <v>0</v>
      </c>
      <c r="M81" s="182"/>
      <c r="N81" s="182">
        <v>2.79</v>
      </c>
      <c r="O81" s="182"/>
      <c r="P81" s="186"/>
      <c r="Q81" s="186"/>
      <c r="R81" s="186"/>
      <c r="S81" s="183">
        <f t="shared" ref="S81:S100" si="4">ROUND(G81*(P81),3)</f>
        <v>0</v>
      </c>
      <c r="T81" s="183"/>
      <c r="U81" s="183"/>
      <c r="V81" s="199"/>
      <c r="W81" s="54"/>
      <c r="Z81">
        <v>0</v>
      </c>
    </row>
    <row r="82" spans="1:26" ht="25.05" customHeight="1" x14ac:dyDescent="0.3">
      <c r="A82" s="184"/>
      <c r="B82" s="212">
        <v>2</v>
      </c>
      <c r="C82" s="185" t="s">
        <v>84</v>
      </c>
      <c r="D82" s="337" t="s">
        <v>85</v>
      </c>
      <c r="E82" s="337"/>
      <c r="F82" s="179" t="s">
        <v>83</v>
      </c>
      <c r="G82" s="180">
        <v>14.3</v>
      </c>
      <c r="H82" s="179"/>
      <c r="I82" s="179">
        <f t="shared" si="0"/>
        <v>0</v>
      </c>
      <c r="J82" s="181">
        <f t="shared" si="1"/>
        <v>303.45</v>
      </c>
      <c r="K82" s="182">
        <f t="shared" si="2"/>
        <v>0</v>
      </c>
      <c r="L82" s="182">
        <f t="shared" si="3"/>
        <v>0</v>
      </c>
      <c r="M82" s="182"/>
      <c r="N82" s="182">
        <v>21.22</v>
      </c>
      <c r="O82" s="182"/>
      <c r="P82" s="186"/>
      <c r="Q82" s="186"/>
      <c r="R82" s="186"/>
      <c r="S82" s="183">
        <f t="shared" si="4"/>
        <v>0</v>
      </c>
      <c r="T82" s="183"/>
      <c r="U82" s="183"/>
      <c r="V82" s="199"/>
      <c r="W82" s="54"/>
      <c r="Z82">
        <v>0</v>
      </c>
    </row>
    <row r="83" spans="1:26" ht="25.05" customHeight="1" x14ac:dyDescent="0.3">
      <c r="A83" s="184"/>
      <c r="B83" s="212">
        <v>3</v>
      </c>
      <c r="C83" s="185" t="s">
        <v>86</v>
      </c>
      <c r="D83" s="337" t="s">
        <v>87</v>
      </c>
      <c r="E83" s="337"/>
      <c r="F83" s="179" t="s">
        <v>83</v>
      </c>
      <c r="G83" s="180">
        <v>118.5</v>
      </c>
      <c r="H83" s="179"/>
      <c r="I83" s="179">
        <f t="shared" si="0"/>
        <v>0</v>
      </c>
      <c r="J83" s="181">
        <f t="shared" si="1"/>
        <v>694.41</v>
      </c>
      <c r="K83" s="182">
        <f t="shared" si="2"/>
        <v>0</v>
      </c>
      <c r="L83" s="182">
        <f t="shared" si="3"/>
        <v>0</v>
      </c>
      <c r="M83" s="182"/>
      <c r="N83" s="182">
        <v>5.86</v>
      </c>
      <c r="O83" s="182"/>
      <c r="P83" s="186"/>
      <c r="Q83" s="186"/>
      <c r="R83" s="186"/>
      <c r="S83" s="183">
        <f t="shared" si="4"/>
        <v>0</v>
      </c>
      <c r="T83" s="183"/>
      <c r="U83" s="183"/>
      <c r="V83" s="199"/>
      <c r="W83" s="54"/>
      <c r="Z83">
        <v>0</v>
      </c>
    </row>
    <row r="84" spans="1:26" ht="25.05" customHeight="1" x14ac:dyDescent="0.3">
      <c r="A84" s="184"/>
      <c r="B84" s="212">
        <v>4</v>
      </c>
      <c r="C84" s="185" t="s">
        <v>88</v>
      </c>
      <c r="D84" s="337" t="s">
        <v>89</v>
      </c>
      <c r="E84" s="337"/>
      <c r="F84" s="179" t="s">
        <v>83</v>
      </c>
      <c r="G84" s="180">
        <v>144.6</v>
      </c>
      <c r="H84" s="179"/>
      <c r="I84" s="179">
        <f t="shared" si="0"/>
        <v>0</v>
      </c>
      <c r="J84" s="181">
        <f t="shared" si="1"/>
        <v>373.07</v>
      </c>
      <c r="K84" s="182">
        <f t="shared" si="2"/>
        <v>0</v>
      </c>
      <c r="L84" s="182">
        <f t="shared" si="3"/>
        <v>0</v>
      </c>
      <c r="M84" s="182"/>
      <c r="N84" s="182">
        <v>2.58</v>
      </c>
      <c r="O84" s="182"/>
      <c r="P84" s="186"/>
      <c r="Q84" s="186"/>
      <c r="R84" s="186"/>
      <c r="S84" s="183">
        <f t="shared" si="4"/>
        <v>0</v>
      </c>
      <c r="T84" s="183"/>
      <c r="U84" s="183"/>
      <c r="V84" s="199"/>
      <c r="W84" s="54"/>
      <c r="Z84">
        <v>0</v>
      </c>
    </row>
    <row r="85" spans="1:26" ht="25.05" customHeight="1" x14ac:dyDescent="0.3">
      <c r="A85" s="184"/>
      <c r="B85" s="212">
        <v>5</v>
      </c>
      <c r="C85" s="185" t="s">
        <v>90</v>
      </c>
      <c r="D85" s="337" t="s">
        <v>91</v>
      </c>
      <c r="E85" s="337"/>
      <c r="F85" s="179" t="s">
        <v>92</v>
      </c>
      <c r="G85" s="180">
        <v>261.39999999999998</v>
      </c>
      <c r="H85" s="179"/>
      <c r="I85" s="179">
        <f t="shared" si="0"/>
        <v>0</v>
      </c>
      <c r="J85" s="181">
        <f t="shared" si="1"/>
        <v>253.56</v>
      </c>
      <c r="K85" s="182">
        <f t="shared" si="2"/>
        <v>0</v>
      </c>
      <c r="L85" s="182">
        <f t="shared" si="3"/>
        <v>0</v>
      </c>
      <c r="M85" s="182"/>
      <c r="N85" s="182">
        <v>0.97</v>
      </c>
      <c r="O85" s="182"/>
      <c r="P85" s="186"/>
      <c r="Q85" s="186"/>
      <c r="R85" s="186"/>
      <c r="S85" s="183">
        <f t="shared" si="4"/>
        <v>0</v>
      </c>
      <c r="T85" s="183"/>
      <c r="U85" s="183"/>
      <c r="V85" s="199"/>
      <c r="W85" s="54"/>
      <c r="Z85">
        <v>0</v>
      </c>
    </row>
    <row r="86" spans="1:26" ht="25.05" customHeight="1" x14ac:dyDescent="0.3">
      <c r="A86" s="184"/>
      <c r="B86" s="212">
        <v>6</v>
      </c>
      <c r="C86" s="185" t="s">
        <v>93</v>
      </c>
      <c r="D86" s="337" t="s">
        <v>94</v>
      </c>
      <c r="E86" s="337"/>
      <c r="F86" s="179" t="s">
        <v>92</v>
      </c>
      <c r="G86" s="180">
        <v>224</v>
      </c>
      <c r="H86" s="179"/>
      <c r="I86" s="179">
        <f t="shared" si="0"/>
        <v>0</v>
      </c>
      <c r="J86" s="181">
        <f t="shared" si="1"/>
        <v>441.28</v>
      </c>
      <c r="K86" s="182">
        <f t="shared" si="2"/>
        <v>0</v>
      </c>
      <c r="L86" s="182">
        <f t="shared" si="3"/>
        <v>0</v>
      </c>
      <c r="M86" s="182"/>
      <c r="N86" s="182">
        <v>1.97</v>
      </c>
      <c r="O86" s="182"/>
      <c r="P86" s="186"/>
      <c r="Q86" s="186"/>
      <c r="R86" s="186"/>
      <c r="S86" s="183">
        <f t="shared" si="4"/>
        <v>0</v>
      </c>
      <c r="T86" s="183"/>
      <c r="U86" s="183"/>
      <c r="V86" s="199"/>
      <c r="W86" s="54"/>
      <c r="Z86">
        <v>0</v>
      </c>
    </row>
    <row r="87" spans="1:26" ht="25.05" customHeight="1" x14ac:dyDescent="0.3">
      <c r="A87" s="184"/>
      <c r="B87" s="212">
        <v>7</v>
      </c>
      <c r="C87" s="185" t="s">
        <v>95</v>
      </c>
      <c r="D87" s="337" t="s">
        <v>96</v>
      </c>
      <c r="E87" s="337"/>
      <c r="F87" s="179" t="s">
        <v>92</v>
      </c>
      <c r="G87" s="180">
        <v>224</v>
      </c>
      <c r="H87" s="179"/>
      <c r="I87" s="179">
        <f t="shared" si="0"/>
        <v>0</v>
      </c>
      <c r="J87" s="181">
        <f t="shared" si="1"/>
        <v>127.68</v>
      </c>
      <c r="K87" s="182">
        <f t="shared" si="2"/>
        <v>0</v>
      </c>
      <c r="L87" s="182">
        <f t="shared" si="3"/>
        <v>0</v>
      </c>
      <c r="M87" s="182"/>
      <c r="N87" s="182">
        <v>0.56999999999999995</v>
      </c>
      <c r="O87" s="182"/>
      <c r="P87" s="186"/>
      <c r="Q87" s="186"/>
      <c r="R87" s="186"/>
      <c r="S87" s="183">
        <f t="shared" si="4"/>
        <v>0</v>
      </c>
      <c r="T87" s="183"/>
      <c r="U87" s="183"/>
      <c r="V87" s="199"/>
      <c r="W87" s="54"/>
      <c r="Z87">
        <v>0</v>
      </c>
    </row>
    <row r="88" spans="1:26" ht="25.05" customHeight="1" x14ac:dyDescent="0.3">
      <c r="A88" s="184"/>
      <c r="B88" s="212">
        <v>8</v>
      </c>
      <c r="C88" s="185" t="s">
        <v>97</v>
      </c>
      <c r="D88" s="337" t="s">
        <v>98</v>
      </c>
      <c r="E88" s="337"/>
      <c r="F88" s="179" t="s">
        <v>92</v>
      </c>
      <c r="G88" s="180">
        <v>96</v>
      </c>
      <c r="H88" s="179"/>
      <c r="I88" s="179">
        <f t="shared" si="0"/>
        <v>0</v>
      </c>
      <c r="J88" s="181">
        <f t="shared" si="1"/>
        <v>563.52</v>
      </c>
      <c r="K88" s="182">
        <f t="shared" si="2"/>
        <v>0</v>
      </c>
      <c r="L88" s="182">
        <f t="shared" si="3"/>
        <v>0</v>
      </c>
      <c r="M88" s="182"/>
      <c r="N88" s="182">
        <v>5.87</v>
      </c>
      <c r="O88" s="182"/>
      <c r="P88" s="186"/>
      <c r="Q88" s="186"/>
      <c r="R88" s="186"/>
      <c r="S88" s="183">
        <f t="shared" si="4"/>
        <v>0</v>
      </c>
      <c r="T88" s="183"/>
      <c r="U88" s="183"/>
      <c r="V88" s="199"/>
      <c r="W88" s="54"/>
      <c r="Z88">
        <v>0</v>
      </c>
    </row>
    <row r="89" spans="1:26" ht="25.05" customHeight="1" x14ac:dyDescent="0.3">
      <c r="A89" s="184"/>
      <c r="B89" s="212">
        <v>9</v>
      </c>
      <c r="C89" s="185" t="s">
        <v>99</v>
      </c>
      <c r="D89" s="337" t="s">
        <v>100</v>
      </c>
      <c r="E89" s="337"/>
      <c r="F89" s="179" t="s">
        <v>92</v>
      </c>
      <c r="G89" s="180">
        <v>96</v>
      </c>
      <c r="H89" s="179"/>
      <c r="I89" s="179">
        <f t="shared" si="0"/>
        <v>0</v>
      </c>
      <c r="J89" s="181">
        <f t="shared" si="1"/>
        <v>103.68</v>
      </c>
      <c r="K89" s="182">
        <f t="shared" si="2"/>
        <v>0</v>
      </c>
      <c r="L89" s="182">
        <f t="shared" si="3"/>
        <v>0</v>
      </c>
      <c r="M89" s="182"/>
      <c r="N89" s="182">
        <v>1.08</v>
      </c>
      <c r="O89" s="182"/>
      <c r="P89" s="186"/>
      <c r="Q89" s="186"/>
      <c r="R89" s="186"/>
      <c r="S89" s="183">
        <f t="shared" si="4"/>
        <v>0</v>
      </c>
      <c r="T89" s="183"/>
      <c r="U89" s="183"/>
      <c r="V89" s="199"/>
      <c r="W89" s="54"/>
      <c r="Z89">
        <v>0</v>
      </c>
    </row>
    <row r="90" spans="1:26" ht="25.05" customHeight="1" x14ac:dyDescent="0.3">
      <c r="A90" s="184"/>
      <c r="B90" s="212">
        <v>10</v>
      </c>
      <c r="C90" s="185" t="s">
        <v>101</v>
      </c>
      <c r="D90" s="337" t="s">
        <v>102</v>
      </c>
      <c r="E90" s="337"/>
      <c r="F90" s="179" t="s">
        <v>92</v>
      </c>
      <c r="G90" s="180">
        <v>137</v>
      </c>
      <c r="H90" s="179"/>
      <c r="I90" s="179">
        <f t="shared" si="0"/>
        <v>0</v>
      </c>
      <c r="J90" s="181">
        <f t="shared" si="1"/>
        <v>4316.87</v>
      </c>
      <c r="K90" s="182">
        <f t="shared" si="2"/>
        <v>0</v>
      </c>
      <c r="L90" s="182">
        <f t="shared" si="3"/>
        <v>0</v>
      </c>
      <c r="M90" s="182"/>
      <c r="N90" s="182">
        <v>31.51</v>
      </c>
      <c r="O90" s="182"/>
      <c r="P90" s="186"/>
      <c r="Q90" s="186"/>
      <c r="R90" s="186"/>
      <c r="S90" s="183">
        <f t="shared" si="4"/>
        <v>0</v>
      </c>
      <c r="T90" s="183"/>
      <c r="U90" s="183"/>
      <c r="V90" s="199"/>
      <c r="W90" s="54"/>
      <c r="Z90">
        <v>0</v>
      </c>
    </row>
    <row r="91" spans="1:26" ht="34.950000000000003" customHeight="1" x14ac:dyDescent="0.3">
      <c r="A91" s="184"/>
      <c r="B91" s="212">
        <v>11</v>
      </c>
      <c r="C91" s="185" t="s">
        <v>103</v>
      </c>
      <c r="D91" s="337" t="s">
        <v>104</v>
      </c>
      <c r="E91" s="337"/>
      <c r="F91" s="179" t="s">
        <v>92</v>
      </c>
      <c r="G91" s="180">
        <v>137</v>
      </c>
      <c r="H91" s="179"/>
      <c r="I91" s="179">
        <f t="shared" si="0"/>
        <v>0</v>
      </c>
      <c r="J91" s="181">
        <f t="shared" si="1"/>
        <v>1220.67</v>
      </c>
      <c r="K91" s="182">
        <f t="shared" si="2"/>
        <v>0</v>
      </c>
      <c r="L91" s="182">
        <f t="shared" si="3"/>
        <v>0</v>
      </c>
      <c r="M91" s="182"/>
      <c r="N91" s="182">
        <v>8.91</v>
      </c>
      <c r="O91" s="182"/>
      <c r="P91" s="186"/>
      <c r="Q91" s="186"/>
      <c r="R91" s="186"/>
      <c r="S91" s="183">
        <f t="shared" si="4"/>
        <v>0</v>
      </c>
      <c r="T91" s="183"/>
      <c r="U91" s="183"/>
      <c r="V91" s="199"/>
      <c r="W91" s="54"/>
      <c r="Z91">
        <v>0</v>
      </c>
    </row>
    <row r="92" spans="1:26" ht="25.05" customHeight="1" x14ac:dyDescent="0.3">
      <c r="A92" s="184"/>
      <c r="B92" s="212">
        <v>12</v>
      </c>
      <c r="C92" s="185" t="s">
        <v>105</v>
      </c>
      <c r="D92" s="337" t="s">
        <v>106</v>
      </c>
      <c r="E92" s="337"/>
      <c r="F92" s="178" t="s">
        <v>92</v>
      </c>
      <c r="G92" s="180">
        <v>426.1</v>
      </c>
      <c r="H92" s="179"/>
      <c r="I92" s="179">
        <f t="shared" si="0"/>
        <v>0</v>
      </c>
      <c r="J92" s="178">
        <f t="shared" si="1"/>
        <v>592.28</v>
      </c>
      <c r="K92" s="183">
        <f t="shared" si="2"/>
        <v>0</v>
      </c>
      <c r="L92" s="183">
        <f t="shared" si="3"/>
        <v>0</v>
      </c>
      <c r="M92" s="183"/>
      <c r="N92" s="183">
        <v>1.3900000000000001</v>
      </c>
      <c r="O92" s="183"/>
      <c r="P92" s="186"/>
      <c r="Q92" s="186"/>
      <c r="R92" s="186"/>
      <c r="S92" s="183">
        <f t="shared" si="4"/>
        <v>0</v>
      </c>
      <c r="T92" s="183"/>
      <c r="U92" s="183"/>
      <c r="V92" s="199"/>
      <c r="W92" s="54"/>
      <c r="Z92">
        <v>0</v>
      </c>
    </row>
    <row r="93" spans="1:26" ht="25.05" customHeight="1" x14ac:dyDescent="0.3">
      <c r="A93" s="184"/>
      <c r="B93" s="212">
        <v>13</v>
      </c>
      <c r="C93" s="185" t="s">
        <v>107</v>
      </c>
      <c r="D93" s="337" t="s">
        <v>108</v>
      </c>
      <c r="E93" s="337"/>
      <c r="F93" s="178" t="s">
        <v>92</v>
      </c>
      <c r="G93" s="180">
        <v>426.1</v>
      </c>
      <c r="H93" s="179"/>
      <c r="I93" s="179">
        <f t="shared" si="0"/>
        <v>0</v>
      </c>
      <c r="J93" s="178">
        <f t="shared" si="1"/>
        <v>1427.44</v>
      </c>
      <c r="K93" s="183">
        <f t="shared" si="2"/>
        <v>0</v>
      </c>
      <c r="L93" s="183">
        <f t="shared" si="3"/>
        <v>0</v>
      </c>
      <c r="M93" s="183"/>
      <c r="N93" s="183">
        <v>3.35</v>
      </c>
      <c r="O93" s="183"/>
      <c r="P93" s="186"/>
      <c r="Q93" s="186"/>
      <c r="R93" s="186"/>
      <c r="S93" s="183">
        <f t="shared" si="4"/>
        <v>0</v>
      </c>
      <c r="T93" s="183"/>
      <c r="U93" s="183"/>
      <c r="V93" s="199"/>
      <c r="W93" s="54"/>
      <c r="Z93">
        <v>0</v>
      </c>
    </row>
    <row r="94" spans="1:26" ht="25.05" customHeight="1" x14ac:dyDescent="0.3">
      <c r="A94" s="184"/>
      <c r="B94" s="212">
        <v>14</v>
      </c>
      <c r="C94" s="185" t="s">
        <v>109</v>
      </c>
      <c r="D94" s="337" t="s">
        <v>110</v>
      </c>
      <c r="E94" s="337"/>
      <c r="F94" s="178" t="s">
        <v>92</v>
      </c>
      <c r="G94" s="180">
        <v>400</v>
      </c>
      <c r="H94" s="179"/>
      <c r="I94" s="179">
        <f t="shared" si="0"/>
        <v>0</v>
      </c>
      <c r="J94" s="178">
        <f t="shared" si="1"/>
        <v>636</v>
      </c>
      <c r="K94" s="183">
        <f t="shared" si="2"/>
        <v>0</v>
      </c>
      <c r="L94" s="183">
        <f t="shared" si="3"/>
        <v>0</v>
      </c>
      <c r="M94" s="183"/>
      <c r="N94" s="183">
        <v>1.5899999999999999</v>
      </c>
      <c r="O94" s="183"/>
      <c r="P94" s="186"/>
      <c r="Q94" s="186"/>
      <c r="R94" s="186"/>
      <c r="S94" s="183">
        <f t="shared" si="4"/>
        <v>0</v>
      </c>
      <c r="T94" s="183"/>
      <c r="U94" s="183"/>
      <c r="V94" s="199"/>
      <c r="W94" s="54"/>
      <c r="Z94">
        <v>0</v>
      </c>
    </row>
    <row r="95" spans="1:26" ht="25.05" customHeight="1" x14ac:dyDescent="0.3">
      <c r="A95" s="184"/>
      <c r="B95" s="212">
        <v>15</v>
      </c>
      <c r="C95" s="185" t="s">
        <v>111</v>
      </c>
      <c r="D95" s="337" t="s">
        <v>112</v>
      </c>
      <c r="E95" s="337"/>
      <c r="F95" s="178" t="s">
        <v>92</v>
      </c>
      <c r="G95" s="180">
        <v>202.1</v>
      </c>
      <c r="H95" s="179"/>
      <c r="I95" s="179">
        <f t="shared" si="0"/>
        <v>0</v>
      </c>
      <c r="J95" s="178">
        <f t="shared" si="1"/>
        <v>137.43</v>
      </c>
      <c r="K95" s="183">
        <f t="shared" si="2"/>
        <v>0</v>
      </c>
      <c r="L95" s="183">
        <f t="shared" si="3"/>
        <v>0</v>
      </c>
      <c r="M95" s="183"/>
      <c r="N95" s="183">
        <v>0.68</v>
      </c>
      <c r="O95" s="183"/>
      <c r="P95" s="186"/>
      <c r="Q95" s="186"/>
      <c r="R95" s="186"/>
      <c r="S95" s="183">
        <f t="shared" si="4"/>
        <v>0</v>
      </c>
      <c r="T95" s="183"/>
      <c r="U95" s="183"/>
      <c r="V95" s="199"/>
      <c r="W95" s="54"/>
      <c r="Z95">
        <v>0</v>
      </c>
    </row>
    <row r="96" spans="1:26" ht="25.05" customHeight="1" x14ac:dyDescent="0.3">
      <c r="A96" s="184"/>
      <c r="B96" s="212">
        <v>16</v>
      </c>
      <c r="C96" s="185" t="s">
        <v>113</v>
      </c>
      <c r="D96" s="337" t="s">
        <v>114</v>
      </c>
      <c r="E96" s="337"/>
      <c r="F96" s="178" t="s">
        <v>92</v>
      </c>
      <c r="G96" s="180">
        <v>57</v>
      </c>
      <c r="H96" s="179"/>
      <c r="I96" s="179">
        <f t="shared" si="0"/>
        <v>0</v>
      </c>
      <c r="J96" s="178">
        <f t="shared" si="1"/>
        <v>89.49</v>
      </c>
      <c r="K96" s="183">
        <f t="shared" si="2"/>
        <v>0</v>
      </c>
      <c r="L96" s="183">
        <f t="shared" si="3"/>
        <v>0</v>
      </c>
      <c r="M96" s="183"/>
      <c r="N96" s="183">
        <v>1.5699999999999998</v>
      </c>
      <c r="O96" s="183"/>
      <c r="P96" s="186"/>
      <c r="Q96" s="186"/>
      <c r="R96" s="186"/>
      <c r="S96" s="183">
        <f t="shared" si="4"/>
        <v>0</v>
      </c>
      <c r="T96" s="183"/>
      <c r="U96" s="183"/>
      <c r="V96" s="199"/>
      <c r="W96" s="54"/>
      <c r="Z96">
        <v>0</v>
      </c>
    </row>
    <row r="97" spans="1:26" ht="25.05" customHeight="1" x14ac:dyDescent="0.3">
      <c r="A97" s="184"/>
      <c r="B97" s="212">
        <v>17</v>
      </c>
      <c r="C97" s="185" t="s">
        <v>115</v>
      </c>
      <c r="D97" s="337" t="s">
        <v>116</v>
      </c>
      <c r="E97" s="337"/>
      <c r="F97" s="178" t="s">
        <v>83</v>
      </c>
      <c r="G97" s="180">
        <v>593</v>
      </c>
      <c r="H97" s="179"/>
      <c r="I97" s="179">
        <f t="shared" si="0"/>
        <v>0</v>
      </c>
      <c r="J97" s="178">
        <f t="shared" si="1"/>
        <v>462.54</v>
      </c>
      <c r="K97" s="183">
        <f t="shared" si="2"/>
        <v>0</v>
      </c>
      <c r="L97" s="183">
        <f t="shared" si="3"/>
        <v>0</v>
      </c>
      <c r="M97" s="183"/>
      <c r="N97" s="183">
        <v>0.78</v>
      </c>
      <c r="O97" s="183"/>
      <c r="P97" s="186"/>
      <c r="Q97" s="186"/>
      <c r="R97" s="186"/>
      <c r="S97" s="183">
        <f t="shared" si="4"/>
        <v>0</v>
      </c>
      <c r="T97" s="183"/>
      <c r="U97" s="183"/>
      <c r="V97" s="199"/>
      <c r="W97" s="54"/>
      <c r="Z97">
        <v>0</v>
      </c>
    </row>
    <row r="98" spans="1:26" ht="25.05" customHeight="1" x14ac:dyDescent="0.3">
      <c r="A98" s="184"/>
      <c r="B98" s="213">
        <v>18</v>
      </c>
      <c r="C98" s="191" t="s">
        <v>117</v>
      </c>
      <c r="D98" s="344" t="s">
        <v>118</v>
      </c>
      <c r="E98" s="344"/>
      <c r="F98" s="187" t="s">
        <v>119</v>
      </c>
      <c r="G98" s="188">
        <v>29.946999999999999</v>
      </c>
      <c r="H98" s="189"/>
      <c r="I98" s="189">
        <f t="shared" si="0"/>
        <v>0</v>
      </c>
      <c r="J98" s="187">
        <f t="shared" si="1"/>
        <v>224.6</v>
      </c>
      <c r="K98" s="190">
        <f t="shared" si="2"/>
        <v>0</v>
      </c>
      <c r="L98" s="190"/>
      <c r="M98" s="190">
        <f>ROUND(G98*(H98),2)</f>
        <v>0</v>
      </c>
      <c r="N98" s="190">
        <v>7.5</v>
      </c>
      <c r="O98" s="190"/>
      <c r="P98" s="192"/>
      <c r="Q98" s="192"/>
      <c r="R98" s="192"/>
      <c r="S98" s="190">
        <f t="shared" si="4"/>
        <v>0</v>
      </c>
      <c r="T98" s="190"/>
      <c r="U98" s="190"/>
      <c r="V98" s="200"/>
      <c r="W98" s="54"/>
      <c r="Z98">
        <v>0</v>
      </c>
    </row>
    <row r="99" spans="1:26" ht="25.05" customHeight="1" x14ac:dyDescent="0.3">
      <c r="A99" s="184"/>
      <c r="B99" s="212">
        <v>19</v>
      </c>
      <c r="C99" s="185" t="s">
        <v>120</v>
      </c>
      <c r="D99" s="337" t="s">
        <v>121</v>
      </c>
      <c r="E99" s="337"/>
      <c r="F99" s="178" t="s">
        <v>83</v>
      </c>
      <c r="G99" s="180">
        <v>753.9</v>
      </c>
      <c r="H99" s="179"/>
      <c r="I99" s="179">
        <f t="shared" si="0"/>
        <v>0</v>
      </c>
      <c r="J99" s="178">
        <f t="shared" si="1"/>
        <v>324.18</v>
      </c>
      <c r="K99" s="183">
        <f t="shared" si="2"/>
        <v>0</v>
      </c>
      <c r="L99" s="183">
        <f>ROUND(G99*(H99),2)</f>
        <v>0</v>
      </c>
      <c r="M99" s="183"/>
      <c r="N99" s="183">
        <v>0.43</v>
      </c>
      <c r="O99" s="183"/>
      <c r="P99" s="186"/>
      <c r="Q99" s="186"/>
      <c r="R99" s="186"/>
      <c r="S99" s="183">
        <f t="shared" si="4"/>
        <v>0</v>
      </c>
      <c r="T99" s="183"/>
      <c r="U99" s="183"/>
      <c r="V99" s="199"/>
      <c r="W99" s="54"/>
      <c r="Z99">
        <v>0</v>
      </c>
    </row>
    <row r="100" spans="1:26" ht="25.05" customHeight="1" x14ac:dyDescent="0.3">
      <c r="A100" s="184"/>
      <c r="B100" s="212">
        <v>20</v>
      </c>
      <c r="C100" s="185" t="s">
        <v>122</v>
      </c>
      <c r="D100" s="337" t="s">
        <v>123</v>
      </c>
      <c r="E100" s="337"/>
      <c r="F100" s="178" t="s">
        <v>83</v>
      </c>
      <c r="G100" s="180">
        <v>593</v>
      </c>
      <c r="H100" s="179"/>
      <c r="I100" s="179">
        <f t="shared" si="0"/>
        <v>0</v>
      </c>
      <c r="J100" s="178">
        <f t="shared" si="1"/>
        <v>842.06</v>
      </c>
      <c r="K100" s="183">
        <f t="shared" si="2"/>
        <v>0</v>
      </c>
      <c r="L100" s="183">
        <f>ROUND(G100*(H100),2)</f>
        <v>0</v>
      </c>
      <c r="M100" s="183"/>
      <c r="N100" s="183">
        <v>1.42</v>
      </c>
      <c r="O100" s="183"/>
      <c r="P100" s="186"/>
      <c r="Q100" s="186"/>
      <c r="R100" s="186"/>
      <c r="S100" s="183">
        <f t="shared" si="4"/>
        <v>0</v>
      </c>
      <c r="T100" s="183"/>
      <c r="U100" s="183"/>
      <c r="V100" s="199"/>
      <c r="W100" s="54"/>
      <c r="Z100">
        <v>0</v>
      </c>
    </row>
    <row r="101" spans="1:26" x14ac:dyDescent="0.3">
      <c r="A101" s="9"/>
      <c r="B101" s="56"/>
      <c r="C101" s="177">
        <v>1</v>
      </c>
      <c r="D101" s="336" t="s">
        <v>80</v>
      </c>
      <c r="E101" s="336"/>
      <c r="F101" s="9"/>
      <c r="G101" s="176"/>
      <c r="H101" s="68"/>
      <c r="I101" s="145">
        <f>ROUND((SUM(I80:I100))/1,2)</f>
        <v>0</v>
      </c>
      <c r="J101" s="9"/>
      <c r="K101" s="9"/>
      <c r="L101" s="9">
        <f>ROUND((SUM(L80:L100))/1,2)</f>
        <v>0</v>
      </c>
      <c r="M101" s="9">
        <f>ROUND((SUM(M80:M100))/1,2)</f>
        <v>0</v>
      </c>
      <c r="N101" s="9"/>
      <c r="O101" s="9"/>
      <c r="P101" s="9"/>
      <c r="Q101" s="9"/>
      <c r="R101" s="9"/>
      <c r="S101" s="9">
        <f>ROUND((SUM(S80:S100))/1,2)</f>
        <v>0</v>
      </c>
      <c r="T101" s="9"/>
      <c r="U101" s="9"/>
      <c r="V101" s="201">
        <f>ROUND((SUM(V80:V100))/1,2)</f>
        <v>0</v>
      </c>
      <c r="W101" s="216"/>
      <c r="X101" s="143"/>
      <c r="Y101" s="143"/>
      <c r="Z101" s="143"/>
    </row>
    <row r="102" spans="1:26" x14ac:dyDescent="0.3">
      <c r="A102" s="1"/>
      <c r="B102" s="209"/>
      <c r="C102" s="1"/>
      <c r="D102" s="1"/>
      <c r="E102" s="1"/>
      <c r="F102" s="1"/>
      <c r="G102" s="170"/>
      <c r="H102" s="138"/>
      <c r="I102" s="13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02"/>
      <c r="W102" s="54"/>
    </row>
    <row r="103" spans="1:26" x14ac:dyDescent="0.3">
      <c r="A103" s="9"/>
      <c r="B103" s="56"/>
      <c r="C103" s="177">
        <v>4</v>
      </c>
      <c r="D103" s="336" t="s">
        <v>124</v>
      </c>
      <c r="E103" s="336"/>
      <c r="F103" s="9"/>
      <c r="G103" s="176"/>
      <c r="H103" s="68"/>
      <c r="I103" s="68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98"/>
      <c r="W103" s="216"/>
      <c r="X103" s="143"/>
      <c r="Y103" s="143"/>
      <c r="Z103" s="143"/>
    </row>
    <row r="104" spans="1:26" ht="25.05" customHeight="1" x14ac:dyDescent="0.3">
      <c r="A104" s="184"/>
      <c r="B104" s="212">
        <v>21</v>
      </c>
      <c r="C104" s="185" t="s">
        <v>125</v>
      </c>
      <c r="D104" s="337" t="s">
        <v>126</v>
      </c>
      <c r="E104" s="337"/>
      <c r="F104" s="178" t="s">
        <v>92</v>
      </c>
      <c r="G104" s="180">
        <v>24.515999999999998</v>
      </c>
      <c r="H104" s="179"/>
      <c r="I104" s="179">
        <f>ROUND(G104*(H104),2)</f>
        <v>0</v>
      </c>
      <c r="J104" s="178">
        <f>ROUND(G104*(N104),2)</f>
        <v>1001.48</v>
      </c>
      <c r="K104" s="183">
        <f>ROUND(G104*(O104),2)</f>
        <v>0</v>
      </c>
      <c r="L104" s="183">
        <f>ROUND(G104*(H104),2)</f>
        <v>0</v>
      </c>
      <c r="M104" s="183"/>
      <c r="N104" s="183">
        <v>40.85</v>
      </c>
      <c r="O104" s="183"/>
      <c r="P104" s="186">
        <v>1.7034</v>
      </c>
      <c r="Q104" s="186"/>
      <c r="R104" s="186">
        <v>1.7034</v>
      </c>
      <c r="S104" s="183">
        <f>ROUND(G104*(P104),3)</f>
        <v>41.761000000000003</v>
      </c>
      <c r="T104" s="183"/>
      <c r="U104" s="183"/>
      <c r="V104" s="199"/>
      <c r="W104" s="54"/>
      <c r="Z104">
        <v>0</v>
      </c>
    </row>
    <row r="105" spans="1:26" x14ac:dyDescent="0.3">
      <c r="A105" s="9"/>
      <c r="B105" s="56"/>
      <c r="C105" s="177">
        <v>4</v>
      </c>
      <c r="D105" s="336" t="s">
        <v>124</v>
      </c>
      <c r="E105" s="336"/>
      <c r="F105" s="9"/>
      <c r="G105" s="176"/>
      <c r="H105" s="68"/>
      <c r="I105" s="145">
        <f>ROUND((SUM(I103:I104))/1,2)</f>
        <v>0</v>
      </c>
      <c r="J105" s="9"/>
      <c r="K105" s="9"/>
      <c r="L105" s="9">
        <f>ROUND((SUM(L103:L104))/1,2)</f>
        <v>0</v>
      </c>
      <c r="M105" s="9">
        <f>ROUND((SUM(M103:M104))/1,2)</f>
        <v>0</v>
      </c>
      <c r="N105" s="9"/>
      <c r="O105" s="9"/>
      <c r="P105" s="9"/>
      <c r="Q105" s="9"/>
      <c r="R105" s="9"/>
      <c r="S105" s="9">
        <f>ROUND((SUM(S103:S104))/1,2)</f>
        <v>41.76</v>
      </c>
      <c r="T105" s="9"/>
      <c r="U105" s="9"/>
      <c r="V105" s="201">
        <f>ROUND((SUM(V103:V104))/1,2)</f>
        <v>0</v>
      </c>
      <c r="W105" s="216"/>
      <c r="X105" s="143"/>
      <c r="Y105" s="143"/>
      <c r="Z105" s="143"/>
    </row>
    <row r="106" spans="1:26" x14ac:dyDescent="0.3">
      <c r="A106" s="1"/>
      <c r="B106" s="209"/>
      <c r="C106" s="1"/>
      <c r="D106" s="1"/>
      <c r="E106" s="1"/>
      <c r="F106" s="1"/>
      <c r="G106" s="170"/>
      <c r="H106" s="138"/>
      <c r="I106" s="13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02"/>
      <c r="W106" s="54"/>
    </row>
    <row r="107" spans="1:26" x14ac:dyDescent="0.3">
      <c r="A107" s="9"/>
      <c r="B107" s="56"/>
      <c r="C107" s="177">
        <v>5</v>
      </c>
      <c r="D107" s="336" t="s">
        <v>127</v>
      </c>
      <c r="E107" s="336"/>
      <c r="F107" s="9"/>
      <c r="G107" s="176"/>
      <c r="H107" s="68"/>
      <c r="I107" s="68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98"/>
      <c r="W107" s="216"/>
      <c r="X107" s="143"/>
      <c r="Y107" s="143"/>
      <c r="Z107" s="143"/>
    </row>
    <row r="108" spans="1:26" ht="25.05" customHeight="1" x14ac:dyDescent="0.3">
      <c r="A108" s="184"/>
      <c r="B108" s="212">
        <v>22</v>
      </c>
      <c r="C108" s="185" t="s">
        <v>128</v>
      </c>
      <c r="D108" s="337" t="s">
        <v>129</v>
      </c>
      <c r="E108" s="337"/>
      <c r="F108" s="178" t="s">
        <v>83</v>
      </c>
      <c r="G108" s="180">
        <v>432.2</v>
      </c>
      <c r="H108" s="179"/>
      <c r="I108" s="179">
        <f t="shared" ref="I108:I116" si="5">ROUND(G108*(H108),2)</f>
        <v>0</v>
      </c>
      <c r="J108" s="178">
        <f t="shared" ref="J108:J116" si="6">ROUND(G108*(N108),2)</f>
        <v>2476.5100000000002</v>
      </c>
      <c r="K108" s="183">
        <f t="shared" ref="K108:K116" si="7">ROUND(G108*(O108),2)</f>
        <v>0</v>
      </c>
      <c r="L108" s="183">
        <f t="shared" ref="L108:L113" si="8">ROUND(G108*(H108),2)</f>
        <v>0</v>
      </c>
      <c r="M108" s="183"/>
      <c r="N108" s="183">
        <v>5.73</v>
      </c>
      <c r="O108" s="183"/>
      <c r="P108" s="186">
        <v>0.25094</v>
      </c>
      <c r="Q108" s="186"/>
      <c r="R108" s="186">
        <v>0.25094</v>
      </c>
      <c r="S108" s="183">
        <f t="shared" ref="S108:S116" si="9">ROUND(G108*(P108),3)</f>
        <v>108.456</v>
      </c>
      <c r="T108" s="183"/>
      <c r="U108" s="183"/>
      <c r="V108" s="199"/>
      <c r="W108" s="54"/>
      <c r="Z108">
        <v>0</v>
      </c>
    </row>
    <row r="109" spans="1:26" ht="25.05" customHeight="1" x14ac:dyDescent="0.3">
      <c r="A109" s="184"/>
      <c r="B109" s="212">
        <v>23</v>
      </c>
      <c r="C109" s="185" t="s">
        <v>130</v>
      </c>
      <c r="D109" s="337" t="s">
        <v>131</v>
      </c>
      <c r="E109" s="337"/>
      <c r="F109" s="178" t="s">
        <v>83</v>
      </c>
      <c r="G109" s="180">
        <v>321.7</v>
      </c>
      <c r="H109" s="179"/>
      <c r="I109" s="179">
        <f t="shared" si="5"/>
        <v>0</v>
      </c>
      <c r="J109" s="178">
        <f t="shared" si="6"/>
        <v>2570.38</v>
      </c>
      <c r="K109" s="183">
        <f t="shared" si="7"/>
        <v>0</v>
      </c>
      <c r="L109" s="183">
        <f t="shared" si="8"/>
        <v>0</v>
      </c>
      <c r="M109" s="183"/>
      <c r="N109" s="183">
        <v>7.99</v>
      </c>
      <c r="O109" s="183"/>
      <c r="P109" s="186">
        <v>0.36834</v>
      </c>
      <c r="Q109" s="186"/>
      <c r="R109" s="186">
        <v>0.36834</v>
      </c>
      <c r="S109" s="183">
        <f t="shared" si="9"/>
        <v>118.495</v>
      </c>
      <c r="T109" s="183"/>
      <c r="U109" s="183"/>
      <c r="V109" s="199"/>
      <c r="W109" s="54"/>
      <c r="Z109">
        <v>0</v>
      </c>
    </row>
    <row r="110" spans="1:26" ht="25.05" customHeight="1" x14ac:dyDescent="0.3">
      <c r="A110" s="184"/>
      <c r="B110" s="212">
        <v>24</v>
      </c>
      <c r="C110" s="185" t="s">
        <v>132</v>
      </c>
      <c r="D110" s="337" t="s">
        <v>133</v>
      </c>
      <c r="E110" s="337"/>
      <c r="F110" s="178" t="s">
        <v>83</v>
      </c>
      <c r="G110" s="180">
        <v>432.2</v>
      </c>
      <c r="H110" s="179"/>
      <c r="I110" s="179">
        <f t="shared" si="5"/>
        <v>0</v>
      </c>
      <c r="J110" s="178">
        <f t="shared" si="6"/>
        <v>2161</v>
      </c>
      <c r="K110" s="183">
        <f t="shared" si="7"/>
        <v>0</v>
      </c>
      <c r="L110" s="183">
        <f t="shared" si="8"/>
        <v>0</v>
      </c>
      <c r="M110" s="183"/>
      <c r="N110" s="183">
        <v>5</v>
      </c>
      <c r="O110" s="183"/>
      <c r="P110" s="186">
        <v>0.27994000000000002</v>
      </c>
      <c r="Q110" s="186"/>
      <c r="R110" s="186">
        <v>0.27994000000000002</v>
      </c>
      <c r="S110" s="183">
        <f t="shared" si="9"/>
        <v>120.99</v>
      </c>
      <c r="T110" s="183"/>
      <c r="U110" s="183"/>
      <c r="V110" s="199"/>
      <c r="W110" s="54"/>
      <c r="Z110">
        <v>0</v>
      </c>
    </row>
    <row r="111" spans="1:26" ht="25.05" customHeight="1" x14ac:dyDescent="0.3">
      <c r="A111" s="184"/>
      <c r="B111" s="212">
        <v>25</v>
      </c>
      <c r="C111" s="185" t="s">
        <v>134</v>
      </c>
      <c r="D111" s="337" t="s">
        <v>135</v>
      </c>
      <c r="E111" s="337"/>
      <c r="F111" s="178" t="s">
        <v>83</v>
      </c>
      <c r="G111" s="180">
        <v>321.7</v>
      </c>
      <c r="H111" s="179"/>
      <c r="I111" s="179">
        <f t="shared" si="5"/>
        <v>0</v>
      </c>
      <c r="J111" s="178">
        <f t="shared" si="6"/>
        <v>2081.4</v>
      </c>
      <c r="K111" s="183">
        <f t="shared" si="7"/>
        <v>0</v>
      </c>
      <c r="L111" s="183">
        <f t="shared" si="8"/>
        <v>0</v>
      </c>
      <c r="M111" s="183"/>
      <c r="N111" s="183">
        <v>6.47</v>
      </c>
      <c r="O111" s="183"/>
      <c r="P111" s="186">
        <v>0.37080000000000002</v>
      </c>
      <c r="Q111" s="186"/>
      <c r="R111" s="186">
        <v>0.37080000000000002</v>
      </c>
      <c r="S111" s="183">
        <f t="shared" si="9"/>
        <v>119.286</v>
      </c>
      <c r="T111" s="183"/>
      <c r="U111" s="183"/>
      <c r="V111" s="199"/>
      <c r="W111" s="54"/>
      <c r="Z111">
        <v>0</v>
      </c>
    </row>
    <row r="112" spans="1:26" ht="34.799999999999997" customHeight="1" x14ac:dyDescent="0.3">
      <c r="A112" s="184"/>
      <c r="B112" s="212">
        <v>26</v>
      </c>
      <c r="C112" s="185" t="s">
        <v>136</v>
      </c>
      <c r="D112" s="337" t="s">
        <v>137</v>
      </c>
      <c r="E112" s="337"/>
      <c r="F112" s="178" t="s">
        <v>83</v>
      </c>
      <c r="G112" s="180">
        <v>60.7</v>
      </c>
      <c r="H112" s="179"/>
      <c r="I112" s="179">
        <f t="shared" si="5"/>
        <v>0</v>
      </c>
      <c r="J112" s="178">
        <f t="shared" si="6"/>
        <v>1059.82</v>
      </c>
      <c r="K112" s="183">
        <f t="shared" si="7"/>
        <v>0</v>
      </c>
      <c r="L112" s="183">
        <f t="shared" si="8"/>
        <v>0</v>
      </c>
      <c r="M112" s="183"/>
      <c r="N112" s="183">
        <v>17.46</v>
      </c>
      <c r="O112" s="183"/>
      <c r="P112" s="186"/>
      <c r="Q112" s="186"/>
      <c r="R112" s="186"/>
      <c r="S112" s="183">
        <f t="shared" si="9"/>
        <v>0</v>
      </c>
      <c r="T112" s="183"/>
      <c r="U112" s="183"/>
      <c r="V112" s="199"/>
      <c r="W112" s="54"/>
      <c r="Z112">
        <v>0</v>
      </c>
    </row>
    <row r="113" spans="1:26" ht="34.950000000000003" customHeight="1" x14ac:dyDescent="0.3">
      <c r="A113" s="184"/>
      <c r="B113" s="212">
        <v>27</v>
      </c>
      <c r="C113" s="185" t="s">
        <v>138</v>
      </c>
      <c r="D113" s="337" t="s">
        <v>139</v>
      </c>
      <c r="E113" s="337"/>
      <c r="F113" s="178" t="s">
        <v>83</v>
      </c>
      <c r="G113" s="180">
        <v>432.2</v>
      </c>
      <c r="H113" s="179"/>
      <c r="I113" s="179">
        <f t="shared" si="5"/>
        <v>0</v>
      </c>
      <c r="J113" s="178">
        <f t="shared" si="6"/>
        <v>5039.45</v>
      </c>
      <c r="K113" s="183">
        <f t="shared" si="7"/>
        <v>0</v>
      </c>
      <c r="L113" s="183">
        <f t="shared" si="8"/>
        <v>0</v>
      </c>
      <c r="M113" s="183"/>
      <c r="N113" s="183">
        <v>11.66</v>
      </c>
      <c r="O113" s="183"/>
      <c r="P113" s="186"/>
      <c r="Q113" s="186"/>
      <c r="R113" s="186"/>
      <c r="S113" s="183">
        <f t="shared" si="9"/>
        <v>0</v>
      </c>
      <c r="T113" s="183"/>
      <c r="U113" s="183"/>
      <c r="V113" s="199"/>
      <c r="W113" s="54"/>
      <c r="Z113">
        <v>0</v>
      </c>
    </row>
    <row r="114" spans="1:26" ht="34.950000000000003" customHeight="1" x14ac:dyDescent="0.3">
      <c r="A114" s="184"/>
      <c r="B114" s="213">
        <v>28</v>
      </c>
      <c r="C114" s="191" t="s">
        <v>140</v>
      </c>
      <c r="D114" s="344" t="s">
        <v>227</v>
      </c>
      <c r="E114" s="344"/>
      <c r="F114" s="187" t="s">
        <v>83</v>
      </c>
      <c r="G114" s="188">
        <v>440.84399999999999</v>
      </c>
      <c r="H114" s="189"/>
      <c r="I114" s="189">
        <f t="shared" si="5"/>
        <v>0</v>
      </c>
      <c r="J114" s="187">
        <f t="shared" si="6"/>
        <v>6317.29</v>
      </c>
      <c r="K114" s="190">
        <f t="shared" si="7"/>
        <v>0</v>
      </c>
      <c r="L114" s="190"/>
      <c r="M114" s="190">
        <f>ROUND(G114*(H114),2)</f>
        <v>0</v>
      </c>
      <c r="N114" s="190">
        <v>14.33</v>
      </c>
      <c r="O114" s="190"/>
      <c r="P114" s="192"/>
      <c r="Q114" s="192"/>
      <c r="R114" s="192"/>
      <c r="S114" s="190">
        <f t="shared" si="9"/>
        <v>0</v>
      </c>
      <c r="T114" s="190"/>
      <c r="U114" s="190"/>
      <c r="V114" s="200"/>
      <c r="W114" s="54"/>
      <c r="Z114">
        <v>0</v>
      </c>
    </row>
    <row r="115" spans="1:26" ht="34.950000000000003" customHeight="1" x14ac:dyDescent="0.3">
      <c r="A115" s="184"/>
      <c r="B115" s="212">
        <v>29</v>
      </c>
      <c r="C115" s="185" t="s">
        <v>141</v>
      </c>
      <c r="D115" s="337" t="s">
        <v>142</v>
      </c>
      <c r="E115" s="337"/>
      <c r="F115" s="178" t="s">
        <v>83</v>
      </c>
      <c r="G115" s="180">
        <v>321.7</v>
      </c>
      <c r="H115" s="179"/>
      <c r="I115" s="179">
        <f t="shared" si="5"/>
        <v>0</v>
      </c>
      <c r="J115" s="178">
        <f t="shared" si="6"/>
        <v>4931.66</v>
      </c>
      <c r="K115" s="183">
        <f t="shared" si="7"/>
        <v>0</v>
      </c>
      <c r="L115" s="183">
        <f>ROUND(G115*(H115),2)</f>
        <v>0</v>
      </c>
      <c r="M115" s="183"/>
      <c r="N115" s="183">
        <v>15.33</v>
      </c>
      <c r="O115" s="183"/>
      <c r="P115" s="186"/>
      <c r="Q115" s="186"/>
      <c r="R115" s="186"/>
      <c r="S115" s="183">
        <f t="shared" si="9"/>
        <v>0</v>
      </c>
      <c r="T115" s="183"/>
      <c r="U115" s="183"/>
      <c r="V115" s="199"/>
      <c r="W115" s="54"/>
      <c r="Z115">
        <v>0</v>
      </c>
    </row>
    <row r="116" spans="1:26" ht="34.950000000000003" customHeight="1" x14ac:dyDescent="0.3">
      <c r="A116" s="184"/>
      <c r="B116" s="213">
        <v>30</v>
      </c>
      <c r="C116" s="191" t="s">
        <v>143</v>
      </c>
      <c r="D116" s="344" t="s">
        <v>228</v>
      </c>
      <c r="E116" s="344"/>
      <c r="F116" s="187" t="s">
        <v>83</v>
      </c>
      <c r="G116" s="188">
        <v>328.13400000000001</v>
      </c>
      <c r="H116" s="189"/>
      <c r="I116" s="189">
        <f t="shared" si="5"/>
        <v>0</v>
      </c>
      <c r="J116" s="187">
        <f t="shared" si="6"/>
        <v>6930.19</v>
      </c>
      <c r="K116" s="190">
        <f t="shared" si="7"/>
        <v>0</v>
      </c>
      <c r="L116" s="190"/>
      <c r="M116" s="190">
        <f>ROUND(G116*(H116),2)</f>
        <v>0</v>
      </c>
      <c r="N116" s="190">
        <v>21.12</v>
      </c>
      <c r="O116" s="190"/>
      <c r="P116" s="192"/>
      <c r="Q116" s="192"/>
      <c r="R116" s="192"/>
      <c r="S116" s="190">
        <f t="shared" si="9"/>
        <v>0</v>
      </c>
      <c r="T116" s="190"/>
      <c r="U116" s="190"/>
      <c r="V116" s="200"/>
      <c r="W116" s="54"/>
      <c r="Z116">
        <v>0</v>
      </c>
    </row>
    <row r="117" spans="1:26" x14ac:dyDescent="0.3">
      <c r="A117" s="9"/>
      <c r="B117" s="56"/>
      <c r="C117" s="177">
        <v>5</v>
      </c>
      <c r="D117" s="336" t="s">
        <v>127</v>
      </c>
      <c r="E117" s="336"/>
      <c r="F117" s="9"/>
      <c r="G117" s="176"/>
      <c r="H117" s="68"/>
      <c r="I117" s="145">
        <f>ROUND((SUM(I107:I116))/1,2)</f>
        <v>0</v>
      </c>
      <c r="J117" s="9"/>
      <c r="K117" s="9"/>
      <c r="L117" s="9">
        <f>ROUND((SUM(L107:L116))/1,2)</f>
        <v>0</v>
      </c>
      <c r="M117" s="9">
        <f>ROUND((SUM(M107:M116))/1,2)</f>
        <v>0</v>
      </c>
      <c r="N117" s="9"/>
      <c r="O117" s="9"/>
      <c r="P117" s="9"/>
      <c r="Q117" s="9"/>
      <c r="R117" s="9"/>
      <c r="S117" s="9">
        <f>ROUND((SUM(S107:S116))/1,2)</f>
        <v>467.23</v>
      </c>
      <c r="T117" s="9"/>
      <c r="U117" s="9"/>
      <c r="V117" s="201">
        <f>ROUND((SUM(V107:V116))/1,2)</f>
        <v>0</v>
      </c>
      <c r="W117" s="216"/>
      <c r="X117" s="143"/>
      <c r="Y117" s="143"/>
      <c r="Z117" s="143"/>
    </row>
    <row r="118" spans="1:26" x14ac:dyDescent="0.3">
      <c r="A118" s="1"/>
      <c r="B118" s="209"/>
      <c r="C118" s="1"/>
      <c r="D118" s="1"/>
      <c r="E118" s="1"/>
      <c r="F118" s="1"/>
      <c r="G118" s="170"/>
      <c r="H118" s="138"/>
      <c r="I118" s="13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02"/>
      <c r="W118" s="54"/>
    </row>
    <row r="119" spans="1:26" x14ac:dyDescent="0.3">
      <c r="A119" s="9"/>
      <c r="B119" s="56"/>
      <c r="C119" s="177">
        <v>8</v>
      </c>
      <c r="D119" s="336" t="s">
        <v>144</v>
      </c>
      <c r="E119" s="336"/>
      <c r="F119" s="9"/>
      <c r="G119" s="176"/>
      <c r="H119" s="68"/>
      <c r="I119" s="68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98"/>
      <c r="W119" s="216"/>
      <c r="X119" s="143"/>
      <c r="Y119" s="143"/>
      <c r="Z119" s="143"/>
    </row>
    <row r="120" spans="1:26" ht="25.05" customHeight="1" x14ac:dyDescent="0.3">
      <c r="A120" s="184"/>
      <c r="B120" s="212">
        <v>31</v>
      </c>
      <c r="C120" s="185" t="s">
        <v>145</v>
      </c>
      <c r="D120" s="337" t="s">
        <v>146</v>
      </c>
      <c r="E120" s="337"/>
      <c r="F120" s="178" t="s">
        <v>147</v>
      </c>
      <c r="G120" s="180">
        <v>133.80000000000001</v>
      </c>
      <c r="H120" s="179"/>
      <c r="I120" s="179">
        <f t="shared" ref="I120:I138" si="10">ROUND(G120*(H120),2)</f>
        <v>0</v>
      </c>
      <c r="J120" s="178">
        <f t="shared" ref="J120:J138" si="11">ROUND(G120*(N120),2)</f>
        <v>1980.24</v>
      </c>
      <c r="K120" s="183">
        <f t="shared" ref="K120:K138" si="12">ROUND(G120*(O120),2)</f>
        <v>0</v>
      </c>
      <c r="L120" s="183">
        <f>ROUND(G120*(H120),2)</f>
        <v>0</v>
      </c>
      <c r="M120" s="183"/>
      <c r="N120" s="183">
        <v>14.8</v>
      </c>
      <c r="O120" s="183"/>
      <c r="P120" s="186"/>
      <c r="Q120" s="186"/>
      <c r="R120" s="186"/>
      <c r="S120" s="183">
        <f t="shared" ref="S120:S138" si="13">ROUND(G120*(P120),3)</f>
        <v>0</v>
      </c>
      <c r="T120" s="183"/>
      <c r="U120" s="183"/>
      <c r="V120" s="199"/>
      <c r="W120" s="54"/>
      <c r="Z120">
        <v>0</v>
      </c>
    </row>
    <row r="121" spans="1:26" ht="25.05" customHeight="1" x14ac:dyDescent="0.3">
      <c r="A121" s="184"/>
      <c r="B121" s="212">
        <v>32</v>
      </c>
      <c r="C121" s="185" t="s">
        <v>148</v>
      </c>
      <c r="D121" s="337" t="s">
        <v>149</v>
      </c>
      <c r="E121" s="337"/>
      <c r="F121" s="178" t="s">
        <v>147</v>
      </c>
      <c r="G121" s="180">
        <v>17.8</v>
      </c>
      <c r="H121" s="179"/>
      <c r="I121" s="179">
        <f t="shared" si="10"/>
        <v>0</v>
      </c>
      <c r="J121" s="178">
        <f t="shared" si="11"/>
        <v>17.09</v>
      </c>
      <c r="K121" s="183">
        <f t="shared" si="12"/>
        <v>0</v>
      </c>
      <c r="L121" s="183">
        <f>ROUND(G121*(H121),2)</f>
        <v>0</v>
      </c>
      <c r="M121" s="183"/>
      <c r="N121" s="183">
        <v>0.96</v>
      </c>
      <c r="O121" s="183"/>
      <c r="P121" s="186"/>
      <c r="Q121" s="186"/>
      <c r="R121" s="186"/>
      <c r="S121" s="183">
        <f t="shared" si="13"/>
        <v>0</v>
      </c>
      <c r="T121" s="183"/>
      <c r="U121" s="183"/>
      <c r="V121" s="199"/>
      <c r="W121" s="54"/>
      <c r="Z121">
        <v>0</v>
      </c>
    </row>
    <row r="122" spans="1:26" ht="39" customHeight="1" x14ac:dyDescent="0.3">
      <c r="A122" s="184"/>
      <c r="B122" s="213">
        <v>33</v>
      </c>
      <c r="C122" s="191" t="s">
        <v>150</v>
      </c>
      <c r="D122" s="344" t="s">
        <v>229</v>
      </c>
      <c r="E122" s="344"/>
      <c r="F122" s="187" t="s">
        <v>151</v>
      </c>
      <c r="G122" s="188">
        <v>19.579999999999998</v>
      </c>
      <c r="H122" s="189"/>
      <c r="I122" s="189">
        <f t="shared" si="10"/>
        <v>0</v>
      </c>
      <c r="J122" s="187">
        <f t="shared" si="11"/>
        <v>224.58</v>
      </c>
      <c r="K122" s="190">
        <f t="shared" si="12"/>
        <v>0</v>
      </c>
      <c r="L122" s="190"/>
      <c r="M122" s="190">
        <f>ROUND(G122*(H122),2)</f>
        <v>0</v>
      </c>
      <c r="N122" s="190">
        <v>11.47</v>
      </c>
      <c r="O122" s="190"/>
      <c r="P122" s="192"/>
      <c r="Q122" s="192"/>
      <c r="R122" s="192"/>
      <c r="S122" s="190">
        <f t="shared" si="13"/>
        <v>0</v>
      </c>
      <c r="T122" s="190"/>
      <c r="U122" s="190"/>
      <c r="V122" s="200"/>
      <c r="W122" s="54"/>
      <c r="Z122">
        <v>0</v>
      </c>
    </row>
    <row r="123" spans="1:26" ht="25.05" customHeight="1" x14ac:dyDescent="0.3">
      <c r="A123" s="184"/>
      <c r="B123" s="212">
        <v>34</v>
      </c>
      <c r="C123" s="185" t="s">
        <v>152</v>
      </c>
      <c r="D123" s="337" t="s">
        <v>153</v>
      </c>
      <c r="E123" s="337"/>
      <c r="F123" s="178" t="s">
        <v>147</v>
      </c>
      <c r="G123" s="180">
        <v>314.60000000000002</v>
      </c>
      <c r="H123" s="179"/>
      <c r="I123" s="179">
        <f t="shared" si="10"/>
        <v>0</v>
      </c>
      <c r="J123" s="178">
        <f t="shared" si="11"/>
        <v>817.96</v>
      </c>
      <c r="K123" s="183">
        <f t="shared" si="12"/>
        <v>0</v>
      </c>
      <c r="L123" s="183">
        <f>ROUND(G123*(H123),2)</f>
        <v>0</v>
      </c>
      <c r="M123" s="183"/>
      <c r="N123" s="183">
        <v>2.6</v>
      </c>
      <c r="O123" s="183"/>
      <c r="P123" s="186"/>
      <c r="Q123" s="186"/>
      <c r="R123" s="186"/>
      <c r="S123" s="183">
        <f t="shared" si="13"/>
        <v>0</v>
      </c>
      <c r="T123" s="183"/>
      <c r="U123" s="183"/>
      <c r="V123" s="199"/>
      <c r="W123" s="54"/>
      <c r="Z123">
        <v>0</v>
      </c>
    </row>
    <row r="124" spans="1:26" ht="34.950000000000003" customHeight="1" x14ac:dyDescent="0.3">
      <c r="A124" s="184"/>
      <c r="B124" s="213">
        <v>35</v>
      </c>
      <c r="C124" s="191" t="s">
        <v>154</v>
      </c>
      <c r="D124" s="344" t="s">
        <v>242</v>
      </c>
      <c r="E124" s="344"/>
      <c r="F124" s="187" t="s">
        <v>151</v>
      </c>
      <c r="G124" s="188">
        <v>52.537999999999997</v>
      </c>
      <c r="H124" s="189"/>
      <c r="I124" s="189">
        <f t="shared" si="10"/>
        <v>0</v>
      </c>
      <c r="J124" s="187">
        <f t="shared" si="11"/>
        <v>2504.4899999999998</v>
      </c>
      <c r="K124" s="190">
        <f t="shared" si="12"/>
        <v>0</v>
      </c>
      <c r="L124" s="190"/>
      <c r="M124" s="190">
        <f>ROUND(G124*(H124),2)</f>
        <v>0</v>
      </c>
      <c r="N124" s="190">
        <v>47.67</v>
      </c>
      <c r="O124" s="190"/>
      <c r="P124" s="192"/>
      <c r="Q124" s="192"/>
      <c r="R124" s="192"/>
      <c r="S124" s="190">
        <f t="shared" si="13"/>
        <v>0</v>
      </c>
      <c r="T124" s="190"/>
      <c r="U124" s="190"/>
      <c r="V124" s="200"/>
      <c r="W124" s="54"/>
      <c r="Z124">
        <v>0</v>
      </c>
    </row>
    <row r="125" spans="1:26" ht="25.05" customHeight="1" x14ac:dyDescent="0.3">
      <c r="A125" s="184"/>
      <c r="B125" s="212">
        <v>36</v>
      </c>
      <c r="C125" s="185" t="s">
        <v>152</v>
      </c>
      <c r="D125" s="337" t="s">
        <v>155</v>
      </c>
      <c r="E125" s="337"/>
      <c r="F125" s="178" t="s">
        <v>147</v>
      </c>
      <c r="G125" s="180">
        <v>94</v>
      </c>
      <c r="H125" s="179"/>
      <c r="I125" s="179">
        <f t="shared" si="10"/>
        <v>0</v>
      </c>
      <c r="J125" s="178">
        <f t="shared" si="11"/>
        <v>244.4</v>
      </c>
      <c r="K125" s="183">
        <f t="shared" si="12"/>
        <v>0</v>
      </c>
      <c r="L125" s="183">
        <f>ROUND(G125*(H125),2)</f>
        <v>0</v>
      </c>
      <c r="M125" s="183"/>
      <c r="N125" s="183">
        <v>2.6</v>
      </c>
      <c r="O125" s="183"/>
      <c r="P125" s="186"/>
      <c r="Q125" s="186"/>
      <c r="R125" s="186"/>
      <c r="S125" s="183">
        <f t="shared" si="13"/>
        <v>0</v>
      </c>
      <c r="T125" s="183"/>
      <c r="U125" s="183"/>
      <c r="V125" s="199"/>
      <c r="W125" s="54"/>
      <c r="Z125">
        <v>0</v>
      </c>
    </row>
    <row r="126" spans="1:26" ht="34.950000000000003" customHeight="1" x14ac:dyDescent="0.3">
      <c r="A126" s="184"/>
      <c r="B126" s="213">
        <v>37</v>
      </c>
      <c r="C126" s="191" t="s">
        <v>156</v>
      </c>
      <c r="D126" s="344" t="s">
        <v>230</v>
      </c>
      <c r="E126" s="344"/>
      <c r="F126" s="187" t="s">
        <v>151</v>
      </c>
      <c r="G126" s="188">
        <v>18.18</v>
      </c>
      <c r="H126" s="189"/>
      <c r="I126" s="189">
        <f t="shared" si="10"/>
        <v>0</v>
      </c>
      <c r="J126" s="187">
        <f t="shared" si="11"/>
        <v>16012.22</v>
      </c>
      <c r="K126" s="190">
        <f t="shared" si="12"/>
        <v>0</v>
      </c>
      <c r="L126" s="190"/>
      <c r="M126" s="190">
        <f>ROUND(G126*(H126),2)</f>
        <v>0</v>
      </c>
      <c r="N126" s="190">
        <v>880.76</v>
      </c>
      <c r="O126" s="190"/>
      <c r="P126" s="192"/>
      <c r="Q126" s="192"/>
      <c r="R126" s="192"/>
      <c r="S126" s="190">
        <f t="shared" si="13"/>
        <v>0</v>
      </c>
      <c r="T126" s="190"/>
      <c r="U126" s="190"/>
      <c r="V126" s="200"/>
      <c r="W126" s="54"/>
      <c r="Z126">
        <v>0</v>
      </c>
    </row>
    <row r="127" spans="1:26" ht="25.05" customHeight="1" x14ac:dyDescent="0.3">
      <c r="A127" s="184"/>
      <c r="B127" s="212">
        <v>38</v>
      </c>
      <c r="C127" s="185" t="s">
        <v>157</v>
      </c>
      <c r="D127" s="337" t="s">
        <v>158</v>
      </c>
      <c r="E127" s="337"/>
      <c r="F127" s="178" t="s">
        <v>151</v>
      </c>
      <c r="G127" s="180">
        <v>18</v>
      </c>
      <c r="H127" s="179"/>
      <c r="I127" s="179">
        <f t="shared" si="10"/>
        <v>0</v>
      </c>
      <c r="J127" s="178">
        <f t="shared" si="11"/>
        <v>86.58</v>
      </c>
      <c r="K127" s="183">
        <f t="shared" si="12"/>
        <v>0</v>
      </c>
      <c r="L127" s="183">
        <f>ROUND(G127*(H127),2)</f>
        <v>0</v>
      </c>
      <c r="M127" s="183"/>
      <c r="N127" s="183">
        <v>4.8100000000000005</v>
      </c>
      <c r="O127" s="183"/>
      <c r="P127" s="186"/>
      <c r="Q127" s="186"/>
      <c r="R127" s="186"/>
      <c r="S127" s="183">
        <f t="shared" si="13"/>
        <v>0</v>
      </c>
      <c r="T127" s="183"/>
      <c r="U127" s="183"/>
      <c r="V127" s="199"/>
      <c r="W127" s="54"/>
      <c r="Z127">
        <v>0</v>
      </c>
    </row>
    <row r="128" spans="1:26" ht="34.950000000000003" customHeight="1" x14ac:dyDescent="0.3">
      <c r="A128" s="184"/>
      <c r="B128" s="213">
        <v>39</v>
      </c>
      <c r="C128" s="191" t="s">
        <v>159</v>
      </c>
      <c r="D128" s="344" t="s">
        <v>231</v>
      </c>
      <c r="E128" s="344"/>
      <c r="F128" s="187" t="s">
        <v>151</v>
      </c>
      <c r="G128" s="188">
        <v>18</v>
      </c>
      <c r="H128" s="189"/>
      <c r="I128" s="189">
        <f t="shared" si="10"/>
        <v>0</v>
      </c>
      <c r="J128" s="187">
        <f t="shared" si="11"/>
        <v>388.8</v>
      </c>
      <c r="K128" s="190">
        <f t="shared" si="12"/>
        <v>0</v>
      </c>
      <c r="L128" s="190"/>
      <c r="M128" s="190">
        <f>ROUND(G128*(H128),2)</f>
        <v>0</v>
      </c>
      <c r="N128" s="190">
        <v>21.6</v>
      </c>
      <c r="O128" s="190"/>
      <c r="P128" s="192"/>
      <c r="Q128" s="192"/>
      <c r="R128" s="192"/>
      <c r="S128" s="190">
        <f t="shared" si="13"/>
        <v>0</v>
      </c>
      <c r="T128" s="190"/>
      <c r="U128" s="190"/>
      <c r="V128" s="200"/>
      <c r="W128" s="54"/>
      <c r="Z128">
        <v>0</v>
      </c>
    </row>
    <row r="129" spans="1:26" ht="25.05" customHeight="1" x14ac:dyDescent="0.3">
      <c r="A129" s="184"/>
      <c r="B129" s="212">
        <v>40</v>
      </c>
      <c r="C129" s="185" t="s">
        <v>160</v>
      </c>
      <c r="D129" s="337" t="s">
        <v>161</v>
      </c>
      <c r="E129" s="337"/>
      <c r="F129" s="178" t="s">
        <v>151</v>
      </c>
      <c r="G129" s="180">
        <v>3</v>
      </c>
      <c r="H129" s="179"/>
      <c r="I129" s="179">
        <f t="shared" si="10"/>
        <v>0</v>
      </c>
      <c r="J129" s="178">
        <f t="shared" si="11"/>
        <v>231.6</v>
      </c>
      <c r="K129" s="183">
        <f t="shared" si="12"/>
        <v>0</v>
      </c>
      <c r="L129" s="183">
        <f>ROUND(G129*(H129),2)</f>
        <v>0</v>
      </c>
      <c r="M129" s="183"/>
      <c r="N129" s="183">
        <v>77.2</v>
      </c>
      <c r="O129" s="183"/>
      <c r="P129" s="186"/>
      <c r="Q129" s="186"/>
      <c r="R129" s="186"/>
      <c r="S129" s="183">
        <f t="shared" si="13"/>
        <v>0</v>
      </c>
      <c r="T129" s="183"/>
      <c r="U129" s="183"/>
      <c r="V129" s="199"/>
      <c r="W129" s="54"/>
      <c r="Z129">
        <v>0</v>
      </c>
    </row>
    <row r="130" spans="1:26" ht="49.95" customHeight="1" x14ac:dyDescent="0.3">
      <c r="A130" s="184"/>
      <c r="B130" s="213">
        <v>41</v>
      </c>
      <c r="C130" s="191" t="s">
        <v>162</v>
      </c>
      <c r="D130" s="344" t="s">
        <v>232</v>
      </c>
      <c r="E130" s="344"/>
      <c r="F130" s="187" t="s">
        <v>151</v>
      </c>
      <c r="G130" s="188">
        <v>3</v>
      </c>
      <c r="H130" s="189"/>
      <c r="I130" s="189">
        <f t="shared" si="10"/>
        <v>0</v>
      </c>
      <c r="J130" s="187">
        <f t="shared" si="11"/>
        <v>1967.82</v>
      </c>
      <c r="K130" s="190">
        <f t="shared" si="12"/>
        <v>0</v>
      </c>
      <c r="L130" s="190"/>
      <c r="M130" s="190">
        <f t="shared" ref="M130:M135" si="14">ROUND(G130*(H130),2)</f>
        <v>0</v>
      </c>
      <c r="N130" s="190">
        <v>655.94</v>
      </c>
      <c r="O130" s="190"/>
      <c r="P130" s="192"/>
      <c r="Q130" s="192"/>
      <c r="R130" s="192"/>
      <c r="S130" s="190">
        <f t="shared" si="13"/>
        <v>0</v>
      </c>
      <c r="T130" s="190"/>
      <c r="U130" s="190"/>
      <c r="V130" s="200"/>
      <c r="W130" s="54"/>
      <c r="Z130">
        <v>0</v>
      </c>
    </row>
    <row r="131" spans="1:26" ht="34.950000000000003" customHeight="1" x14ac:dyDescent="0.3">
      <c r="A131" s="184"/>
      <c r="B131" s="213">
        <v>42</v>
      </c>
      <c r="C131" s="191" t="s">
        <v>163</v>
      </c>
      <c r="D131" s="344" t="s">
        <v>233</v>
      </c>
      <c r="E131" s="344"/>
      <c r="F131" s="187" t="s">
        <v>147</v>
      </c>
      <c r="G131" s="188">
        <v>2.1</v>
      </c>
      <c r="H131" s="189"/>
      <c r="I131" s="189">
        <f t="shared" si="10"/>
        <v>0</v>
      </c>
      <c r="J131" s="187">
        <f t="shared" si="11"/>
        <v>313.51</v>
      </c>
      <c r="K131" s="190">
        <f t="shared" si="12"/>
        <v>0</v>
      </c>
      <c r="L131" s="190"/>
      <c r="M131" s="190">
        <f t="shared" si="14"/>
        <v>0</v>
      </c>
      <c r="N131" s="190">
        <v>149.29</v>
      </c>
      <c r="O131" s="190"/>
      <c r="P131" s="192"/>
      <c r="Q131" s="192"/>
      <c r="R131" s="192"/>
      <c r="S131" s="190">
        <f t="shared" si="13"/>
        <v>0</v>
      </c>
      <c r="T131" s="190"/>
      <c r="U131" s="190"/>
      <c r="V131" s="200"/>
      <c r="W131" s="54"/>
      <c r="Z131">
        <v>0</v>
      </c>
    </row>
    <row r="132" spans="1:26" ht="34.950000000000003" customHeight="1" x14ac:dyDescent="0.3">
      <c r="A132" s="184"/>
      <c r="B132" s="213">
        <v>43</v>
      </c>
      <c r="C132" s="191" t="s">
        <v>164</v>
      </c>
      <c r="D132" s="344" t="s">
        <v>234</v>
      </c>
      <c r="E132" s="344"/>
      <c r="F132" s="187" t="s">
        <v>151</v>
      </c>
      <c r="G132" s="188">
        <v>3</v>
      </c>
      <c r="H132" s="189"/>
      <c r="I132" s="189">
        <f t="shared" si="10"/>
        <v>0</v>
      </c>
      <c r="J132" s="187">
        <f t="shared" si="11"/>
        <v>734.55</v>
      </c>
      <c r="K132" s="190">
        <f t="shared" si="12"/>
        <v>0</v>
      </c>
      <c r="L132" s="190"/>
      <c r="M132" s="190">
        <f t="shared" si="14"/>
        <v>0</v>
      </c>
      <c r="N132" s="190">
        <v>244.85</v>
      </c>
      <c r="O132" s="190"/>
      <c r="P132" s="192"/>
      <c r="Q132" s="192"/>
      <c r="R132" s="192"/>
      <c r="S132" s="190">
        <f t="shared" si="13"/>
        <v>0</v>
      </c>
      <c r="T132" s="190"/>
      <c r="U132" s="190"/>
      <c r="V132" s="200"/>
      <c r="W132" s="54"/>
      <c r="Z132">
        <v>0</v>
      </c>
    </row>
    <row r="133" spans="1:26" ht="34.950000000000003" customHeight="1" x14ac:dyDescent="0.3">
      <c r="A133" s="184"/>
      <c r="B133" s="213">
        <v>44</v>
      </c>
      <c r="C133" s="191" t="s">
        <v>165</v>
      </c>
      <c r="D133" s="344" t="s">
        <v>235</v>
      </c>
      <c r="E133" s="344"/>
      <c r="F133" s="187" t="s">
        <v>151</v>
      </c>
      <c r="G133" s="188">
        <v>6</v>
      </c>
      <c r="H133" s="189"/>
      <c r="I133" s="189">
        <f t="shared" si="10"/>
        <v>0</v>
      </c>
      <c r="J133" s="187">
        <f t="shared" si="11"/>
        <v>196.86</v>
      </c>
      <c r="K133" s="190">
        <f t="shared" si="12"/>
        <v>0</v>
      </c>
      <c r="L133" s="190"/>
      <c r="M133" s="190">
        <f t="shared" si="14"/>
        <v>0</v>
      </c>
      <c r="N133" s="190">
        <v>32.81</v>
      </c>
      <c r="O133" s="190"/>
      <c r="P133" s="192"/>
      <c r="Q133" s="192"/>
      <c r="R133" s="192"/>
      <c r="S133" s="190">
        <f t="shared" si="13"/>
        <v>0</v>
      </c>
      <c r="T133" s="190"/>
      <c r="U133" s="190"/>
      <c r="V133" s="200"/>
      <c r="W133" s="54"/>
      <c r="Z133">
        <v>0</v>
      </c>
    </row>
    <row r="134" spans="1:26" ht="25.05" customHeight="1" x14ac:dyDescent="0.3">
      <c r="A134" s="184"/>
      <c r="B134" s="213">
        <v>45</v>
      </c>
      <c r="C134" s="191" t="s">
        <v>166</v>
      </c>
      <c r="D134" s="344" t="s">
        <v>236</v>
      </c>
      <c r="E134" s="344"/>
      <c r="F134" s="187" t="s">
        <v>151</v>
      </c>
      <c r="G134" s="188">
        <v>3</v>
      </c>
      <c r="H134" s="189"/>
      <c r="I134" s="189">
        <f t="shared" si="10"/>
        <v>0</v>
      </c>
      <c r="J134" s="187">
        <f t="shared" si="11"/>
        <v>491.43</v>
      </c>
      <c r="K134" s="190">
        <f t="shared" si="12"/>
        <v>0</v>
      </c>
      <c r="L134" s="190"/>
      <c r="M134" s="190">
        <f t="shared" si="14"/>
        <v>0</v>
      </c>
      <c r="N134" s="190">
        <v>163.81</v>
      </c>
      <c r="O134" s="190"/>
      <c r="P134" s="192"/>
      <c r="Q134" s="192"/>
      <c r="R134" s="192"/>
      <c r="S134" s="190">
        <f t="shared" si="13"/>
        <v>0</v>
      </c>
      <c r="T134" s="190"/>
      <c r="U134" s="190"/>
      <c r="V134" s="200"/>
      <c r="W134" s="54"/>
      <c r="Z134">
        <v>0</v>
      </c>
    </row>
    <row r="135" spans="1:26" ht="34.950000000000003" customHeight="1" x14ac:dyDescent="0.3">
      <c r="A135" s="184"/>
      <c r="B135" s="213">
        <v>46</v>
      </c>
      <c r="C135" s="191" t="s">
        <v>167</v>
      </c>
      <c r="D135" s="344" t="s">
        <v>237</v>
      </c>
      <c r="E135" s="344"/>
      <c r="F135" s="187" t="s">
        <v>151</v>
      </c>
      <c r="G135" s="188">
        <v>3</v>
      </c>
      <c r="H135" s="189"/>
      <c r="I135" s="189">
        <f t="shared" si="10"/>
        <v>0</v>
      </c>
      <c r="J135" s="187">
        <f t="shared" si="11"/>
        <v>190.11</v>
      </c>
      <c r="K135" s="190">
        <f t="shared" si="12"/>
        <v>0</v>
      </c>
      <c r="L135" s="190"/>
      <c r="M135" s="190">
        <f t="shared" si="14"/>
        <v>0</v>
      </c>
      <c r="N135" s="190">
        <v>63.37</v>
      </c>
      <c r="O135" s="190"/>
      <c r="P135" s="192"/>
      <c r="Q135" s="192"/>
      <c r="R135" s="192"/>
      <c r="S135" s="190">
        <f t="shared" si="13"/>
        <v>0</v>
      </c>
      <c r="T135" s="190"/>
      <c r="U135" s="190"/>
      <c r="V135" s="200"/>
      <c r="W135" s="54"/>
      <c r="Z135">
        <v>0</v>
      </c>
    </row>
    <row r="136" spans="1:26" ht="25.05" customHeight="1" x14ac:dyDescent="0.3">
      <c r="A136" s="184"/>
      <c r="B136" s="212">
        <v>47</v>
      </c>
      <c r="C136" s="185" t="s">
        <v>168</v>
      </c>
      <c r="D136" s="337" t="s">
        <v>169</v>
      </c>
      <c r="E136" s="337"/>
      <c r="F136" s="178" t="s">
        <v>151</v>
      </c>
      <c r="G136" s="180">
        <v>7</v>
      </c>
      <c r="H136" s="179"/>
      <c r="I136" s="179">
        <f t="shared" si="10"/>
        <v>0</v>
      </c>
      <c r="J136" s="178">
        <f t="shared" si="11"/>
        <v>51.38</v>
      </c>
      <c r="K136" s="183">
        <f t="shared" si="12"/>
        <v>0</v>
      </c>
      <c r="L136" s="183">
        <f>ROUND(G136*(H136),2)</f>
        <v>0</v>
      </c>
      <c r="M136" s="183"/>
      <c r="N136" s="183">
        <v>7.34</v>
      </c>
      <c r="O136" s="183"/>
      <c r="P136" s="186">
        <v>2.0000000000000002E-5</v>
      </c>
      <c r="Q136" s="186"/>
      <c r="R136" s="186">
        <v>2.0000000000000002E-5</v>
      </c>
      <c r="S136" s="183">
        <f t="shared" si="13"/>
        <v>0</v>
      </c>
      <c r="T136" s="183"/>
      <c r="U136" s="183"/>
      <c r="V136" s="199"/>
      <c r="W136" s="54"/>
      <c r="Z136">
        <v>0</v>
      </c>
    </row>
    <row r="137" spans="1:26" ht="25.05" customHeight="1" x14ac:dyDescent="0.3">
      <c r="A137" s="184"/>
      <c r="B137" s="213">
        <v>48</v>
      </c>
      <c r="C137" s="191" t="s">
        <v>170</v>
      </c>
      <c r="D137" s="344" t="s">
        <v>171</v>
      </c>
      <c r="E137" s="344"/>
      <c r="F137" s="187" t="s">
        <v>151</v>
      </c>
      <c r="G137" s="188">
        <v>7</v>
      </c>
      <c r="H137" s="189"/>
      <c r="I137" s="189">
        <f t="shared" si="10"/>
        <v>0</v>
      </c>
      <c r="J137" s="187">
        <f t="shared" si="11"/>
        <v>743.68</v>
      </c>
      <c r="K137" s="190">
        <f t="shared" si="12"/>
        <v>0</v>
      </c>
      <c r="L137" s="190"/>
      <c r="M137" s="190">
        <f>ROUND(G137*(H137),2)</f>
        <v>0</v>
      </c>
      <c r="N137" s="190">
        <v>106.24</v>
      </c>
      <c r="O137" s="190"/>
      <c r="P137" s="192"/>
      <c r="Q137" s="192"/>
      <c r="R137" s="192"/>
      <c r="S137" s="190">
        <f t="shared" si="13"/>
        <v>0</v>
      </c>
      <c r="T137" s="190"/>
      <c r="U137" s="190"/>
      <c r="V137" s="200"/>
      <c r="W137" s="54"/>
      <c r="Z137">
        <v>0</v>
      </c>
    </row>
    <row r="138" spans="1:26" ht="25.05" customHeight="1" x14ac:dyDescent="0.3">
      <c r="A138" s="184"/>
      <c r="B138" s="212">
        <v>49</v>
      </c>
      <c r="C138" s="185" t="s">
        <v>172</v>
      </c>
      <c r="D138" s="337" t="s">
        <v>173</v>
      </c>
      <c r="E138" s="337"/>
      <c r="F138" s="178" t="s">
        <v>92</v>
      </c>
      <c r="G138" s="180">
        <v>20.43</v>
      </c>
      <c r="H138" s="179"/>
      <c r="I138" s="179">
        <f t="shared" si="10"/>
        <v>0</v>
      </c>
      <c r="J138" s="178">
        <f t="shared" si="11"/>
        <v>2097.75</v>
      </c>
      <c r="K138" s="183">
        <f t="shared" si="12"/>
        <v>0</v>
      </c>
      <c r="L138" s="183">
        <f>ROUND(G138*(H138),2)</f>
        <v>0</v>
      </c>
      <c r="M138" s="183"/>
      <c r="N138" s="183">
        <v>102.68</v>
      </c>
      <c r="O138" s="183"/>
      <c r="P138" s="186">
        <v>2.2122434000000002</v>
      </c>
      <c r="Q138" s="186"/>
      <c r="R138" s="186">
        <v>2.2122434000000002</v>
      </c>
      <c r="S138" s="183">
        <f t="shared" si="13"/>
        <v>45.195999999999998</v>
      </c>
      <c r="T138" s="183"/>
      <c r="U138" s="183"/>
      <c r="V138" s="199"/>
      <c r="W138" s="54"/>
      <c r="Z138">
        <v>0</v>
      </c>
    </row>
    <row r="139" spans="1:26" x14ac:dyDescent="0.3">
      <c r="A139" s="9"/>
      <c r="B139" s="56"/>
      <c r="C139" s="177">
        <v>8</v>
      </c>
      <c r="D139" s="336" t="s">
        <v>144</v>
      </c>
      <c r="E139" s="336"/>
      <c r="F139" s="9"/>
      <c r="G139" s="176"/>
      <c r="H139" s="68"/>
      <c r="I139" s="145">
        <f>ROUND((SUM(I119:I138))/1,2)</f>
        <v>0</v>
      </c>
      <c r="J139" s="9"/>
      <c r="K139" s="9"/>
      <c r="L139" s="9">
        <f>ROUND((SUM(L119:L138))/1,2)</f>
        <v>0</v>
      </c>
      <c r="M139" s="9">
        <f>ROUND((SUM(M119:M138))/1,2)</f>
        <v>0</v>
      </c>
      <c r="N139" s="9"/>
      <c r="O139" s="9"/>
      <c r="P139" s="9"/>
      <c r="Q139" s="9"/>
      <c r="R139" s="9"/>
      <c r="S139" s="9">
        <f>ROUND((SUM(S119:S138))/1,2)</f>
        <v>45.2</v>
      </c>
      <c r="T139" s="9"/>
      <c r="U139" s="9"/>
      <c r="V139" s="201">
        <f>ROUND((SUM(V119:V138))/1,2)</f>
        <v>0</v>
      </c>
      <c r="W139" s="216"/>
      <c r="X139" s="143"/>
      <c r="Y139" s="143"/>
      <c r="Z139" s="143"/>
    </row>
    <row r="140" spans="1:26" x14ac:dyDescent="0.3">
      <c r="A140" s="1"/>
      <c r="B140" s="209"/>
      <c r="C140" s="1"/>
      <c r="D140" s="1"/>
      <c r="E140" s="1"/>
      <c r="F140" s="1"/>
      <c r="G140" s="170"/>
      <c r="H140" s="138"/>
      <c r="I140" s="13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02"/>
      <c r="W140" s="54"/>
    </row>
    <row r="141" spans="1:26" x14ac:dyDescent="0.3">
      <c r="A141" s="9"/>
      <c r="B141" s="56"/>
      <c r="C141" s="177">
        <v>9</v>
      </c>
      <c r="D141" s="336" t="s">
        <v>174</v>
      </c>
      <c r="E141" s="336"/>
      <c r="F141" s="9"/>
      <c r="G141" s="176"/>
      <c r="H141" s="68"/>
      <c r="I141" s="68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98"/>
      <c r="W141" s="216"/>
      <c r="X141" s="143"/>
      <c r="Y141" s="143"/>
      <c r="Z141" s="143"/>
    </row>
    <row r="142" spans="1:26" ht="25.05" customHeight="1" x14ac:dyDescent="0.3">
      <c r="A142" s="184"/>
      <c r="B142" s="212">
        <v>50</v>
      </c>
      <c r="C142" s="185" t="s">
        <v>175</v>
      </c>
      <c r="D142" s="337" t="s">
        <v>176</v>
      </c>
      <c r="E142" s="337"/>
      <c r="F142" s="178" t="s">
        <v>151</v>
      </c>
      <c r="G142" s="180">
        <v>29</v>
      </c>
      <c r="H142" s="179"/>
      <c r="I142" s="179">
        <f t="shared" ref="I142:I161" si="15">ROUND(G142*(H142),2)</f>
        <v>0</v>
      </c>
      <c r="J142" s="178">
        <f t="shared" ref="J142:J161" si="16">ROUND(G142*(N142),2)</f>
        <v>44.66</v>
      </c>
      <c r="K142" s="183">
        <f t="shared" ref="K142:K161" si="17">ROUND(G142*(O142),2)</f>
        <v>0</v>
      </c>
      <c r="L142" s="183">
        <f>ROUND(G142*(H142),2)</f>
        <v>0</v>
      </c>
      <c r="M142" s="183"/>
      <c r="N142" s="183">
        <v>1.54</v>
      </c>
      <c r="O142" s="183"/>
      <c r="P142" s="186"/>
      <c r="Q142" s="186"/>
      <c r="R142" s="186"/>
      <c r="S142" s="183">
        <f t="shared" ref="S142:S161" si="18">ROUND(G142*(P142),3)</f>
        <v>0</v>
      </c>
      <c r="T142" s="183"/>
      <c r="U142" s="183"/>
      <c r="V142" s="199"/>
      <c r="W142" s="54"/>
      <c r="Z142">
        <v>0</v>
      </c>
    </row>
    <row r="143" spans="1:26" ht="25.05" customHeight="1" x14ac:dyDescent="0.3">
      <c r="A143" s="184"/>
      <c r="B143" s="213">
        <v>51</v>
      </c>
      <c r="C143" s="191" t="s">
        <v>177</v>
      </c>
      <c r="D143" s="344" t="s">
        <v>178</v>
      </c>
      <c r="E143" s="344"/>
      <c r="F143" s="187" t="s">
        <v>151</v>
      </c>
      <c r="G143" s="188">
        <v>29.29</v>
      </c>
      <c r="H143" s="189"/>
      <c r="I143" s="189">
        <f t="shared" si="15"/>
        <v>0</v>
      </c>
      <c r="J143" s="187">
        <f t="shared" si="16"/>
        <v>1835.31</v>
      </c>
      <c r="K143" s="190">
        <f t="shared" si="17"/>
        <v>0</v>
      </c>
      <c r="L143" s="190"/>
      <c r="M143" s="190">
        <f>ROUND(G143*(H143),2)</f>
        <v>0</v>
      </c>
      <c r="N143" s="190">
        <v>62.66</v>
      </c>
      <c r="O143" s="190"/>
      <c r="P143" s="192"/>
      <c r="Q143" s="192"/>
      <c r="R143" s="192"/>
      <c r="S143" s="190">
        <f t="shared" si="18"/>
        <v>0</v>
      </c>
      <c r="T143" s="190"/>
      <c r="U143" s="190"/>
      <c r="V143" s="200"/>
      <c r="W143" s="54"/>
      <c r="Z143">
        <v>0</v>
      </c>
    </row>
    <row r="144" spans="1:26" ht="25.05" customHeight="1" x14ac:dyDescent="0.3">
      <c r="A144" s="184"/>
      <c r="B144" s="212">
        <v>52</v>
      </c>
      <c r="C144" s="185" t="s">
        <v>179</v>
      </c>
      <c r="D144" s="337" t="s">
        <v>180</v>
      </c>
      <c r="E144" s="337"/>
      <c r="F144" s="178" t="s">
        <v>147</v>
      </c>
      <c r="G144" s="180">
        <v>791</v>
      </c>
      <c r="H144" s="179"/>
      <c r="I144" s="179">
        <f t="shared" si="15"/>
        <v>0</v>
      </c>
      <c r="J144" s="178">
        <f t="shared" si="16"/>
        <v>4366.32</v>
      </c>
      <c r="K144" s="183">
        <f t="shared" si="17"/>
        <v>0</v>
      </c>
      <c r="L144" s="183">
        <f>ROUND(G144*(H144),2)</f>
        <v>0</v>
      </c>
      <c r="M144" s="183"/>
      <c r="N144" s="183">
        <v>5.52</v>
      </c>
      <c r="O144" s="183"/>
      <c r="P144" s="186">
        <v>9.7960000000000005E-2</v>
      </c>
      <c r="Q144" s="186"/>
      <c r="R144" s="186">
        <v>9.7960000000000005E-2</v>
      </c>
      <c r="S144" s="183">
        <f t="shared" si="18"/>
        <v>77.486000000000004</v>
      </c>
      <c r="T144" s="183"/>
      <c r="U144" s="183"/>
      <c r="V144" s="199"/>
      <c r="W144" s="54"/>
      <c r="Z144">
        <v>0</v>
      </c>
    </row>
    <row r="145" spans="1:26" ht="25.05" customHeight="1" x14ac:dyDescent="0.3">
      <c r="A145" s="184"/>
      <c r="B145" s="213">
        <v>53</v>
      </c>
      <c r="C145" s="191" t="s">
        <v>181</v>
      </c>
      <c r="D145" s="344" t="s">
        <v>182</v>
      </c>
      <c r="E145" s="344"/>
      <c r="F145" s="187" t="s">
        <v>151</v>
      </c>
      <c r="G145" s="188">
        <v>1597.82</v>
      </c>
      <c r="H145" s="189"/>
      <c r="I145" s="189">
        <f t="shared" si="15"/>
        <v>0</v>
      </c>
      <c r="J145" s="187">
        <f t="shared" si="16"/>
        <v>2604.4499999999998</v>
      </c>
      <c r="K145" s="190">
        <f t="shared" si="17"/>
        <v>0</v>
      </c>
      <c r="L145" s="190"/>
      <c r="M145" s="190">
        <f>ROUND(G145*(H145),2)</f>
        <v>0</v>
      </c>
      <c r="N145" s="190">
        <v>1.63</v>
      </c>
      <c r="O145" s="190"/>
      <c r="P145" s="192"/>
      <c r="Q145" s="192"/>
      <c r="R145" s="192"/>
      <c r="S145" s="190">
        <f t="shared" si="18"/>
        <v>0</v>
      </c>
      <c r="T145" s="190"/>
      <c r="U145" s="190"/>
      <c r="V145" s="200"/>
      <c r="W145" s="54"/>
      <c r="Z145">
        <v>0</v>
      </c>
    </row>
    <row r="146" spans="1:26" ht="25.05" customHeight="1" x14ac:dyDescent="0.3">
      <c r="A146" s="184"/>
      <c r="B146" s="212">
        <v>54</v>
      </c>
      <c r="C146" s="185" t="s">
        <v>183</v>
      </c>
      <c r="D146" s="337" t="s">
        <v>184</v>
      </c>
      <c r="E146" s="337"/>
      <c r="F146" s="178" t="s">
        <v>147</v>
      </c>
      <c r="G146" s="180">
        <v>404.6</v>
      </c>
      <c r="H146" s="179"/>
      <c r="I146" s="179">
        <f t="shared" si="15"/>
        <v>0</v>
      </c>
      <c r="J146" s="178">
        <f t="shared" si="16"/>
        <v>3099.24</v>
      </c>
      <c r="K146" s="183">
        <f t="shared" si="17"/>
        <v>0</v>
      </c>
      <c r="L146" s="183">
        <f>ROUND(G146*(H146),2)</f>
        <v>0</v>
      </c>
      <c r="M146" s="183"/>
      <c r="N146" s="183">
        <v>7.66</v>
      </c>
      <c r="O146" s="183"/>
      <c r="P146" s="186">
        <v>0.12586</v>
      </c>
      <c r="Q146" s="186"/>
      <c r="R146" s="186">
        <v>0.12586</v>
      </c>
      <c r="S146" s="183">
        <f t="shared" si="18"/>
        <v>50.923000000000002</v>
      </c>
      <c r="T146" s="183"/>
      <c r="U146" s="183"/>
      <c r="V146" s="199"/>
      <c r="W146" s="54"/>
      <c r="Z146">
        <v>0</v>
      </c>
    </row>
    <row r="147" spans="1:26" ht="25.05" customHeight="1" x14ac:dyDescent="0.3">
      <c r="A147" s="184"/>
      <c r="B147" s="213">
        <v>55</v>
      </c>
      <c r="C147" s="191" t="s">
        <v>185</v>
      </c>
      <c r="D147" s="344" t="s">
        <v>186</v>
      </c>
      <c r="E147" s="344"/>
      <c r="F147" s="187" t="s">
        <v>151</v>
      </c>
      <c r="G147" s="188">
        <v>1225.9380000000001</v>
      </c>
      <c r="H147" s="189"/>
      <c r="I147" s="189">
        <f t="shared" si="15"/>
        <v>0</v>
      </c>
      <c r="J147" s="187">
        <f t="shared" si="16"/>
        <v>4303.04</v>
      </c>
      <c r="K147" s="190">
        <f t="shared" si="17"/>
        <v>0</v>
      </c>
      <c r="L147" s="190"/>
      <c r="M147" s="190">
        <f>ROUND(G147*(H147),2)</f>
        <v>0</v>
      </c>
      <c r="N147" s="190">
        <v>3.51</v>
      </c>
      <c r="O147" s="190"/>
      <c r="P147" s="192"/>
      <c r="Q147" s="192"/>
      <c r="R147" s="192"/>
      <c r="S147" s="190">
        <f t="shared" si="18"/>
        <v>0</v>
      </c>
      <c r="T147" s="190"/>
      <c r="U147" s="190"/>
      <c r="V147" s="200"/>
      <c r="W147" s="54"/>
      <c r="Z147">
        <v>0</v>
      </c>
    </row>
    <row r="148" spans="1:26" ht="25.05" customHeight="1" x14ac:dyDescent="0.3">
      <c r="A148" s="184"/>
      <c r="B148" s="212">
        <v>56</v>
      </c>
      <c r="C148" s="185" t="s">
        <v>187</v>
      </c>
      <c r="D148" s="337" t="s">
        <v>188</v>
      </c>
      <c r="E148" s="337"/>
      <c r="F148" s="178" t="s">
        <v>151</v>
      </c>
      <c r="G148" s="180">
        <v>1</v>
      </c>
      <c r="H148" s="179"/>
      <c r="I148" s="179">
        <f t="shared" si="15"/>
        <v>0</v>
      </c>
      <c r="J148" s="178">
        <f t="shared" si="16"/>
        <v>345.5</v>
      </c>
      <c r="K148" s="183">
        <f t="shared" si="17"/>
        <v>0</v>
      </c>
      <c r="L148" s="183">
        <f>ROUND(G148*(H148),2)</f>
        <v>0</v>
      </c>
      <c r="M148" s="183"/>
      <c r="N148" s="183">
        <v>345.5</v>
      </c>
      <c r="O148" s="183"/>
      <c r="P148" s="186">
        <v>5.9630599999999996</v>
      </c>
      <c r="Q148" s="186"/>
      <c r="R148" s="186">
        <v>5.9630599999999996</v>
      </c>
      <c r="S148" s="183">
        <f t="shared" si="18"/>
        <v>5.9630000000000001</v>
      </c>
      <c r="T148" s="183"/>
      <c r="U148" s="183"/>
      <c r="V148" s="199"/>
      <c r="W148" s="54"/>
      <c r="Z148">
        <v>0</v>
      </c>
    </row>
    <row r="149" spans="1:26" ht="25.05" customHeight="1" x14ac:dyDescent="0.3">
      <c r="A149" s="184"/>
      <c r="B149" s="212">
        <v>57</v>
      </c>
      <c r="C149" s="185" t="s">
        <v>189</v>
      </c>
      <c r="D149" s="337" t="s">
        <v>190</v>
      </c>
      <c r="E149" s="337"/>
      <c r="F149" s="178" t="s">
        <v>147</v>
      </c>
      <c r="G149" s="180">
        <v>404.9</v>
      </c>
      <c r="H149" s="179"/>
      <c r="I149" s="179">
        <f t="shared" si="15"/>
        <v>0</v>
      </c>
      <c r="J149" s="178">
        <f t="shared" si="16"/>
        <v>1562.91</v>
      </c>
      <c r="K149" s="183">
        <f t="shared" si="17"/>
        <v>0</v>
      </c>
      <c r="L149" s="183">
        <f>ROUND(G149*(H149),2)</f>
        <v>0</v>
      </c>
      <c r="M149" s="183"/>
      <c r="N149" s="183">
        <v>3.86</v>
      </c>
      <c r="O149" s="183"/>
      <c r="P149" s="186">
        <v>3.0000000000000001E-5</v>
      </c>
      <c r="Q149" s="186"/>
      <c r="R149" s="186">
        <v>3.0000000000000001E-5</v>
      </c>
      <c r="S149" s="183">
        <f t="shared" si="18"/>
        <v>1.2E-2</v>
      </c>
      <c r="T149" s="183"/>
      <c r="U149" s="183"/>
      <c r="V149" s="199"/>
      <c r="W149" s="54"/>
      <c r="Z149">
        <v>0</v>
      </c>
    </row>
    <row r="150" spans="1:26" ht="25.05" customHeight="1" x14ac:dyDescent="0.3">
      <c r="A150" s="184"/>
      <c r="B150" s="212">
        <v>58</v>
      </c>
      <c r="C150" s="185" t="s">
        <v>191</v>
      </c>
      <c r="D150" s="337" t="s">
        <v>192</v>
      </c>
      <c r="E150" s="337"/>
      <c r="F150" s="178" t="s">
        <v>147</v>
      </c>
      <c r="G150" s="180">
        <v>5</v>
      </c>
      <c r="H150" s="179"/>
      <c r="I150" s="179">
        <f t="shared" si="15"/>
        <v>0</v>
      </c>
      <c r="J150" s="178">
        <f t="shared" si="16"/>
        <v>21.95</v>
      </c>
      <c r="K150" s="183">
        <f t="shared" si="17"/>
        <v>0</v>
      </c>
      <c r="L150" s="183">
        <f>ROUND(G150*(H150),2)</f>
        <v>0</v>
      </c>
      <c r="M150" s="183"/>
      <c r="N150" s="183">
        <v>4.3899999999999997</v>
      </c>
      <c r="O150" s="183"/>
      <c r="P150" s="186">
        <v>0.11745999999999999</v>
      </c>
      <c r="Q150" s="186"/>
      <c r="R150" s="186">
        <v>0.11745999999999999</v>
      </c>
      <c r="S150" s="183">
        <f t="shared" si="18"/>
        <v>0.58699999999999997</v>
      </c>
      <c r="T150" s="183"/>
      <c r="U150" s="183"/>
      <c r="V150" s="199"/>
      <c r="W150" s="54"/>
      <c r="Z150">
        <v>0</v>
      </c>
    </row>
    <row r="151" spans="1:26" ht="25.05" customHeight="1" x14ac:dyDescent="0.3">
      <c r="A151" s="184"/>
      <c r="B151" s="213">
        <v>59</v>
      </c>
      <c r="C151" s="191" t="s">
        <v>193</v>
      </c>
      <c r="D151" s="344" t="s">
        <v>194</v>
      </c>
      <c r="E151" s="344"/>
      <c r="F151" s="187" t="s">
        <v>151</v>
      </c>
      <c r="G151" s="188">
        <v>30.3</v>
      </c>
      <c r="H151" s="189"/>
      <c r="I151" s="189">
        <f t="shared" si="15"/>
        <v>0</v>
      </c>
      <c r="J151" s="187">
        <f t="shared" si="16"/>
        <v>187.56</v>
      </c>
      <c r="K151" s="190">
        <f t="shared" si="17"/>
        <v>0</v>
      </c>
      <c r="L151" s="190"/>
      <c r="M151" s="190">
        <f>ROUND(G151*(H151),2)</f>
        <v>0</v>
      </c>
      <c r="N151" s="190">
        <v>6.19</v>
      </c>
      <c r="O151" s="190"/>
      <c r="P151" s="192"/>
      <c r="Q151" s="192"/>
      <c r="R151" s="192"/>
      <c r="S151" s="190">
        <f t="shared" si="18"/>
        <v>0</v>
      </c>
      <c r="T151" s="190"/>
      <c r="U151" s="190"/>
      <c r="V151" s="200"/>
      <c r="W151" s="54"/>
      <c r="Z151">
        <v>0</v>
      </c>
    </row>
    <row r="152" spans="1:26" ht="34.950000000000003" customHeight="1" x14ac:dyDescent="0.3">
      <c r="A152" s="184"/>
      <c r="B152" s="212">
        <v>60</v>
      </c>
      <c r="C152" s="185" t="s">
        <v>195</v>
      </c>
      <c r="D152" s="337" t="s">
        <v>196</v>
      </c>
      <c r="E152" s="337"/>
      <c r="F152" s="178" t="s">
        <v>147</v>
      </c>
      <c r="G152" s="180">
        <v>94</v>
      </c>
      <c r="H152" s="179"/>
      <c r="I152" s="179">
        <f t="shared" si="15"/>
        <v>0</v>
      </c>
      <c r="J152" s="178">
        <f t="shared" si="16"/>
        <v>1589.54</v>
      </c>
      <c r="K152" s="183">
        <f t="shared" si="17"/>
        <v>0</v>
      </c>
      <c r="L152" s="183">
        <f>ROUND(G152*(H152),2)</f>
        <v>0</v>
      </c>
      <c r="M152" s="183"/>
      <c r="N152" s="183">
        <v>16.91</v>
      </c>
      <c r="O152" s="183"/>
      <c r="P152" s="186"/>
      <c r="Q152" s="186"/>
      <c r="R152" s="186"/>
      <c r="S152" s="183">
        <f t="shared" si="18"/>
        <v>0</v>
      </c>
      <c r="T152" s="183"/>
      <c r="U152" s="183"/>
      <c r="V152" s="199"/>
      <c r="W152" s="54"/>
      <c r="Z152">
        <v>0</v>
      </c>
    </row>
    <row r="153" spans="1:26" ht="34.950000000000003" customHeight="1" x14ac:dyDescent="0.3">
      <c r="A153" s="184"/>
      <c r="B153" s="213">
        <v>61</v>
      </c>
      <c r="C153" s="191" t="s">
        <v>197</v>
      </c>
      <c r="D153" s="344" t="s">
        <v>238</v>
      </c>
      <c r="E153" s="344"/>
      <c r="F153" s="187" t="s">
        <v>151</v>
      </c>
      <c r="G153" s="188">
        <v>18</v>
      </c>
      <c r="H153" s="189"/>
      <c r="I153" s="189">
        <f t="shared" si="15"/>
        <v>0</v>
      </c>
      <c r="J153" s="187">
        <f t="shared" si="16"/>
        <v>195.84</v>
      </c>
      <c r="K153" s="190">
        <f t="shared" si="17"/>
        <v>0</v>
      </c>
      <c r="L153" s="190"/>
      <c r="M153" s="190">
        <f>ROUND(G153*(H153),2)</f>
        <v>0</v>
      </c>
      <c r="N153" s="190">
        <v>10.88</v>
      </c>
      <c r="O153" s="190"/>
      <c r="P153" s="192"/>
      <c r="Q153" s="192"/>
      <c r="R153" s="192"/>
      <c r="S153" s="190">
        <f t="shared" si="18"/>
        <v>0</v>
      </c>
      <c r="T153" s="190"/>
      <c r="U153" s="190"/>
      <c r="V153" s="200"/>
      <c r="W153" s="54"/>
      <c r="Z153">
        <v>0</v>
      </c>
    </row>
    <row r="154" spans="1:26" ht="41.4" customHeight="1" x14ac:dyDescent="0.3">
      <c r="A154" s="184"/>
      <c r="B154" s="213">
        <v>62</v>
      </c>
      <c r="C154" s="191" t="s">
        <v>198</v>
      </c>
      <c r="D154" s="344" t="s">
        <v>239</v>
      </c>
      <c r="E154" s="344"/>
      <c r="F154" s="187" t="s">
        <v>151</v>
      </c>
      <c r="G154" s="188">
        <v>18</v>
      </c>
      <c r="H154" s="189"/>
      <c r="I154" s="189">
        <f t="shared" si="15"/>
        <v>0</v>
      </c>
      <c r="J154" s="187">
        <f t="shared" si="16"/>
        <v>70.38</v>
      </c>
      <c r="K154" s="190">
        <f t="shared" si="17"/>
        <v>0</v>
      </c>
      <c r="L154" s="190"/>
      <c r="M154" s="190">
        <f>ROUND(G154*(H154),2)</f>
        <v>0</v>
      </c>
      <c r="N154" s="190">
        <v>3.91</v>
      </c>
      <c r="O154" s="190"/>
      <c r="P154" s="192"/>
      <c r="Q154" s="192"/>
      <c r="R154" s="192"/>
      <c r="S154" s="190">
        <f t="shared" si="18"/>
        <v>0</v>
      </c>
      <c r="T154" s="190"/>
      <c r="U154" s="190"/>
      <c r="V154" s="200"/>
      <c r="W154" s="54"/>
      <c r="Z154">
        <v>0</v>
      </c>
    </row>
    <row r="155" spans="1:26" ht="49.95" customHeight="1" x14ac:dyDescent="0.3">
      <c r="A155" s="184"/>
      <c r="B155" s="213">
        <v>63</v>
      </c>
      <c r="C155" s="191" t="s">
        <v>199</v>
      </c>
      <c r="D155" s="344" t="s">
        <v>240</v>
      </c>
      <c r="E155" s="344"/>
      <c r="F155" s="187" t="s">
        <v>151</v>
      </c>
      <c r="G155" s="249">
        <v>188</v>
      </c>
      <c r="H155" s="189"/>
      <c r="I155" s="189">
        <f t="shared" si="15"/>
        <v>0</v>
      </c>
      <c r="J155" s="187">
        <f t="shared" si="16"/>
        <v>5765.96</v>
      </c>
      <c r="K155" s="190">
        <f t="shared" si="17"/>
        <v>0</v>
      </c>
      <c r="L155" s="190"/>
      <c r="M155" s="190">
        <f>ROUND(G155*(H155),2)</f>
        <v>0</v>
      </c>
      <c r="N155" s="190">
        <v>30.67</v>
      </c>
      <c r="O155" s="190"/>
      <c r="P155" s="192"/>
      <c r="Q155" s="192"/>
      <c r="R155" s="192"/>
      <c r="S155" s="190">
        <f t="shared" si="18"/>
        <v>0</v>
      </c>
      <c r="T155" s="190"/>
      <c r="U155" s="190"/>
      <c r="V155" s="200"/>
      <c r="W155" s="54"/>
      <c r="Z155">
        <v>0</v>
      </c>
    </row>
    <row r="156" spans="1:26" ht="49.95" customHeight="1" x14ac:dyDescent="0.3">
      <c r="A156" s="184"/>
      <c r="B156" s="213">
        <v>64</v>
      </c>
      <c r="C156" s="191" t="s">
        <v>200</v>
      </c>
      <c r="D156" s="344" t="s">
        <v>241</v>
      </c>
      <c r="E156" s="344"/>
      <c r="F156" s="187" t="s">
        <v>151</v>
      </c>
      <c r="G156" s="188">
        <v>94</v>
      </c>
      <c r="H156" s="189"/>
      <c r="I156" s="189">
        <f t="shared" si="15"/>
        <v>0</v>
      </c>
      <c r="J156" s="187">
        <f t="shared" si="16"/>
        <v>5583.6</v>
      </c>
      <c r="K156" s="190">
        <f t="shared" si="17"/>
        <v>0</v>
      </c>
      <c r="L156" s="190"/>
      <c r="M156" s="190">
        <f>ROUND(G156*(H156),2)</f>
        <v>0</v>
      </c>
      <c r="N156" s="190">
        <v>59.4</v>
      </c>
      <c r="O156" s="190"/>
      <c r="P156" s="192"/>
      <c r="Q156" s="192"/>
      <c r="R156" s="192"/>
      <c r="S156" s="190">
        <f t="shared" si="18"/>
        <v>0</v>
      </c>
      <c r="T156" s="190"/>
      <c r="U156" s="190"/>
      <c r="V156" s="200"/>
      <c r="W156" s="54"/>
      <c r="Z156">
        <v>0</v>
      </c>
    </row>
    <row r="157" spans="1:26" ht="25.05" customHeight="1" x14ac:dyDescent="0.3">
      <c r="A157" s="184"/>
      <c r="B157" s="212">
        <v>65</v>
      </c>
      <c r="C157" s="185" t="s">
        <v>201</v>
      </c>
      <c r="D157" s="337" t="s">
        <v>202</v>
      </c>
      <c r="E157" s="337"/>
      <c r="F157" s="178" t="s">
        <v>203</v>
      </c>
      <c r="G157" s="180">
        <v>124.492</v>
      </c>
      <c r="H157" s="179"/>
      <c r="I157" s="179">
        <f t="shared" si="15"/>
        <v>0</v>
      </c>
      <c r="J157" s="178">
        <f t="shared" si="16"/>
        <v>547.76</v>
      </c>
      <c r="K157" s="183">
        <f t="shared" si="17"/>
        <v>0</v>
      </c>
      <c r="L157" s="183">
        <f>ROUND(G157*(H157),2)</f>
        <v>0</v>
      </c>
      <c r="M157" s="183"/>
      <c r="N157" s="183">
        <v>4.4000000000000004</v>
      </c>
      <c r="O157" s="183"/>
      <c r="P157" s="186"/>
      <c r="Q157" s="186"/>
      <c r="R157" s="186"/>
      <c r="S157" s="183">
        <f t="shared" si="18"/>
        <v>0</v>
      </c>
      <c r="T157" s="183"/>
      <c r="U157" s="183"/>
      <c r="V157" s="199"/>
      <c r="W157" s="54"/>
      <c r="Z157">
        <v>0</v>
      </c>
    </row>
    <row r="158" spans="1:26" ht="25.05" customHeight="1" x14ac:dyDescent="0.3">
      <c r="A158" s="184"/>
      <c r="B158" s="212">
        <v>66</v>
      </c>
      <c r="C158" s="185" t="s">
        <v>204</v>
      </c>
      <c r="D158" s="337" t="s">
        <v>205</v>
      </c>
      <c r="E158" s="337"/>
      <c r="F158" s="178" t="s">
        <v>203</v>
      </c>
      <c r="G158" s="180">
        <v>124.492</v>
      </c>
      <c r="H158" s="179"/>
      <c r="I158" s="179">
        <f t="shared" si="15"/>
        <v>0</v>
      </c>
      <c r="J158" s="178">
        <f t="shared" si="16"/>
        <v>64.739999999999995</v>
      </c>
      <c r="K158" s="183">
        <f t="shared" si="17"/>
        <v>0</v>
      </c>
      <c r="L158" s="183">
        <f>ROUND(G158*(H158),2)</f>
        <v>0</v>
      </c>
      <c r="M158" s="183"/>
      <c r="N158" s="183">
        <v>0.52</v>
      </c>
      <c r="O158" s="183"/>
      <c r="P158" s="186"/>
      <c r="Q158" s="186"/>
      <c r="R158" s="186"/>
      <c r="S158" s="183">
        <f t="shared" si="18"/>
        <v>0</v>
      </c>
      <c r="T158" s="183"/>
      <c r="U158" s="183"/>
      <c r="V158" s="199"/>
      <c r="W158" s="54"/>
      <c r="Z158">
        <v>0</v>
      </c>
    </row>
    <row r="159" spans="1:26" ht="25.05" customHeight="1" x14ac:dyDescent="0.3">
      <c r="A159" s="184"/>
      <c r="B159" s="212">
        <v>67</v>
      </c>
      <c r="C159" s="185" t="s">
        <v>206</v>
      </c>
      <c r="D159" s="337" t="s">
        <v>207</v>
      </c>
      <c r="E159" s="337"/>
      <c r="F159" s="178" t="s">
        <v>203</v>
      </c>
      <c r="G159" s="180">
        <v>21.449000000000002</v>
      </c>
      <c r="H159" s="179"/>
      <c r="I159" s="179">
        <f t="shared" si="15"/>
        <v>0</v>
      </c>
      <c r="J159" s="178">
        <f t="shared" si="16"/>
        <v>450.43</v>
      </c>
      <c r="K159" s="183">
        <f t="shared" si="17"/>
        <v>0</v>
      </c>
      <c r="L159" s="183">
        <f>ROUND(G159*(H159),2)</f>
        <v>0</v>
      </c>
      <c r="M159" s="183"/>
      <c r="N159" s="183">
        <v>21</v>
      </c>
      <c r="O159" s="183"/>
      <c r="P159" s="186"/>
      <c r="Q159" s="186"/>
      <c r="R159" s="186"/>
      <c r="S159" s="183">
        <f t="shared" si="18"/>
        <v>0</v>
      </c>
      <c r="T159" s="183"/>
      <c r="U159" s="183"/>
      <c r="V159" s="199"/>
      <c r="W159" s="54"/>
      <c r="Z159">
        <v>0</v>
      </c>
    </row>
    <row r="160" spans="1:26" ht="25.05" customHeight="1" x14ac:dyDescent="0.3">
      <c r="A160" s="184"/>
      <c r="B160" s="212">
        <v>68</v>
      </c>
      <c r="C160" s="185" t="s">
        <v>208</v>
      </c>
      <c r="D160" s="337" t="s">
        <v>209</v>
      </c>
      <c r="E160" s="337"/>
      <c r="F160" s="178" t="s">
        <v>203</v>
      </c>
      <c r="G160" s="180">
        <v>103.044</v>
      </c>
      <c r="H160" s="179"/>
      <c r="I160" s="179">
        <f t="shared" si="15"/>
        <v>0</v>
      </c>
      <c r="J160" s="178">
        <f t="shared" si="16"/>
        <v>1106.69</v>
      </c>
      <c r="K160" s="183">
        <f t="shared" si="17"/>
        <v>0</v>
      </c>
      <c r="L160" s="183">
        <f>ROUND(G160*(H160),2)</f>
        <v>0</v>
      </c>
      <c r="M160" s="183"/>
      <c r="N160" s="183">
        <v>10.74</v>
      </c>
      <c r="O160" s="183"/>
      <c r="P160" s="186"/>
      <c r="Q160" s="186"/>
      <c r="R160" s="186"/>
      <c r="S160" s="183">
        <f t="shared" si="18"/>
        <v>0</v>
      </c>
      <c r="T160" s="183"/>
      <c r="U160" s="183"/>
      <c r="V160" s="199"/>
      <c r="W160" s="54"/>
      <c r="Z160">
        <v>0</v>
      </c>
    </row>
    <row r="161" spans="1:26" ht="25.05" customHeight="1" x14ac:dyDescent="0.3">
      <c r="A161" s="184"/>
      <c r="B161" s="212">
        <v>69</v>
      </c>
      <c r="C161" s="185" t="s">
        <v>210</v>
      </c>
      <c r="D161" s="337" t="s">
        <v>211</v>
      </c>
      <c r="E161" s="337"/>
      <c r="F161" s="178" t="s">
        <v>203</v>
      </c>
      <c r="G161" s="180">
        <v>124.492</v>
      </c>
      <c r="H161" s="179"/>
      <c r="I161" s="179">
        <f t="shared" si="15"/>
        <v>0</v>
      </c>
      <c r="J161" s="178">
        <f t="shared" si="16"/>
        <v>58.51</v>
      </c>
      <c r="K161" s="183">
        <f t="shared" si="17"/>
        <v>0</v>
      </c>
      <c r="L161" s="183">
        <f>ROUND(G161*(H161),2)</f>
        <v>0</v>
      </c>
      <c r="M161" s="183"/>
      <c r="N161" s="183">
        <v>0.47</v>
      </c>
      <c r="O161" s="183"/>
      <c r="P161" s="186"/>
      <c r="Q161" s="186"/>
      <c r="R161" s="186"/>
      <c r="S161" s="183">
        <f t="shared" si="18"/>
        <v>0</v>
      </c>
      <c r="T161" s="183"/>
      <c r="U161" s="183"/>
      <c r="V161" s="199"/>
      <c r="W161" s="54"/>
      <c r="Z161">
        <v>0</v>
      </c>
    </row>
    <row r="162" spans="1:26" x14ac:dyDescent="0.3">
      <c r="A162" s="9"/>
      <c r="B162" s="56"/>
      <c r="C162" s="177">
        <v>9</v>
      </c>
      <c r="D162" s="336" t="s">
        <v>174</v>
      </c>
      <c r="E162" s="336"/>
      <c r="F162" s="9"/>
      <c r="G162" s="176"/>
      <c r="H162" s="68"/>
      <c r="I162" s="145">
        <f>ROUND((SUM(I141:I161))/1,2)</f>
        <v>0</v>
      </c>
      <c r="J162" s="9"/>
      <c r="K162" s="9"/>
      <c r="L162" s="9">
        <f>ROUND((SUM(L141:L161))/1,2)</f>
        <v>0</v>
      </c>
      <c r="M162" s="9">
        <f>ROUND((SUM(M141:M161))/1,2)</f>
        <v>0</v>
      </c>
      <c r="N162" s="9"/>
      <c r="O162" s="9"/>
      <c r="P162" s="9"/>
      <c r="Q162" s="9"/>
      <c r="R162" s="9"/>
      <c r="S162" s="9">
        <f>ROUND((SUM(S141:S161))/1,2)</f>
        <v>134.97</v>
      </c>
      <c r="T162" s="9"/>
      <c r="U162" s="9"/>
      <c r="V162" s="201">
        <f>ROUND((SUM(V141:V161))/1,2)</f>
        <v>0</v>
      </c>
      <c r="W162" s="216"/>
      <c r="X162" s="143"/>
      <c r="Y162" s="143"/>
      <c r="Z162" s="143"/>
    </row>
    <row r="163" spans="1:26" x14ac:dyDescent="0.3">
      <c r="A163" s="1"/>
      <c r="B163" s="209"/>
      <c r="C163" s="1"/>
      <c r="D163" s="1"/>
      <c r="E163" s="1"/>
      <c r="F163" s="1"/>
      <c r="G163" s="170"/>
      <c r="H163" s="138"/>
      <c r="I163" s="13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02"/>
      <c r="W163" s="54"/>
    </row>
    <row r="164" spans="1:26" x14ac:dyDescent="0.3">
      <c r="A164" s="9"/>
      <c r="B164" s="56"/>
      <c r="C164" s="177">
        <v>99</v>
      </c>
      <c r="D164" s="336" t="s">
        <v>212</v>
      </c>
      <c r="E164" s="336"/>
      <c r="F164" s="9"/>
      <c r="G164" s="176"/>
      <c r="H164" s="68"/>
      <c r="I164" s="68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98"/>
      <c r="W164" s="216"/>
      <c r="X164" s="143"/>
      <c r="Y164" s="143"/>
      <c r="Z164" s="143"/>
    </row>
    <row r="165" spans="1:26" ht="25.05" customHeight="1" x14ac:dyDescent="0.3">
      <c r="A165" s="184"/>
      <c r="B165" s="212">
        <v>70</v>
      </c>
      <c r="C165" s="185" t="s">
        <v>213</v>
      </c>
      <c r="D165" s="337" t="s">
        <v>214</v>
      </c>
      <c r="E165" s="337"/>
      <c r="F165" s="178" t="s">
        <v>203</v>
      </c>
      <c r="G165" s="249">
        <f>990.004+12.97</f>
        <v>1002.974</v>
      </c>
      <c r="H165" s="179"/>
      <c r="I165" s="179">
        <f>ROUND(G165*(H165),2)</f>
        <v>0</v>
      </c>
      <c r="J165" s="178">
        <f>ROUND(G165*(N165),2)</f>
        <v>7763.02</v>
      </c>
      <c r="K165" s="183">
        <f>ROUND(G165*(O165),2)</f>
        <v>0</v>
      </c>
      <c r="L165" s="183">
        <f>ROUND(G165*(H165),2)</f>
        <v>0</v>
      </c>
      <c r="M165" s="183"/>
      <c r="N165" s="183">
        <v>7.74</v>
      </c>
      <c r="O165" s="183"/>
      <c r="P165" s="186"/>
      <c r="Q165" s="186"/>
      <c r="R165" s="186"/>
      <c r="S165" s="183">
        <f>ROUND(G165*(P165),3)</f>
        <v>0</v>
      </c>
      <c r="T165" s="183"/>
      <c r="U165" s="183"/>
      <c r="V165" s="199"/>
      <c r="W165" s="54"/>
      <c r="Z165">
        <v>0</v>
      </c>
    </row>
    <row r="166" spans="1:26" x14ac:dyDescent="0.3">
      <c r="A166" s="9"/>
      <c r="B166" s="56"/>
      <c r="C166" s="177">
        <v>99</v>
      </c>
      <c r="D166" s="336" t="s">
        <v>212</v>
      </c>
      <c r="E166" s="336"/>
      <c r="F166" s="9"/>
      <c r="G166" s="176"/>
      <c r="H166" s="68"/>
      <c r="I166" s="145">
        <f>ROUND((SUM(I164:I165))/1,2)</f>
        <v>0</v>
      </c>
      <c r="J166" s="9"/>
      <c r="K166" s="9"/>
      <c r="L166" s="9">
        <f>ROUND((SUM(L164:L165))/1,2)</f>
        <v>0</v>
      </c>
      <c r="M166" s="9">
        <f>ROUND((SUM(M164:M165))/1,2)</f>
        <v>0</v>
      </c>
      <c r="N166" s="9"/>
      <c r="O166" s="9"/>
      <c r="P166" s="193"/>
      <c r="Q166" s="1"/>
      <c r="R166" s="1"/>
      <c r="S166" s="193">
        <f>ROUND((SUM(S164:S165))/1,2)</f>
        <v>0</v>
      </c>
      <c r="T166" s="2"/>
      <c r="U166" s="2"/>
      <c r="V166" s="201">
        <f>ROUND((SUM(V164:V165))/1,2)</f>
        <v>0</v>
      </c>
      <c r="W166" s="54"/>
    </row>
    <row r="167" spans="1:26" x14ac:dyDescent="0.3">
      <c r="A167" s="1"/>
      <c r="B167" s="209"/>
      <c r="C167" s="1"/>
      <c r="D167" s="1"/>
      <c r="E167" s="1"/>
      <c r="F167" s="1"/>
      <c r="G167" s="170"/>
      <c r="H167" s="138"/>
      <c r="I167" s="13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02"/>
      <c r="W167" s="54"/>
    </row>
    <row r="168" spans="1:26" x14ac:dyDescent="0.3">
      <c r="A168" s="9"/>
      <c r="B168" s="56"/>
      <c r="C168" s="9"/>
      <c r="D168" s="339" t="s">
        <v>57</v>
      </c>
      <c r="E168" s="339"/>
      <c r="F168" s="9"/>
      <c r="G168" s="176"/>
      <c r="H168" s="68"/>
      <c r="I168" s="145">
        <f>ROUND((SUM(I79:I167))/2,2)</f>
        <v>0</v>
      </c>
      <c r="J168" s="9"/>
      <c r="K168" s="9"/>
      <c r="L168" s="9">
        <f>ROUND((SUM(L79:L167))/2,2)</f>
        <v>0</v>
      </c>
      <c r="M168" s="9">
        <f>ROUND((SUM(M79:M167))/2,2)</f>
        <v>0</v>
      </c>
      <c r="N168" s="9"/>
      <c r="O168" s="9"/>
      <c r="P168" s="193"/>
      <c r="Q168" s="1"/>
      <c r="R168" s="1"/>
      <c r="S168" s="193">
        <f>ROUND((SUM(S79:S167))/2,2)</f>
        <v>689.16</v>
      </c>
      <c r="T168" s="1"/>
      <c r="U168" s="1"/>
      <c r="V168" s="201">
        <f>ROUND((SUM(V79:V167))/2,2)</f>
        <v>0</v>
      </c>
      <c r="W168" s="54"/>
    </row>
    <row r="169" spans="1:26" x14ac:dyDescent="0.3">
      <c r="A169" s="1"/>
      <c r="B169" s="214"/>
      <c r="C169" s="194"/>
      <c r="D169" s="345" t="s">
        <v>64</v>
      </c>
      <c r="E169" s="345"/>
      <c r="F169" s="194"/>
      <c r="G169" s="195"/>
      <c r="H169" s="196"/>
      <c r="I169" s="196">
        <f>ROUND((SUM(I79:I168))/3,2)</f>
        <v>0</v>
      </c>
      <c r="J169" s="194"/>
      <c r="K169" s="194">
        <f>ROUND((SUM(K79:K168))/3,2)</f>
        <v>0</v>
      </c>
      <c r="L169" s="194">
        <f>ROUND((SUM(L79:L168))/3,2)</f>
        <v>0</v>
      </c>
      <c r="M169" s="194">
        <f>ROUND((SUM(M79:M168))/3,2)</f>
        <v>0</v>
      </c>
      <c r="N169" s="194"/>
      <c r="O169" s="194"/>
      <c r="P169" s="195"/>
      <c r="Q169" s="194"/>
      <c r="R169" s="194"/>
      <c r="S169" s="195">
        <f>ROUND((SUM(S79:S168))/3,2)</f>
        <v>689.16</v>
      </c>
      <c r="T169" s="194"/>
      <c r="U169" s="194"/>
      <c r="V169" s="203">
        <f>ROUND((SUM(V79:V168))/3,2)</f>
        <v>0</v>
      </c>
      <c r="W169" s="54"/>
      <c r="Y169">
        <f>(SUM(Y79:Y168))</f>
        <v>0</v>
      </c>
      <c r="Z169">
        <f>(SUM(Z79:Z168))</f>
        <v>0</v>
      </c>
    </row>
  </sheetData>
  <mergeCells count="134">
    <mergeCell ref="D165:E165"/>
    <mergeCell ref="D166:E166"/>
    <mergeCell ref="D168:E168"/>
    <mergeCell ref="D169:E169"/>
    <mergeCell ref="D158:E158"/>
    <mergeCell ref="D159:E159"/>
    <mergeCell ref="D160:E160"/>
    <mergeCell ref="D161:E161"/>
    <mergeCell ref="D162:E162"/>
    <mergeCell ref="D164:E164"/>
    <mergeCell ref="D152:E152"/>
    <mergeCell ref="D153:E153"/>
    <mergeCell ref="D154:E154"/>
    <mergeCell ref="D155:E155"/>
    <mergeCell ref="D156:E156"/>
    <mergeCell ref="D157:E157"/>
    <mergeCell ref="D146:E146"/>
    <mergeCell ref="D147:E147"/>
    <mergeCell ref="D148:E148"/>
    <mergeCell ref="D149:E149"/>
    <mergeCell ref="D150:E150"/>
    <mergeCell ref="D151:E151"/>
    <mergeCell ref="D139:E139"/>
    <mergeCell ref="D141:E141"/>
    <mergeCell ref="D142:E142"/>
    <mergeCell ref="D143:E143"/>
    <mergeCell ref="D144:E144"/>
    <mergeCell ref="D145:E145"/>
    <mergeCell ref="D133:E133"/>
    <mergeCell ref="D134:E134"/>
    <mergeCell ref="D135:E135"/>
    <mergeCell ref="D136:E136"/>
    <mergeCell ref="D137:E137"/>
    <mergeCell ref="D138:E138"/>
    <mergeCell ref="D127:E127"/>
    <mergeCell ref="D128:E128"/>
    <mergeCell ref="D129:E129"/>
    <mergeCell ref="D130:E130"/>
    <mergeCell ref="D131:E131"/>
    <mergeCell ref="D132:E132"/>
    <mergeCell ref="D121:E121"/>
    <mergeCell ref="D122:E122"/>
    <mergeCell ref="D123:E123"/>
    <mergeCell ref="D124:E124"/>
    <mergeCell ref="D125:E125"/>
    <mergeCell ref="D126:E126"/>
    <mergeCell ref="D114:E114"/>
    <mergeCell ref="D115:E115"/>
    <mergeCell ref="D116:E116"/>
    <mergeCell ref="D117:E117"/>
    <mergeCell ref="D119:E119"/>
    <mergeCell ref="D120:E120"/>
    <mergeCell ref="D108:E108"/>
    <mergeCell ref="D109:E109"/>
    <mergeCell ref="D110:E110"/>
    <mergeCell ref="D111:E111"/>
    <mergeCell ref="D112:E112"/>
    <mergeCell ref="D113:E113"/>
    <mergeCell ref="D100:E100"/>
    <mergeCell ref="D101:E101"/>
    <mergeCell ref="D103:E103"/>
    <mergeCell ref="D104:E104"/>
    <mergeCell ref="D105:E105"/>
    <mergeCell ref="D107:E107"/>
    <mergeCell ref="D94:E9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</mergeCells>
  <hyperlinks>
    <hyperlink ref="B1:C1" location="A2:A2" tooltip="Klikni na prechod ku Kryciemu listu..." display="Krycí list rozpočtu" xr:uid="{195E3A30-9E94-44B7-A9C2-A404D849F24C}"/>
    <hyperlink ref="E1:F1" location="A54:A54" tooltip="Klikni na prechod ku rekapitulácii..." display="Rekapitulácia rozpočtu" xr:uid="{6C1DFB14-0E22-48DD-A16A-5C74CC48ACFD}"/>
    <hyperlink ref="H1:I1" location="B78:B78" tooltip="Klikni na prechod ku Rozpočet..." display="Rozpočet" xr:uid="{AAFA1145-6959-4D6A-9FFC-0E0AF5989A16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Výstavba chodníka pri ceste 3619 v intraviláne obce Čičava - 1. etapa / SO 01 Chodník 1.etapa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</vt:lpstr>
      <vt:lpstr>Krycí list stavby</vt:lpstr>
      <vt:lpstr>SO 15847</vt:lpstr>
      <vt:lpstr>'SO 15847'!Oblasť_tlače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2022-10-13T12:55:16Z</cp:lastPrinted>
  <dcterms:created xsi:type="dcterms:W3CDTF">2022-10-03T07:57:09Z</dcterms:created>
  <dcterms:modified xsi:type="dcterms:W3CDTF">2022-10-13T12:59:56Z</dcterms:modified>
</cp:coreProperties>
</file>