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456" windowWidth="23256" windowHeight="14616"/>
  </bookViews>
  <sheets>
    <sheet name="Pokyny pre vyplnenie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Pol'!$A$1:$U$133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3" i="12" l="1"/>
  <c r="F9" i="12"/>
  <c r="I16" i="1" l="1"/>
  <c r="AC123" i="12" l="1"/>
  <c r="F39" i="1" s="1"/>
  <c r="G9" i="12"/>
  <c r="I9" i="12"/>
  <c r="K9" i="12"/>
  <c r="O9" i="12"/>
  <c r="Q9" i="12"/>
  <c r="U9" i="12"/>
  <c r="F10" i="12"/>
  <c r="G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3" i="12"/>
  <c r="G23" i="12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2" i="12"/>
  <c r="G32" i="12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50" i="12"/>
  <c r="G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9" i="12"/>
  <c r="G59" i="12" s="1"/>
  <c r="M59" i="12" s="1"/>
  <c r="I59" i="12"/>
  <c r="K59" i="12"/>
  <c r="O59" i="12"/>
  <c r="Q59" i="12"/>
  <c r="U59" i="12"/>
  <c r="F61" i="12"/>
  <c r="G61" i="12" s="1"/>
  <c r="M61" i="12" s="1"/>
  <c r="I61" i="12"/>
  <c r="K61" i="12"/>
  <c r="O61" i="12"/>
  <c r="Q61" i="12"/>
  <c r="U61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3" i="12"/>
  <c r="G73" i="12" s="1"/>
  <c r="M73" i="12" s="1"/>
  <c r="I73" i="12"/>
  <c r="K73" i="12"/>
  <c r="O73" i="12"/>
  <c r="Q73" i="12"/>
  <c r="U73" i="12"/>
  <c r="F75" i="12"/>
  <c r="G75" i="12" s="1"/>
  <c r="M75" i="12" s="1"/>
  <c r="I75" i="12"/>
  <c r="K75" i="12"/>
  <c r="O75" i="12"/>
  <c r="Q75" i="12"/>
  <c r="U75" i="12"/>
  <c r="F76" i="12"/>
  <c r="G76" i="12" s="1"/>
  <c r="M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1" i="12"/>
  <c r="G81" i="12" s="1"/>
  <c r="M81" i="12" s="1"/>
  <c r="I81" i="12"/>
  <c r="K81" i="12"/>
  <c r="O81" i="12"/>
  <c r="Q81" i="12"/>
  <c r="U81" i="12"/>
  <c r="F82" i="12"/>
  <c r="G82" i="12"/>
  <c r="M82" i="12" s="1"/>
  <c r="I82" i="12"/>
  <c r="K82" i="12"/>
  <c r="O82" i="12"/>
  <c r="Q82" i="12"/>
  <c r="U82" i="12"/>
  <c r="F83" i="12"/>
  <c r="G83" i="12"/>
  <c r="M83" i="12" s="1"/>
  <c r="I83" i="12"/>
  <c r="K83" i="12"/>
  <c r="O83" i="12"/>
  <c r="Q83" i="12"/>
  <c r="U83" i="12"/>
  <c r="F84" i="12"/>
  <c r="G84" i="12" s="1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/>
  <c r="M88" i="12" s="1"/>
  <c r="I88" i="12"/>
  <c r="K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1" i="12"/>
  <c r="G101" i="12" s="1"/>
  <c r="M101" i="12" s="1"/>
  <c r="I101" i="12"/>
  <c r="K101" i="12"/>
  <c r="O101" i="12"/>
  <c r="Q101" i="12"/>
  <c r="U101" i="12"/>
  <c r="F102" i="12"/>
  <c r="G102" i="12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4" i="12"/>
  <c r="G104" i="12"/>
  <c r="M104" i="12" s="1"/>
  <c r="I104" i="12"/>
  <c r="K104" i="12"/>
  <c r="O104" i="12"/>
  <c r="Q104" i="12"/>
  <c r="U104" i="12"/>
  <c r="F105" i="12"/>
  <c r="G105" i="12" s="1"/>
  <c r="M105" i="12" s="1"/>
  <c r="I105" i="12"/>
  <c r="K105" i="12"/>
  <c r="O105" i="12"/>
  <c r="Q105" i="12"/>
  <c r="U105" i="12"/>
  <c r="F106" i="12"/>
  <c r="G106" i="12"/>
  <c r="M106" i="12" s="1"/>
  <c r="I106" i="12"/>
  <c r="K106" i="12"/>
  <c r="O106" i="12"/>
  <c r="Q106" i="12"/>
  <c r="U106" i="12"/>
  <c r="F107" i="12"/>
  <c r="G107" i="12"/>
  <c r="M107" i="12" s="1"/>
  <c r="I107" i="12"/>
  <c r="K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09" i="12"/>
  <c r="G109" i="12" s="1"/>
  <c r="M109" i="12" s="1"/>
  <c r="I109" i="12"/>
  <c r="K109" i="12"/>
  <c r="O109" i="12"/>
  <c r="Q109" i="12"/>
  <c r="U109" i="12"/>
  <c r="F110" i="12"/>
  <c r="G110" i="12"/>
  <c r="M110" i="12" s="1"/>
  <c r="I110" i="12"/>
  <c r="K110" i="12"/>
  <c r="O110" i="12"/>
  <c r="Q110" i="12"/>
  <c r="U110" i="12"/>
  <c r="I111" i="12"/>
  <c r="F112" i="12"/>
  <c r="G112" i="12" s="1"/>
  <c r="I112" i="12"/>
  <c r="K112" i="12"/>
  <c r="K111" i="12" s="1"/>
  <c r="O112" i="12"/>
  <c r="O111" i="12" s="1"/>
  <c r="Q112" i="12"/>
  <c r="Q111" i="12" s="1"/>
  <c r="U112" i="12"/>
  <c r="U111" i="12" s="1"/>
  <c r="F114" i="12"/>
  <c r="G114" i="12" s="1"/>
  <c r="M114" i="12" s="1"/>
  <c r="I114" i="12"/>
  <c r="K114" i="12"/>
  <c r="K113" i="12" s="1"/>
  <c r="O114" i="12"/>
  <c r="O113" i="12" s="1"/>
  <c r="Q114" i="12"/>
  <c r="U114" i="12"/>
  <c r="U113" i="12" s="1"/>
  <c r="F115" i="12"/>
  <c r="G115" i="12"/>
  <c r="M115" i="12" s="1"/>
  <c r="I115" i="12"/>
  <c r="K115" i="12"/>
  <c r="O115" i="12"/>
  <c r="Q115" i="12"/>
  <c r="Q113" i="12" s="1"/>
  <c r="U115" i="12"/>
  <c r="F117" i="12"/>
  <c r="G117" i="12" s="1"/>
  <c r="M117" i="12" s="1"/>
  <c r="I117" i="12"/>
  <c r="K117" i="12"/>
  <c r="O117" i="12"/>
  <c r="Q117" i="12"/>
  <c r="U117" i="12"/>
  <c r="U116" i="12" s="1"/>
  <c r="F118" i="12"/>
  <c r="G118" i="12" s="1"/>
  <c r="I118" i="12"/>
  <c r="K118" i="12"/>
  <c r="M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 s="1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I20" i="1"/>
  <c r="I18" i="1"/>
  <c r="AZ43" i="1"/>
  <c r="J28" i="1"/>
  <c r="G38" i="1"/>
  <c r="F38" i="1"/>
  <c r="M10" i="12" l="1"/>
  <c r="AD123" i="12"/>
  <c r="G39" i="1" s="1"/>
  <c r="G40" i="1" s="1"/>
  <c r="G26" i="1" s="1"/>
  <c r="F40" i="1"/>
  <c r="Q80" i="12"/>
  <c r="O49" i="12"/>
  <c r="O8" i="12"/>
  <c r="K49" i="12"/>
  <c r="K8" i="12"/>
  <c r="K116" i="12"/>
  <c r="K80" i="12"/>
  <c r="I49" i="12"/>
  <c r="I8" i="12"/>
  <c r="G8" i="12"/>
  <c r="I80" i="12"/>
  <c r="U49" i="12"/>
  <c r="U8" i="12"/>
  <c r="O116" i="12"/>
  <c r="I113" i="12"/>
  <c r="U80" i="12"/>
  <c r="Q49" i="12"/>
  <c r="Q8" i="12"/>
  <c r="M116" i="12"/>
  <c r="Q116" i="12"/>
  <c r="M50" i="12"/>
  <c r="M49" i="12" s="1"/>
  <c r="G49" i="12"/>
  <c r="I50" i="1" s="1"/>
  <c r="O80" i="12"/>
  <c r="I116" i="12"/>
  <c r="G111" i="12"/>
  <c r="I52" i="1" s="1"/>
  <c r="I19" i="1" s="1"/>
  <c r="M112" i="12"/>
  <c r="M111" i="12" s="1"/>
  <c r="G116" i="12"/>
  <c r="I54" i="1" s="1"/>
  <c r="M113" i="12"/>
  <c r="M80" i="12"/>
  <c r="G113" i="12"/>
  <c r="I53" i="1" s="1"/>
  <c r="M9" i="12"/>
  <c r="G80" i="12"/>
  <c r="I51" i="1" s="1"/>
  <c r="I49" i="1" l="1"/>
  <c r="M8" i="12"/>
  <c r="H39" i="1"/>
  <c r="G28" i="1"/>
  <c r="G29" i="1"/>
  <c r="I39" i="1" l="1"/>
  <c r="I40" i="1" s="1"/>
  <c r="J39" i="1" s="1"/>
  <c r="J40" i="1" s="1"/>
  <c r="H40" i="1"/>
  <c r="I17" i="1"/>
  <c r="I21" i="1" s="1"/>
  <c r="I55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<sst xmlns="http://schemas.openxmlformats.org/spreadsheetml/2006/main" count="579" uniqueCount="317">
  <si>
    <t>%</t>
  </si>
  <si>
    <t>Cena celkem</t>
  </si>
  <si>
    <t>Název</t>
  </si>
  <si>
    <t xml:space="preserve">Položkový rozpočet </t>
  </si>
  <si>
    <t>O:</t>
  </si>
  <si>
    <t>R:</t>
  </si>
  <si>
    <t>v</t>
  </si>
  <si>
    <t>Rekapitulace dílčích částí</t>
  </si>
  <si>
    <t>Číslo</t>
  </si>
  <si>
    <t>DPH celkem</t>
  </si>
  <si>
    <t>Projektant:</t>
  </si>
  <si>
    <t>Vypracoval: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</si>
  <si>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</si>
  <si>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</si>
  <si>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</si>
  <si>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</si>
  <si>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</si>
  <si>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</si>
  <si>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</si>
  <si>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</si>
  <si>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IČ:</t>
  </si>
  <si>
    <t>DIČ:</t>
  </si>
  <si>
    <t>#RTSROZP#</t>
  </si>
  <si>
    <t>#CASTI&gt;&gt;</t>
  </si>
  <si>
    <t>Z:</t>
  </si>
  <si>
    <t>Trnava, SR</t>
  </si>
  <si>
    <t>Rozpočet:</t>
  </si>
  <si>
    <t>Z18-063-01 VÍNO MRVA &amp; STANKO a.s., Trnava - CHL a ÚT 2</t>
  </si>
  <si>
    <t>VÍNO MRVA &amp; STANKO a.s.</t>
  </si>
  <si>
    <t>OREŠIANSKÁ CESTA 7/A</t>
  </si>
  <si>
    <t>Trnava</t>
  </si>
  <si>
    <t>Rozpočet</t>
  </si>
  <si>
    <t>Celkem za stavbu</t>
  </si>
  <si>
    <t xml:space="preserve">Popis rozpočtu:  - </t>
  </si>
  <si>
    <t>732</t>
  </si>
  <si>
    <t>733</t>
  </si>
  <si>
    <t>Rozvod potrubí</t>
  </si>
  <si>
    <t>734</t>
  </si>
  <si>
    <t>VN</t>
  </si>
  <si>
    <t>900</t>
  </si>
  <si>
    <t>Elektro a MaR</t>
  </si>
  <si>
    <t>901</t>
  </si>
  <si>
    <t>Demontáže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</si>
  <si>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</si>
  <si>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</si>
  <si>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</si>
  <si>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</si>
  <si>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</si>
  <si>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</si>
  <si>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</si>
  <si>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</si>
  <si>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</si>
  <si>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</si>
  <si>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MJ</t>
  </si>
  <si>
    <t>Dodávka celk.</t>
  </si>
  <si>
    <t>Montáž celk.</t>
  </si>
  <si>
    <t>DPH</t>
  </si>
  <si>
    <t>cena s DPH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</si>
  <si>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</si>
  <si>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</si>
  <si>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</si>
  <si>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</si>
  <si>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</si>
  <si>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</si>
  <si>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</si>
  <si>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</si>
  <si>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</t>
  </si>
  <si>
    <t>Poz. 1 Anuloid 1B d108</t>
  </si>
  <si>
    <t>ks</t>
  </si>
  <si>
    <t>POL3_0</t>
  </si>
  <si>
    <t>3</t>
  </si>
  <si>
    <t>5</t>
  </si>
  <si>
    <t>6</t>
  </si>
  <si>
    <t>66</t>
  </si>
  <si>
    <t>732119192R00</t>
  </si>
  <si>
    <t>kus</t>
  </si>
  <si>
    <t>POL1_0</t>
  </si>
  <si>
    <t>631547319R</t>
  </si>
  <si>
    <t>m</t>
  </si>
  <si>
    <t>10</t>
  </si>
  <si>
    <t>12</t>
  </si>
  <si>
    <t>14</t>
  </si>
  <si>
    <t>15</t>
  </si>
  <si>
    <t>16</t>
  </si>
  <si>
    <t>9</t>
  </si>
  <si>
    <t>montáž čerpadla</t>
  </si>
  <si>
    <t>1</t>
  </si>
  <si>
    <t>50</t>
  </si>
  <si>
    <t>montáž chilleru</t>
  </si>
  <si>
    <t>51</t>
  </si>
  <si>
    <t>UDP tepelného čerpadla</t>
  </si>
  <si>
    <t>60</t>
  </si>
  <si>
    <t>h</t>
  </si>
  <si>
    <t>953921115R00</t>
  </si>
  <si>
    <t>4</t>
  </si>
  <si>
    <t>724319115R00</t>
  </si>
  <si>
    <t>63</t>
  </si>
  <si>
    <t>m2</t>
  </si>
  <si>
    <t>(2* 3,14*0,4*0,4)+(3,14*0,8*2)*1,1</t>
  </si>
  <si>
    <t>VV</t>
  </si>
  <si>
    <t>64</t>
  </si>
  <si>
    <t>7</t>
  </si>
  <si>
    <t>8</t>
  </si>
  <si>
    <t>54</t>
  </si>
  <si>
    <t>11</t>
  </si>
  <si>
    <t>13</t>
  </si>
  <si>
    <t>55</t>
  </si>
  <si>
    <t>732331514R00</t>
  </si>
  <si>
    <t>Poz. 28 Expanzomat, 35 l</t>
  </si>
  <si>
    <t>81</t>
  </si>
  <si>
    <t>l</t>
  </si>
  <si>
    <t>53</t>
  </si>
  <si>
    <t>904      R02</t>
  </si>
  <si>
    <t>998732102R00</t>
  </si>
  <si>
    <t>t</t>
  </si>
  <si>
    <t>998732193R00</t>
  </si>
  <si>
    <t>23</t>
  </si>
  <si>
    <t>24</t>
  </si>
  <si>
    <t>25</t>
  </si>
  <si>
    <t>26</t>
  </si>
  <si>
    <t>74</t>
  </si>
  <si>
    <t>75</t>
  </si>
  <si>
    <t>76</t>
  </si>
  <si>
    <t>28</t>
  </si>
  <si>
    <t>hadice JG 18x2</t>
  </si>
  <si>
    <t>16*1,1</t>
  </si>
  <si>
    <t>29</t>
  </si>
  <si>
    <t>hadice JG 22x2</t>
  </si>
  <si>
    <t>17*1,1</t>
  </si>
  <si>
    <t>73</t>
  </si>
  <si>
    <t>montáž hadice</t>
  </si>
  <si>
    <t>17,6+18,7</t>
  </si>
  <si>
    <t>78</t>
  </si>
  <si>
    <t>79</t>
  </si>
  <si>
    <t>733163105R00</t>
  </si>
  <si>
    <t>733163108R00</t>
  </si>
  <si>
    <t>733111118R00</t>
  </si>
  <si>
    <t>722181215RT9</t>
  </si>
  <si>
    <t>631547318R</t>
  </si>
  <si>
    <t>722182006R00</t>
  </si>
  <si>
    <t>10+12+8+18+19+50+10+5</t>
  </si>
  <si>
    <t>733190108R00</t>
  </si>
  <si>
    <t>5+10+12+18+19+50+10+5</t>
  </si>
  <si>
    <t>733190109R00</t>
  </si>
  <si>
    <t>70</t>
  </si>
  <si>
    <t>kg</t>
  </si>
  <si>
    <t>80</t>
  </si>
  <si>
    <t>kpl</t>
  </si>
  <si>
    <t>998733101R00</t>
  </si>
  <si>
    <t>998733193R00</t>
  </si>
  <si>
    <t>722235865R00</t>
  </si>
  <si>
    <t>Kompenzátor pryžový DN 50</t>
  </si>
  <si>
    <t>734293223R00</t>
  </si>
  <si>
    <t>734293224R00</t>
  </si>
  <si>
    <t>734293226R00</t>
  </si>
  <si>
    <t>734244423R00</t>
  </si>
  <si>
    <t>734244424R00</t>
  </si>
  <si>
    <t>734244426R00</t>
  </si>
  <si>
    <t>734233111R00</t>
  </si>
  <si>
    <t>734233112R00</t>
  </si>
  <si>
    <t>734233113R00</t>
  </si>
  <si>
    <t>734233114R00</t>
  </si>
  <si>
    <t>734233116R00</t>
  </si>
  <si>
    <t>734293312R00</t>
  </si>
  <si>
    <t>734293313R00</t>
  </si>
  <si>
    <t>734213113R00</t>
  </si>
  <si>
    <t>734253113R00</t>
  </si>
  <si>
    <t>734193217R00</t>
  </si>
  <si>
    <t>734411143R00</t>
  </si>
  <si>
    <t>734421150R00</t>
  </si>
  <si>
    <t>21</t>
  </si>
  <si>
    <t>734209128R00</t>
  </si>
  <si>
    <t>734224812R00</t>
  </si>
  <si>
    <t>19</t>
  </si>
  <si>
    <t>734209123R00</t>
  </si>
  <si>
    <t>20</t>
  </si>
  <si>
    <t>734209113R00</t>
  </si>
  <si>
    <t>55137306.AR</t>
  </si>
  <si>
    <t>67</t>
  </si>
  <si>
    <t>montáž hlavice</t>
  </si>
  <si>
    <t>998734101R00</t>
  </si>
  <si>
    <t>998734193R00</t>
  </si>
  <si>
    <t>72</t>
  </si>
  <si>
    <t>-</t>
  </si>
  <si>
    <t>42</t>
  </si>
  <si>
    <t>43</t>
  </si>
  <si>
    <t>17</t>
  </si>
  <si>
    <t>724311816R00</t>
  </si>
  <si>
    <t>732110811R00</t>
  </si>
  <si>
    <t>733160804R00</t>
  </si>
  <si>
    <t>18</t>
  </si>
  <si>
    <t/>
  </si>
  <si>
    <t>SUM</t>
  </si>
  <si>
    <t>POPUZIV</t>
  </si>
  <si>
    <t>END</t>
  </si>
  <si>
    <t>Pokyny pre vyplnenie</t>
  </si>
  <si>
    <t>Vo všetkých listoch tohto súboru môžete meniť iba bunky s modrým pozadím.
Ide o tieto údaje :
- údaje o firme
- jednotkové ceny položiek zadané na maximálne dve desatinné miesta</t>
  </si>
  <si>
    <t>Výkaz výmer</t>
  </si>
  <si>
    <t>Miesto</t>
  </si>
  <si>
    <t>IČO:</t>
  </si>
  <si>
    <t>Zhotoviteľ:</t>
  </si>
  <si>
    <t>Objednávateľ:</t>
  </si>
  <si>
    <t>Vedľajšie náklady</t>
  </si>
  <si>
    <t>Ostatné náklady</t>
  </si>
  <si>
    <t>Celkom</t>
  </si>
  <si>
    <t>Rekapitulácia daní</t>
  </si>
  <si>
    <t>DPH 20%</t>
  </si>
  <si>
    <t>Cena celkom s DPH</t>
  </si>
  <si>
    <t>Za zhotoviteľa</t>
  </si>
  <si>
    <t>Za objednávateľa</t>
  </si>
  <si>
    <t>Chladenie a kúrenie 2</t>
  </si>
  <si>
    <t>Rekapitulácia</t>
  </si>
  <si>
    <t>Strojovňa</t>
  </si>
  <si>
    <t>Armatúry</t>
  </si>
  <si>
    <t>Názov</t>
  </si>
  <si>
    <t>Typ</t>
  </si>
  <si>
    <t>Cena celkom</t>
  </si>
  <si>
    <t>Zákazka:</t>
  </si>
  <si>
    <t>Názov položky</t>
  </si>
  <si>
    <t>Množstvo</t>
  </si>
  <si>
    <t>Hmotnosť / MJ</t>
  </si>
  <si>
    <t>Hmotnosť celk. (t)</t>
  </si>
  <si>
    <t>Diel</t>
  </si>
  <si>
    <t>súbor</t>
  </si>
  <si>
    <t>tepelná izolácia anuloidu</t>
  </si>
  <si>
    <t>Poz. 2 Rozdelovač DN 50 - 750 ( 6 vývodov)</t>
  </si>
  <si>
    <t>Poz. 3 Zberač DN 50 - 850 (8 vývodov)</t>
  </si>
  <si>
    <t>stojan/konzola, ocel, náter</t>
  </si>
  <si>
    <t>Montáž telies rozdelovačov a zberačov DN 125 dl 1m</t>
  </si>
  <si>
    <t>Púzdro potrubnia izolačné ROCKWOOL 800  60/50 mm alebo ekvivalentný, kamenná vlna s polepom Al fóliou vyztuženou sklenenou mriežkou</t>
  </si>
  <si>
    <t>Poz. 4 Čerpadlo  Grundfos ALFA1 L 25-60 alebo ekvivalentný</t>
  </si>
  <si>
    <t>Poz. 5 Čerpadlo  Grundfos ALFA1 L 25-60 alebo ekvivalentný</t>
  </si>
  <si>
    <t>Poz. 6 Čerpadlo  Grundfos ALFA1 L 25-40 alebo ekvivalentný</t>
  </si>
  <si>
    <t>Poz. 7 Čerpadlo  Grundfos ALFA1 L 25-40 alebo ekvivalentný</t>
  </si>
  <si>
    <t>Poz. 8 Čerpadlo  Grundfos ALFA1 L 25-40 alebo ekvivalentný</t>
  </si>
  <si>
    <t>Poz. 9 Čerpadlo  Grundfos ALFA1 L 25-60 alebo ekvivalentný</t>
  </si>
  <si>
    <t>Poz. 21A, B Chiller Carrier 30RBS-030 (33,3 kW) alebo ekvivalentný</t>
  </si>
  <si>
    <t>žeriav, viazači, vr. Dopravy</t>
  </si>
  <si>
    <t>Dlaždice betonové volne na strechu, 50 x 50 x 6 cm</t>
  </si>
  <si>
    <t>Poz. 22 Akumulačná nádrž 700 litrov - nerez</t>
  </si>
  <si>
    <t>Montáž nádrže tlakovej stojatej 1000 litrov</t>
  </si>
  <si>
    <t>Kaiflex ST tl. 50 mm alebo ekvivalentný</t>
  </si>
  <si>
    <t>montáž izolácie</t>
  </si>
  <si>
    <t>Poz. 23 Rozdelovač d90x6,7 u - 3 vývody</t>
  </si>
  <si>
    <t>Poz. 24 Zberač d90x6,7 u - 3 vývody</t>
  </si>
  <si>
    <t>montáž rozdelovača a zberača</t>
  </si>
  <si>
    <t>Poz. 25 Čerpadlo Grundfos TP32-80/2 alebo ekvivalentný</t>
  </si>
  <si>
    <t>Poz. 26 Čerpadlo Grundfos TP32-80/2 alebo ekvivalentný</t>
  </si>
  <si>
    <t>Poz. 27 Čerpadlo Grundfos TP25-50/2 alebo ekvivalentný</t>
  </si>
  <si>
    <t>glykol 30% zmes</t>
  </si>
  <si>
    <t>napustenie a odvzdušnenie sústav</t>
  </si>
  <si>
    <t>Hzs-skúšky v rámci montáž. prác, vykurovacia skúška, chladiaca skúška</t>
  </si>
  <si>
    <t>Presun hmôt pre strojovne, výšky do 12 m</t>
  </si>
  <si>
    <t>Príplatok zväčšený presun, strojovňa do 500 m</t>
  </si>
  <si>
    <t>25x1,9, PVC-U PN 16, vr. tvaroviek a montáže</t>
  </si>
  <si>
    <t>40x3,0, PVC-U PN 16, vr. tvaroviek a montáže</t>
  </si>
  <si>
    <t>63x4,7, PVC-U PN 16, vr. tvaroviek a montáže</t>
  </si>
  <si>
    <t>75x5,6, PVC-U PN 16, vr. tvaroviek a montáže</t>
  </si>
  <si>
    <t xml:space="preserve">42x19 uzavrený syntetický kaučuk </t>
  </si>
  <si>
    <t xml:space="preserve">64x19 uzavrený syntetický kaučuk </t>
  </si>
  <si>
    <t xml:space="preserve">76x25 uzavrený syntetický kaučuk </t>
  </si>
  <si>
    <t xml:space="preserve">18x13 uzavrený syntetický kaučuk </t>
  </si>
  <si>
    <t xml:space="preserve">22x13 uzavrený syntetický kaučuk </t>
  </si>
  <si>
    <t>Potrubíiez medených trubiek vykurovania D 28 x 1,5 mm</t>
  </si>
  <si>
    <t>Potrubí z medených trubiek vykurovania D 54 x 2,0 mm</t>
  </si>
  <si>
    <t>Potrubie závit. bezošvé bežné v kotolniach DN 50</t>
  </si>
  <si>
    <t xml:space="preserve">Izolácia návleková  MIRELON PRO alebo ekvivalentný tl. steny 25 mm, vnútorný priemer 28 mm </t>
  </si>
  <si>
    <t>Púzdro potrubnia izolačné ROCKWOOL 800  54/50 mm alebo ekvivalentné, kamenná vlna s polepom Al fólií vyztuženou sklenenou mriežkou</t>
  </si>
  <si>
    <t>Púzdro potrubnia izolačné ROCKWOOL 800  60/50 mm alebo ekvivalentné, kamenná vlna s polepom Al fólií vyztuženou sklenenou mriežkou</t>
  </si>
  <si>
    <t>Montáž izol. skruží</t>
  </si>
  <si>
    <t>Tlaková skúška potrubia  DN 50</t>
  </si>
  <si>
    <t>Tlaková skúška potrubia  DN 65</t>
  </si>
  <si>
    <t>uchytenie potrubia, nerez. konzoly, dodávka a montáž</t>
  </si>
  <si>
    <t>stavebné výpomoci, drážky, prierazy</t>
  </si>
  <si>
    <t>Presun hmôt pre rozvody potrubí, výšky do 6 m</t>
  </si>
  <si>
    <t>Príplatok zväčš. presun, rozvody potrubí do 500 m</t>
  </si>
  <si>
    <t>Filter, vnútorný - vnútorný z. DN 25</t>
  </si>
  <si>
    <t>Filter, vnútorný - vnútorný z. DN 32</t>
  </si>
  <si>
    <t>Filter, vnútorný - vnútorný z. DN 50</t>
  </si>
  <si>
    <t>Klapka spätná pružinová, 2x vnútorný závit DN 25</t>
  </si>
  <si>
    <t>Klapka spätná pružinová, 2x vnútorný závit DN 32</t>
  </si>
  <si>
    <t>Klapka spätná pružinová, 2x vnútorný závit DN 50</t>
  </si>
  <si>
    <t>Kohút guľový, vnútorný - vnútorný z. IVAR PERFECTA DN 15 alebo ekvivalentný</t>
  </si>
  <si>
    <t>Kohút guľový, vnútorný - vnútorný z. IVAR PERFECTA DN 20 alebo ekvivalentný</t>
  </si>
  <si>
    <t>Kohút guľový, vnútorný - vnútorný z. IVAR PERFECTA DN 25 alebo ekvivalentný</t>
  </si>
  <si>
    <t>Kohút guľový, vnútorný - vnútorný z. IVAR PERFECTA DN 32 alebo ekvivalentný</t>
  </si>
  <si>
    <t>Kohút guľový, vnútorný - vnútorný z. IVAR PERFECTA DN 50 alebo ekvivalentný</t>
  </si>
  <si>
    <t>Kohút guľový vypúšťací, IVAR.EURO M DN 15 alebo ekvivalentný</t>
  </si>
  <si>
    <t>Kohút guľový vypúšťací, IVAR.EURO M DN 20 alebo ekvivalentný</t>
  </si>
  <si>
    <t>Ventil automatický odvzdušňovací, IVAR VARIA DN 20 alebo ekvivalentný</t>
  </si>
  <si>
    <t>Ventil poistný DN 15, 400 kPa</t>
  </si>
  <si>
    <t>Klapka uzav. meziprírub. DN 65/16</t>
  </si>
  <si>
    <t>Teplomer dvojkovový,pevná stonka</t>
  </si>
  <si>
    <t>Tlakomer deformačný</t>
  </si>
  <si>
    <t>trojcestný zmiešavací ventil DN 20, kvs=8, pohon</t>
  </si>
  <si>
    <t>Montáž armatúr závitových, s 3 závitmi, G 2</t>
  </si>
  <si>
    <t>Ventil vyvažovací Ivar CIM 727, přímý DN 20, kv=7,3 alebo ekvivalentný</t>
  </si>
  <si>
    <t>trojcestný ventil Siemens s T-obtokem DN 15, VMP47.15-2,5 + pohon SFP21/18 alebo ekvivalentný</t>
  </si>
  <si>
    <t>Montáž armatúr závitových, s 3 závitmi, G 1/2</t>
  </si>
  <si>
    <t>šróbenie Honeywell Verafix-E DN 15 alebo ekvivalentný</t>
  </si>
  <si>
    <t>Montáž armatúr závitových,s 2 závitmi, G 1/2</t>
  </si>
  <si>
    <t>Hlavica termostatická</t>
  </si>
  <si>
    <t>Presun hmôt pre armatúry, výšky do 6 m</t>
  </si>
  <si>
    <t>Príplatok zväčšený presun, armatúry do 500 m</t>
  </si>
  <si>
    <t>mimostavenisková doprava</t>
  </si>
  <si>
    <t>úprava združeného rozvádzača MaR, ručne ovládánie</t>
  </si>
  <si>
    <t>úprava regulácie VZT</t>
  </si>
  <si>
    <t>Demontáž nádrže tlakovej 1500 litrov</t>
  </si>
  <si>
    <t>Demontáž telies rozdeľovačov a zberačov, DN 100 mm</t>
  </si>
  <si>
    <t>Demontáž potrubí z medených trubiek D 54 mm</t>
  </si>
  <si>
    <t>demontáž čerpadel a armatúr</t>
  </si>
  <si>
    <t>Poznámky uchádzača k zadaniu</t>
  </si>
  <si>
    <t>EUR</t>
  </si>
  <si>
    <t>Celkom bez 20% DPH</t>
  </si>
  <si>
    <t>dňa</t>
  </si>
  <si>
    <t>cena v EUR bez DPH / MJ</t>
  </si>
  <si>
    <t>Celkom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</si>
</sst>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9"/>
      <color rgb="FF000000"/>
      <name val="Tahoma"/>
      <family val="2"/>
      <charset val="238"/>
    </font>
    <font>
      <b/>
      <sz val="1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17" fillId="0" borderId="0" xfId="0" applyFont="1"/>
    <xf numFmtId="0" fontId="0" fillId="3" borderId="49" xfId="0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3" borderId="46" xfId="0" applyFill="1" applyBorder="1" applyAlignment="1">
      <alignment horizontal="center"/>
    </xf>
    <xf numFmtId="0" fontId="0" fillId="3" borderId="51" xfId="0" applyFill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20" fillId="3" borderId="50" xfId="0" applyFont="1" applyFill="1" applyBorder="1" applyAlignment="1">
      <alignment horizontal="center" vertical="center"/>
    </xf>
    <xf numFmtId="49" fontId="20" fillId="3" borderId="50" xfId="0" applyNumberFormat="1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3" borderId="43" xfId="0" applyFill="1" applyBorder="1" applyAlignment="1">
      <alignment horizontal="center"/>
    </xf>
    <xf numFmtId="0" fontId="0" fillId="3" borderId="52" xfId="0" applyFill="1" applyBorder="1" applyAlignment="1">
      <alignment horizontal="center" vertical="top"/>
    </xf>
    <xf numFmtId="0" fontId="17" fillId="0" borderId="34" xfId="0" applyFont="1" applyBorder="1" applyAlignment="1">
      <alignment horizontal="center" vertical="top" shrinkToFit="1"/>
    </xf>
    <xf numFmtId="0" fontId="18" fillId="0" borderId="34" xfId="0" applyNumberFormat="1" applyFont="1" applyBorder="1" applyAlignment="1">
      <alignment horizontal="center" vertical="top" wrapText="1" shrinkToFit="1"/>
    </xf>
    <xf numFmtId="0" fontId="0" fillId="3" borderId="38" xfId="0" applyFill="1" applyBorder="1" applyAlignment="1">
      <alignment horizontal="center" vertical="top" shrinkToFit="1"/>
    </xf>
    <xf numFmtId="0" fontId="17" fillId="0" borderId="38" xfId="0" applyFont="1" applyBorder="1" applyAlignment="1">
      <alignment horizontal="center" vertical="top" shrinkToFit="1"/>
    </xf>
    <xf numFmtId="0" fontId="8" fillId="3" borderId="12" xfId="0" applyFont="1" applyFill="1" applyBorder="1" applyAlignment="1">
      <alignment horizontal="center" vertical="top"/>
    </xf>
    <xf numFmtId="0" fontId="17" fillId="0" borderId="33" xfId="0" applyFont="1" applyBorder="1" applyAlignment="1">
      <alignment horizontal="left" vertical="top" wrapText="1"/>
    </xf>
    <xf numFmtId="0" fontId="20" fillId="3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37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a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="140" zoomScaleNormal="140" workbookViewId="0">
      <selection activeCell="A3" sqref="A3"/>
    </sheetView>
  </sheetViews>
  <sheetFormatPr defaultColWidth="8.77734375" defaultRowHeight="13.2" x14ac:dyDescent="0.25"/>
  <sheetData>
    <row r="1" spans="1:7" x14ac:dyDescent="0.25">
      <c r="A1" s="34" t="s">
        <v>195</v>
      </c>
    </row>
    <row r="2" spans="1:7" ht="57.75" customHeight="1" x14ac:dyDescent="0.25">
      <c r="A2" s="204" t="s">
        <v>196</v>
      </c>
      <c r="B2" s="204"/>
      <c r="C2" s="204"/>
      <c r="D2" s="204"/>
      <c r="E2" s="204"/>
      <c r="F2" s="204"/>
      <c r="G2" s="20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8"/>
  <sheetViews>
    <sheetView showGridLines="0" topLeftCell="B1" zoomScale="150" zoomScaleNormal="150" zoomScaleSheetLayoutView="75" workbookViewId="0">
      <selection activeCell="F33" sqref="F33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70" t="s">
        <v>22</v>
      </c>
      <c r="B1" s="217" t="s">
        <v>197</v>
      </c>
      <c r="C1" s="218"/>
      <c r="D1" s="218"/>
      <c r="E1" s="218"/>
      <c r="F1" s="218"/>
      <c r="G1" s="218"/>
      <c r="H1" s="218"/>
      <c r="I1" s="218"/>
      <c r="J1" s="219"/>
    </row>
    <row r="2" spans="1:15" ht="23.25" customHeight="1" x14ac:dyDescent="0.25">
      <c r="A2" s="4"/>
      <c r="B2" s="78" t="s">
        <v>217</v>
      </c>
      <c r="C2" s="79"/>
      <c r="D2" s="205" t="s">
        <v>27</v>
      </c>
      <c r="E2" s="206"/>
      <c r="F2" s="206"/>
      <c r="G2" s="206"/>
      <c r="H2" s="206"/>
      <c r="I2" s="206"/>
      <c r="J2" s="207"/>
      <c r="O2" s="2"/>
    </row>
    <row r="3" spans="1:15" ht="23.25" customHeight="1" x14ac:dyDescent="0.25">
      <c r="A3" s="4"/>
      <c r="B3" s="80" t="s">
        <v>198</v>
      </c>
      <c r="C3" s="81"/>
      <c r="D3" s="212" t="s">
        <v>25</v>
      </c>
      <c r="E3" s="213"/>
      <c r="F3" s="213"/>
      <c r="G3" s="213"/>
      <c r="H3" s="213"/>
      <c r="I3" s="213"/>
      <c r="J3" s="214"/>
    </row>
    <row r="4" spans="1:15" ht="23.25" hidden="1" customHeight="1" x14ac:dyDescent="0.25">
      <c r="A4" s="4"/>
      <c r="B4" s="82" t="s">
        <v>26</v>
      </c>
      <c r="C4" s="83"/>
      <c r="D4" s="84"/>
      <c r="E4" s="84"/>
      <c r="F4" s="85"/>
      <c r="G4" s="86"/>
      <c r="H4" s="85"/>
      <c r="I4" s="86"/>
      <c r="J4" s="87"/>
    </row>
    <row r="5" spans="1:15" ht="24" customHeight="1" x14ac:dyDescent="0.25">
      <c r="A5" s="4"/>
      <c r="B5" s="44" t="s">
        <v>201</v>
      </c>
      <c r="C5" s="5"/>
      <c r="D5" s="88" t="s">
        <v>28</v>
      </c>
      <c r="E5" s="24"/>
      <c r="F5" s="24"/>
      <c r="G5" s="24"/>
      <c r="H5" s="26" t="s">
        <v>199</v>
      </c>
      <c r="I5" s="88"/>
      <c r="J5" s="11"/>
    </row>
    <row r="6" spans="1:15" ht="15.75" customHeight="1" x14ac:dyDescent="0.25">
      <c r="A6" s="4"/>
      <c r="B6" s="38"/>
      <c r="C6" s="24"/>
      <c r="D6" s="88" t="s">
        <v>29</v>
      </c>
      <c r="E6" s="24"/>
      <c r="F6" s="24"/>
      <c r="G6" s="24"/>
      <c r="H6" s="26" t="s">
        <v>21</v>
      </c>
      <c r="I6" s="88"/>
      <c r="J6" s="11"/>
    </row>
    <row r="7" spans="1:15" ht="15.75" customHeight="1" x14ac:dyDescent="0.25">
      <c r="A7" s="4"/>
      <c r="B7" s="39"/>
      <c r="C7" s="89"/>
      <c r="D7" s="77" t="s">
        <v>30</v>
      </c>
      <c r="E7" s="31"/>
      <c r="F7" s="31"/>
      <c r="G7" s="31"/>
      <c r="H7" s="33"/>
      <c r="I7" s="31"/>
      <c r="J7" s="48"/>
    </row>
    <row r="8" spans="1:15" ht="24" hidden="1" customHeight="1" x14ac:dyDescent="0.25">
      <c r="A8" s="4"/>
      <c r="B8" s="44" t="s">
        <v>10</v>
      </c>
      <c r="C8" s="5"/>
      <c r="D8" s="32"/>
      <c r="E8" s="5"/>
      <c r="F8" s="5"/>
      <c r="G8" s="42"/>
      <c r="H8" s="26" t="s">
        <v>20</v>
      </c>
      <c r="I8" s="30"/>
      <c r="J8" s="11"/>
    </row>
    <row r="9" spans="1:15" ht="15.75" hidden="1" customHeight="1" x14ac:dyDescent="0.25">
      <c r="A9" s="4"/>
      <c r="B9" s="4"/>
      <c r="C9" s="5"/>
      <c r="D9" s="32"/>
      <c r="E9" s="5"/>
      <c r="F9" s="5"/>
      <c r="G9" s="42"/>
      <c r="H9" s="26" t="s">
        <v>21</v>
      </c>
      <c r="I9" s="30"/>
      <c r="J9" s="11"/>
    </row>
    <row r="10" spans="1:15" ht="15.75" hidden="1" customHeight="1" x14ac:dyDescent="0.25">
      <c r="A10" s="4"/>
      <c r="B10" s="49"/>
      <c r="C10" s="25"/>
      <c r="D10" s="43"/>
      <c r="E10" s="52"/>
      <c r="F10" s="52"/>
      <c r="G10" s="50"/>
      <c r="H10" s="50"/>
      <c r="I10" s="51"/>
      <c r="J10" s="48"/>
    </row>
    <row r="11" spans="1:15" ht="24" customHeight="1" x14ac:dyDescent="0.25">
      <c r="A11" s="4"/>
      <c r="B11" s="44" t="s">
        <v>200</v>
      </c>
      <c r="C11" s="5"/>
      <c r="D11" s="228"/>
      <c r="E11" s="228"/>
      <c r="F11" s="228"/>
      <c r="G11" s="228"/>
      <c r="H11" s="26" t="s">
        <v>199</v>
      </c>
      <c r="I11" s="91"/>
      <c r="J11" s="11"/>
    </row>
    <row r="12" spans="1:15" ht="15.75" customHeight="1" x14ac:dyDescent="0.25">
      <c r="A12" s="4"/>
      <c r="B12" s="38"/>
      <c r="C12" s="24"/>
      <c r="D12" s="215"/>
      <c r="E12" s="215"/>
      <c r="F12" s="215"/>
      <c r="G12" s="215"/>
      <c r="H12" s="26" t="s">
        <v>21</v>
      </c>
      <c r="I12" s="91"/>
      <c r="J12" s="11"/>
    </row>
    <row r="13" spans="1:15" ht="15.75" customHeight="1" x14ac:dyDescent="0.25">
      <c r="A13" s="4"/>
      <c r="B13" s="39"/>
      <c r="C13" s="90"/>
      <c r="D13" s="216"/>
      <c r="E13" s="216"/>
      <c r="F13" s="216"/>
      <c r="G13" s="216"/>
      <c r="H13" s="27"/>
      <c r="I13" s="31"/>
      <c r="J13" s="48"/>
    </row>
    <row r="14" spans="1:15" ht="24" hidden="1" customHeight="1" x14ac:dyDescent="0.25">
      <c r="A14" s="4"/>
      <c r="B14" s="63" t="s">
        <v>11</v>
      </c>
      <c r="C14" s="64"/>
      <c r="D14" s="65"/>
      <c r="E14" s="66"/>
      <c r="F14" s="66"/>
      <c r="G14" s="66"/>
      <c r="H14" s="67"/>
      <c r="I14" s="66"/>
      <c r="J14" s="68"/>
    </row>
    <row r="15" spans="1:15" ht="32.25" customHeight="1" x14ac:dyDescent="0.25">
      <c r="A15" s="4"/>
      <c r="B15" s="49" t="s">
        <v>19</v>
      </c>
      <c r="C15" s="69"/>
      <c r="D15" s="50"/>
      <c r="E15" s="211"/>
      <c r="F15" s="211"/>
      <c r="G15" s="237"/>
      <c r="H15" s="237"/>
      <c r="I15" s="237" t="s">
        <v>204</v>
      </c>
      <c r="J15" s="238"/>
    </row>
    <row r="16" spans="1:15" ht="23.25" customHeight="1" x14ac:dyDescent="0.25">
      <c r="A16" s="139" t="s">
        <v>13</v>
      </c>
      <c r="B16" s="140" t="s">
        <v>13</v>
      </c>
      <c r="C16" s="55"/>
      <c r="D16" s="56"/>
      <c r="E16" s="208"/>
      <c r="F16" s="209"/>
      <c r="G16" s="208"/>
      <c r="H16" s="209"/>
      <c r="I16" s="208">
        <f>SUMIF(F49:F54,A16,I49:I54)+SUMIF(F49:F54,"PSU",I49:I54)</f>
        <v>0</v>
      </c>
      <c r="J16" s="210"/>
    </row>
    <row r="17" spans="1:10" ht="23.25" customHeight="1" x14ac:dyDescent="0.25">
      <c r="A17" s="139" t="s">
        <v>14</v>
      </c>
      <c r="B17" s="140" t="s">
        <v>14</v>
      </c>
      <c r="C17" s="55"/>
      <c r="D17" s="56"/>
      <c r="E17" s="208"/>
      <c r="F17" s="209"/>
      <c r="G17" s="208"/>
      <c r="H17" s="209"/>
      <c r="I17" s="208">
        <f>SUMIF(F49:F54,A17,I49:I54)</f>
        <v>0</v>
      </c>
      <c r="J17" s="210"/>
    </row>
    <row r="18" spans="1:10" ht="23.25" customHeight="1" x14ac:dyDescent="0.25">
      <c r="A18" s="139" t="s">
        <v>15</v>
      </c>
      <c r="B18" s="140" t="s">
        <v>15</v>
      </c>
      <c r="C18" s="55"/>
      <c r="D18" s="56"/>
      <c r="E18" s="208"/>
      <c r="F18" s="209"/>
      <c r="G18" s="208"/>
      <c r="H18" s="209"/>
      <c r="I18" s="208">
        <f>SUMIF(F49:F54,A18,I49:I54)</f>
        <v>0</v>
      </c>
      <c r="J18" s="210"/>
    </row>
    <row r="19" spans="1:10" ht="23.25" customHeight="1" x14ac:dyDescent="0.25">
      <c r="A19" s="139" t="s">
        <v>38</v>
      </c>
      <c r="B19" s="140" t="s">
        <v>202</v>
      </c>
      <c r="C19" s="55"/>
      <c r="D19" s="56"/>
      <c r="E19" s="208"/>
      <c r="F19" s="209"/>
      <c r="G19" s="208"/>
      <c r="H19" s="209"/>
      <c r="I19" s="208">
        <f>SUMIF(F49:F54,A19,I49:I54)</f>
        <v>0</v>
      </c>
      <c r="J19" s="210"/>
    </row>
    <row r="20" spans="1:10" ht="23.25" customHeight="1" x14ac:dyDescent="0.25">
      <c r="A20" s="139" t="s">
        <v>43</v>
      </c>
      <c r="B20" s="140" t="s">
        <v>203</v>
      </c>
      <c r="C20" s="55"/>
      <c r="D20" s="56"/>
      <c r="E20" s="208"/>
      <c r="F20" s="209"/>
      <c r="G20" s="208"/>
      <c r="H20" s="209"/>
      <c r="I20" s="208">
        <f>SUMIF(F49:F54,A20,I49:I54)</f>
        <v>0</v>
      </c>
      <c r="J20" s="210"/>
    </row>
    <row r="21" spans="1:10" ht="23.25" customHeight="1" x14ac:dyDescent="0.25">
      <c r="A21" s="4"/>
      <c r="B21" s="71" t="s">
        <v>204</v>
      </c>
      <c r="C21" s="72"/>
      <c r="D21" s="73"/>
      <c r="E21" s="226"/>
      <c r="F21" s="227"/>
      <c r="G21" s="226"/>
      <c r="H21" s="227"/>
      <c r="I21" s="226">
        <f>SUM(I16:J20)</f>
        <v>0</v>
      </c>
      <c r="J21" s="231"/>
    </row>
    <row r="22" spans="1:10" ht="33" customHeight="1" x14ac:dyDescent="0.25">
      <c r="A22" s="4"/>
      <c r="B22" s="62" t="s">
        <v>205</v>
      </c>
      <c r="C22" s="55"/>
      <c r="D22" s="56"/>
      <c r="E22" s="61"/>
      <c r="F22" s="58"/>
      <c r="G22" s="47"/>
      <c r="H22" s="47"/>
      <c r="I22" s="47"/>
      <c r="J22" s="59"/>
    </row>
    <row r="23" spans="1:10" ht="23.25" customHeight="1" x14ac:dyDescent="0.25">
      <c r="A23" s="4"/>
      <c r="B23" s="54"/>
      <c r="C23" s="55"/>
      <c r="D23" s="56"/>
      <c r="E23" s="57"/>
      <c r="F23" s="58"/>
      <c r="G23" s="224"/>
      <c r="H23" s="225"/>
      <c r="I23" s="225"/>
      <c r="J23" s="59"/>
    </row>
    <row r="24" spans="1:10" ht="23.25" customHeight="1" x14ac:dyDescent="0.25">
      <c r="A24" s="4"/>
      <c r="B24" s="54"/>
      <c r="C24" s="55"/>
      <c r="D24" s="56"/>
      <c r="E24" s="57"/>
      <c r="F24" s="58"/>
      <c r="G24" s="229"/>
      <c r="H24" s="230"/>
      <c r="I24" s="230"/>
      <c r="J24" s="59"/>
    </row>
    <row r="25" spans="1:10" ht="23.25" customHeight="1" x14ac:dyDescent="0.25">
      <c r="A25" s="4"/>
      <c r="B25" s="54" t="s">
        <v>313</v>
      </c>
      <c r="C25" s="55"/>
      <c r="D25" s="56"/>
      <c r="E25" s="57"/>
      <c r="F25" s="58"/>
      <c r="G25" s="224"/>
      <c r="H25" s="225"/>
      <c r="I25" s="225"/>
      <c r="J25" s="59" t="s">
        <v>312</v>
      </c>
    </row>
    <row r="26" spans="1:10" ht="23.25" customHeight="1" x14ac:dyDescent="0.25">
      <c r="A26" s="4"/>
      <c r="B26" s="46" t="s">
        <v>206</v>
      </c>
      <c r="C26" s="21"/>
      <c r="D26" s="17"/>
      <c r="E26" s="40">
        <v>20</v>
      </c>
      <c r="F26" s="41" t="s">
        <v>0</v>
      </c>
      <c r="G26" s="220">
        <f>ZakladDPHZakl*SazbaDPH2/100</f>
        <v>0</v>
      </c>
      <c r="H26" s="221"/>
      <c r="I26" s="221"/>
      <c r="J26" s="53" t="s">
        <v>312</v>
      </c>
    </row>
    <row r="27" spans="1:10" ht="23.25" customHeight="1" thickBot="1" x14ac:dyDescent="0.3">
      <c r="A27" s="4"/>
      <c r="B27" s="45"/>
      <c r="C27" s="19"/>
      <c r="D27" s="22"/>
      <c r="E27" s="19"/>
      <c r="F27" s="20"/>
      <c r="G27" s="222"/>
      <c r="H27" s="222"/>
      <c r="I27" s="222"/>
      <c r="J27" s="60"/>
    </row>
    <row r="28" spans="1:10" ht="27.75" hidden="1" customHeight="1" thickBot="1" x14ac:dyDescent="0.3">
      <c r="A28" s="4"/>
      <c r="B28" s="110" t="s">
        <v>12</v>
      </c>
      <c r="C28" s="111"/>
      <c r="D28" s="111"/>
      <c r="E28" s="112"/>
      <c r="F28" s="113"/>
      <c r="G28" s="236">
        <f>ZakladDPHSniVypocet+ZakladDPHZaklVypocet</f>
        <v>0</v>
      </c>
      <c r="H28" s="236"/>
      <c r="I28" s="236"/>
      <c r="J28" s="114" t="str">
        <f t="shared" ref="J28" si="0">Mena</f>
        <v>EUR</v>
      </c>
    </row>
    <row r="29" spans="1:10" ht="27.75" customHeight="1" thickBot="1" x14ac:dyDescent="0.3">
      <c r="A29" s="4"/>
      <c r="B29" s="110" t="s">
        <v>207</v>
      </c>
      <c r="C29" s="115"/>
      <c r="D29" s="115"/>
      <c r="E29" s="115"/>
      <c r="F29" s="115"/>
      <c r="G29" s="223">
        <f>ZakladDPHSni+DPHSni+ZakladDPHZakl+DPHZakl+Zaokrouhleni</f>
        <v>0</v>
      </c>
      <c r="H29" s="223"/>
      <c r="I29" s="223"/>
      <c r="J29" s="116" t="s">
        <v>312</v>
      </c>
    </row>
    <row r="30" spans="1:10" ht="12.75" customHeight="1" x14ac:dyDescent="0.25">
      <c r="A30" s="4"/>
      <c r="B30" s="4"/>
      <c r="C30" s="5"/>
      <c r="D30" s="5"/>
      <c r="E30" s="5"/>
      <c r="F30" s="5"/>
      <c r="G30" s="42"/>
      <c r="H30" s="5"/>
      <c r="I30" s="42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2"/>
      <c r="H31" s="5"/>
      <c r="I31" s="42"/>
      <c r="J31" s="12"/>
    </row>
    <row r="32" spans="1:10" ht="18.75" customHeight="1" x14ac:dyDescent="0.25">
      <c r="A32" s="4"/>
      <c r="B32" s="23"/>
      <c r="C32" s="18" t="s">
        <v>6</v>
      </c>
      <c r="D32" s="36"/>
      <c r="E32" s="36"/>
      <c r="F32" s="18" t="s">
        <v>314</v>
      </c>
      <c r="G32" s="36"/>
      <c r="H32" s="37"/>
      <c r="I32" s="36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2"/>
      <c r="H33" s="5"/>
      <c r="I33" s="42"/>
      <c r="J33" s="12"/>
    </row>
    <row r="34" spans="1:52" s="34" customFormat="1" ht="18.75" customHeight="1" x14ac:dyDescent="0.25">
      <c r="A34" s="28"/>
      <c r="B34" s="28"/>
      <c r="C34" s="29"/>
      <c r="D34" s="239"/>
      <c r="E34" s="239"/>
      <c r="G34" s="239"/>
      <c r="H34" s="239"/>
      <c r="I34" s="239"/>
      <c r="J34" s="35"/>
    </row>
    <row r="35" spans="1:52" ht="12.75" customHeight="1" x14ac:dyDescent="0.25">
      <c r="A35" s="4"/>
      <c r="B35" s="4"/>
      <c r="C35" s="5"/>
      <c r="D35" s="240" t="s">
        <v>208</v>
      </c>
      <c r="E35" s="240"/>
      <c r="G35"/>
      <c r="H35" s="182" t="s">
        <v>209</v>
      </c>
      <c r="I35"/>
      <c r="J35" s="12"/>
    </row>
    <row r="36" spans="1:52" ht="13.5" customHeight="1" thickBot="1" x14ac:dyDescent="0.3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52" ht="27" hidden="1" customHeight="1" x14ac:dyDescent="0.3">
      <c r="B37" s="74" t="s">
        <v>7</v>
      </c>
      <c r="C37" s="3"/>
      <c r="D37" s="3"/>
      <c r="E37" s="3"/>
      <c r="F37" s="102"/>
      <c r="G37" s="102"/>
      <c r="H37" s="102"/>
      <c r="I37" s="102"/>
      <c r="J37" s="3"/>
    </row>
    <row r="38" spans="1:52" ht="25.5" hidden="1" customHeight="1" x14ac:dyDescent="0.25">
      <c r="A38" s="94" t="s">
        <v>23</v>
      </c>
      <c r="B38" s="96" t="s">
        <v>8</v>
      </c>
      <c r="C38" s="97" t="s">
        <v>2</v>
      </c>
      <c r="D38" s="98"/>
      <c r="E38" s="98"/>
      <c r="F38" s="103">
        <f>B23</f>
        <v>0</v>
      </c>
      <c r="G38" s="103" t="str">
        <f>B25</f>
        <v>Celkom bez 20% DPH</v>
      </c>
      <c r="H38" s="104" t="s">
        <v>9</v>
      </c>
      <c r="I38" s="104" t="s">
        <v>1</v>
      </c>
      <c r="J38" s="99" t="s">
        <v>0</v>
      </c>
    </row>
    <row r="39" spans="1:52" ht="25.5" hidden="1" customHeight="1" x14ac:dyDescent="0.25">
      <c r="A39" s="94">
        <v>1</v>
      </c>
      <c r="B39" s="100" t="s">
        <v>31</v>
      </c>
      <c r="C39" s="241" t="s">
        <v>27</v>
      </c>
      <c r="D39" s="242"/>
      <c r="E39" s="242"/>
      <c r="F39" s="105">
        <f>'Rozpočet Pol'!AC123</f>
        <v>0</v>
      </c>
      <c r="G39" s="106">
        <f>'Rozpočet Pol'!AD123</f>
        <v>0</v>
      </c>
      <c r="H39" s="107">
        <f>(F39*SazbaDPH1/100)+(G39*SazbaDPH2/100)</f>
        <v>0</v>
      </c>
      <c r="I39" s="107">
        <f>F39+G39+H39</f>
        <v>0</v>
      </c>
      <c r="J39" s="101" t="str">
        <f>IF(CenaCelkemVypocet=0,"",I39/CenaCelkemVypocet*100)</f>
        <v/>
      </c>
    </row>
    <row r="40" spans="1:52" ht="25.5" hidden="1" customHeight="1" x14ac:dyDescent="0.25">
      <c r="A40" s="94"/>
      <c r="B40" s="243" t="s">
        <v>32</v>
      </c>
      <c r="C40" s="244"/>
      <c r="D40" s="244"/>
      <c r="E40" s="245"/>
      <c r="F40" s="108">
        <f>SUMIF(A39:A39,"=1",F39:F39)</f>
        <v>0</v>
      </c>
      <c r="G40" s="109">
        <f>SUMIF(A39:A39,"=1",G39:G39)</f>
        <v>0</v>
      </c>
      <c r="H40" s="109">
        <f>SUMIF(A39:A39,"=1",H39:H39)</f>
        <v>0</v>
      </c>
      <c r="I40" s="109">
        <f>SUMIF(A39:A39,"=1",I39:I39)</f>
        <v>0</v>
      </c>
      <c r="J40" s="95">
        <f>SUMIF(A39:A39,"=1",J39:J39)</f>
        <v>0</v>
      </c>
    </row>
    <row r="42" spans="1:52" x14ac:dyDescent="0.25">
      <c r="B42" t="s">
        <v>33</v>
      </c>
    </row>
    <row r="43" spans="1:52" x14ac:dyDescent="0.25">
      <c r="B43" s="246" t="s">
        <v>210</v>
      </c>
      <c r="C43" s="246"/>
      <c r="D43" s="246"/>
      <c r="E43" s="246"/>
      <c r="F43" s="246"/>
      <c r="G43" s="246"/>
      <c r="H43" s="246"/>
      <c r="I43" s="246"/>
      <c r="J43" s="246"/>
      <c r="AZ43" s="117" t="str">
        <f>B43</f>
        <v>Chladenie a kúrenie 2</v>
      </c>
    </row>
    <row r="46" spans="1:52" ht="15.6" x14ac:dyDescent="0.3">
      <c r="B46" s="118" t="s">
        <v>211</v>
      </c>
    </row>
    <row r="48" spans="1:52" ht="25.5" customHeight="1" x14ac:dyDescent="0.25">
      <c r="A48" s="119"/>
      <c r="B48" s="123" t="s">
        <v>8</v>
      </c>
      <c r="C48" s="123" t="s">
        <v>214</v>
      </c>
      <c r="D48" s="124"/>
      <c r="E48" s="124"/>
      <c r="F48" s="127" t="s">
        <v>215</v>
      </c>
      <c r="G48" s="127"/>
      <c r="H48" s="127"/>
      <c r="I48" s="247" t="s">
        <v>204</v>
      </c>
      <c r="J48" s="247"/>
    </row>
    <row r="49" spans="1:10" ht="25.5" customHeight="1" x14ac:dyDescent="0.25">
      <c r="A49" s="120"/>
      <c r="B49" s="128" t="s">
        <v>34</v>
      </c>
      <c r="C49" s="233" t="s">
        <v>212</v>
      </c>
      <c r="D49" s="234"/>
      <c r="E49" s="235"/>
      <c r="F49" s="130" t="s">
        <v>14</v>
      </c>
      <c r="G49" s="131"/>
      <c r="H49" s="131"/>
      <c r="I49" s="232">
        <f>'Rozpočet Pol'!G8</f>
        <v>0</v>
      </c>
      <c r="J49" s="232"/>
    </row>
    <row r="50" spans="1:10" ht="25.5" customHeight="1" x14ac:dyDescent="0.25">
      <c r="A50" s="120"/>
      <c r="B50" s="122" t="s">
        <v>35</v>
      </c>
      <c r="C50" s="249" t="s">
        <v>36</v>
      </c>
      <c r="D50" s="250"/>
      <c r="E50" s="251"/>
      <c r="F50" s="132" t="s">
        <v>14</v>
      </c>
      <c r="G50" s="133"/>
      <c r="H50" s="133"/>
      <c r="I50" s="248">
        <f>'Rozpočet Pol'!G49</f>
        <v>0</v>
      </c>
      <c r="J50" s="248"/>
    </row>
    <row r="51" spans="1:10" ht="25.5" customHeight="1" x14ac:dyDescent="0.25">
      <c r="A51" s="120"/>
      <c r="B51" s="122" t="s">
        <v>37</v>
      </c>
      <c r="C51" s="249" t="s">
        <v>213</v>
      </c>
      <c r="D51" s="250"/>
      <c r="E51" s="251"/>
      <c r="F51" s="132" t="s">
        <v>14</v>
      </c>
      <c r="G51" s="133"/>
      <c r="H51" s="133"/>
      <c r="I51" s="248">
        <f>'Rozpočet Pol'!G80</f>
        <v>0</v>
      </c>
      <c r="J51" s="248"/>
    </row>
    <row r="52" spans="1:10" ht="25.5" customHeight="1" x14ac:dyDescent="0.25">
      <c r="A52" s="120"/>
      <c r="B52" s="122" t="s">
        <v>38</v>
      </c>
      <c r="C52" s="249" t="s">
        <v>202</v>
      </c>
      <c r="D52" s="250"/>
      <c r="E52" s="251"/>
      <c r="F52" s="132" t="s">
        <v>38</v>
      </c>
      <c r="G52" s="133"/>
      <c r="H52" s="133"/>
      <c r="I52" s="248">
        <f>'Rozpočet Pol'!G111</f>
        <v>0</v>
      </c>
      <c r="J52" s="248"/>
    </row>
    <row r="53" spans="1:10" ht="25.5" customHeight="1" x14ac:dyDescent="0.25">
      <c r="A53" s="120"/>
      <c r="B53" s="122" t="s">
        <v>39</v>
      </c>
      <c r="C53" s="249" t="s">
        <v>40</v>
      </c>
      <c r="D53" s="250"/>
      <c r="E53" s="251"/>
      <c r="F53" s="132" t="s">
        <v>13</v>
      </c>
      <c r="G53" s="133"/>
      <c r="H53" s="133"/>
      <c r="I53" s="248">
        <f>'Rozpočet Pol'!G113</f>
        <v>0</v>
      </c>
      <c r="J53" s="248"/>
    </row>
    <row r="54" spans="1:10" ht="25.5" customHeight="1" x14ac:dyDescent="0.25">
      <c r="A54" s="120"/>
      <c r="B54" s="129" t="s">
        <v>41</v>
      </c>
      <c r="C54" s="253" t="s">
        <v>42</v>
      </c>
      <c r="D54" s="254"/>
      <c r="E54" s="255"/>
      <c r="F54" s="134" t="s">
        <v>13</v>
      </c>
      <c r="G54" s="135"/>
      <c r="H54" s="135"/>
      <c r="I54" s="252">
        <f>'Rozpočet Pol'!G116</f>
        <v>0</v>
      </c>
      <c r="J54" s="252"/>
    </row>
    <row r="55" spans="1:10" ht="25.5" customHeight="1" x14ac:dyDescent="0.25">
      <c r="A55" s="121"/>
      <c r="B55" s="125" t="s">
        <v>216</v>
      </c>
      <c r="C55" s="125"/>
      <c r="D55" s="126"/>
      <c r="E55" s="126"/>
      <c r="F55" s="136"/>
      <c r="G55" s="137"/>
      <c r="H55" s="137"/>
      <c r="I55" s="256">
        <f>SUM(I49:I54)</f>
        <v>0</v>
      </c>
      <c r="J55" s="256"/>
    </row>
    <row r="56" spans="1:10" x14ac:dyDescent="0.25">
      <c r="F56" s="138"/>
      <c r="G56" s="93"/>
      <c r="H56" s="138"/>
      <c r="I56" s="93"/>
      <c r="J56" s="93"/>
    </row>
    <row r="57" spans="1:10" x14ac:dyDescent="0.25">
      <c r="F57" s="138"/>
      <c r="G57" s="93"/>
      <c r="H57" s="138"/>
      <c r="I57" s="93"/>
      <c r="J57" s="93"/>
    </row>
    <row r="58" spans="1:10" x14ac:dyDescent="0.25">
      <c r="F58" s="138"/>
      <c r="G58" s="93"/>
      <c r="H58" s="138"/>
      <c r="I58" s="93"/>
      <c r="J58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I53:J53"/>
    <mergeCell ref="C53:E53"/>
    <mergeCell ref="I54:J54"/>
    <mergeCell ref="C54:E54"/>
    <mergeCell ref="I55:J55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44140625" style="6" customWidth="1"/>
    <col min="5" max="5" width="10.44140625" style="6" customWidth="1"/>
    <col min="6" max="6" width="9.77734375" style="6" customWidth="1"/>
    <col min="7" max="7" width="12.6640625" style="6" customWidth="1"/>
    <col min="8" max="16384" width="9.109375" style="6"/>
  </cols>
  <sheetData>
    <row r="1" spans="1:7" ht="15.6" x14ac:dyDescent="0.25">
      <c r="A1" s="257" t="s">
        <v>3</v>
      </c>
      <c r="B1" s="257"/>
      <c r="C1" s="258"/>
      <c r="D1" s="257"/>
      <c r="E1" s="257"/>
      <c r="F1" s="257"/>
      <c r="G1" s="257"/>
    </row>
    <row r="2" spans="1:7" ht="25.05" customHeight="1" x14ac:dyDescent="0.25">
      <c r="A2" s="76" t="s">
        <v>24</v>
      </c>
      <c r="B2" s="75"/>
      <c r="C2" s="259"/>
      <c r="D2" s="259"/>
      <c r="E2" s="259"/>
      <c r="F2" s="259"/>
      <c r="G2" s="260"/>
    </row>
    <row r="3" spans="1:7" ht="25.05" hidden="1" customHeight="1" x14ac:dyDescent="0.25">
      <c r="A3" s="76" t="s">
        <v>4</v>
      </c>
      <c r="B3" s="75"/>
      <c r="C3" s="259"/>
      <c r="D3" s="259"/>
      <c r="E3" s="259"/>
      <c r="F3" s="259"/>
      <c r="G3" s="260"/>
    </row>
    <row r="4" spans="1:7" ht="25.05" hidden="1" customHeight="1" x14ac:dyDescent="0.25">
      <c r="A4" s="76" t="s">
        <v>5</v>
      </c>
      <c r="B4" s="75"/>
      <c r="C4" s="259"/>
      <c r="D4" s="259"/>
      <c r="E4" s="259"/>
      <c r="F4" s="259"/>
      <c r="G4" s="260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3"/>
  <sheetViews>
    <sheetView zoomScale="170" zoomScaleNormal="170" workbookViewId="0">
      <selection activeCell="F7" sqref="F7:G7"/>
    </sheetView>
  </sheetViews>
  <sheetFormatPr defaultColWidth="8.77734375" defaultRowHeight="13.2" outlineLevelRow="1" x14ac:dyDescent="0.25"/>
  <cols>
    <col min="1" max="1" width="4.33203125" style="182" customWidth="1"/>
    <col min="2" max="2" width="14.44140625" style="92" customWidth="1"/>
    <col min="3" max="3" width="38.33203125" style="92" customWidth="1"/>
    <col min="4" max="4" width="4.44140625" style="182" customWidth="1"/>
    <col min="5" max="5" width="10.44140625" customWidth="1"/>
    <col min="6" max="6" width="9.77734375" customWidth="1"/>
    <col min="7" max="7" width="12.664062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3">
      <c r="A1" s="273" t="s">
        <v>197</v>
      </c>
      <c r="B1" s="273"/>
      <c r="C1" s="273"/>
      <c r="D1" s="273"/>
      <c r="E1" s="273"/>
      <c r="F1" s="273"/>
      <c r="G1" s="273"/>
      <c r="AE1" t="s">
        <v>45</v>
      </c>
    </row>
    <row r="2" spans="1:60" ht="25.05" customHeight="1" x14ac:dyDescent="0.25">
      <c r="A2" s="183" t="s">
        <v>44</v>
      </c>
      <c r="B2" s="141"/>
      <c r="C2" s="274" t="s">
        <v>27</v>
      </c>
      <c r="D2" s="275"/>
      <c r="E2" s="275"/>
      <c r="F2" s="275"/>
      <c r="G2" s="276"/>
      <c r="AE2" t="s">
        <v>46</v>
      </c>
    </row>
    <row r="3" spans="1:60" ht="25.05" customHeight="1" x14ac:dyDescent="0.25">
      <c r="A3" s="184" t="s">
        <v>4</v>
      </c>
      <c r="B3" s="142"/>
      <c r="C3" s="277" t="s">
        <v>25</v>
      </c>
      <c r="D3" s="278"/>
      <c r="E3" s="278"/>
      <c r="F3" s="278"/>
      <c r="G3" s="279"/>
      <c r="AE3" t="s">
        <v>47</v>
      </c>
    </row>
    <row r="4" spans="1:60" ht="25.05" hidden="1" customHeight="1" x14ac:dyDescent="0.25">
      <c r="A4" s="184" t="s">
        <v>5</v>
      </c>
      <c r="B4" s="142"/>
      <c r="C4" s="277"/>
      <c r="D4" s="278"/>
      <c r="E4" s="278"/>
      <c r="F4" s="278"/>
      <c r="G4" s="279"/>
      <c r="AE4" t="s">
        <v>48</v>
      </c>
    </row>
    <row r="5" spans="1:60" hidden="1" x14ac:dyDescent="0.25">
      <c r="A5" s="185" t="s">
        <v>49</v>
      </c>
      <c r="B5" s="143"/>
      <c r="C5" s="144"/>
      <c r="D5" s="195"/>
      <c r="E5" s="145"/>
      <c r="F5" s="145"/>
      <c r="G5" s="146"/>
      <c r="AE5" t="s">
        <v>50</v>
      </c>
    </row>
    <row r="7" spans="1:60" s="194" customFormat="1" ht="39.6" x14ac:dyDescent="0.25">
      <c r="A7" s="191" t="s">
        <v>51</v>
      </c>
      <c r="B7" s="192" t="s">
        <v>52</v>
      </c>
      <c r="C7" s="192" t="s">
        <v>218</v>
      </c>
      <c r="D7" s="191" t="s">
        <v>53</v>
      </c>
      <c r="E7" s="191" t="s">
        <v>219</v>
      </c>
      <c r="F7" s="203" t="s">
        <v>315</v>
      </c>
      <c r="G7" s="193" t="s">
        <v>316</v>
      </c>
      <c r="H7" s="193" t="s">
        <v>17</v>
      </c>
      <c r="I7" s="193" t="s">
        <v>54</v>
      </c>
      <c r="J7" s="193" t="s">
        <v>18</v>
      </c>
      <c r="K7" s="193" t="s">
        <v>55</v>
      </c>
      <c r="L7" s="193" t="s">
        <v>56</v>
      </c>
      <c r="M7" s="193" t="s">
        <v>57</v>
      </c>
      <c r="N7" s="193" t="s">
        <v>220</v>
      </c>
      <c r="O7" s="193" t="s">
        <v>221</v>
      </c>
      <c r="P7" s="193" t="s">
        <v>58</v>
      </c>
      <c r="Q7" s="193" t="s">
        <v>59</v>
      </c>
      <c r="R7" s="193" t="s">
        <v>60</v>
      </c>
      <c r="S7" s="193" t="s">
        <v>61</v>
      </c>
      <c r="T7" s="193" t="s">
        <v>62</v>
      </c>
      <c r="U7" s="193" t="s">
        <v>63</v>
      </c>
    </row>
    <row r="8" spans="1:60" x14ac:dyDescent="0.25">
      <c r="A8" s="186" t="s">
        <v>222</v>
      </c>
      <c r="B8" s="162" t="s">
        <v>34</v>
      </c>
      <c r="C8" s="163" t="s">
        <v>212</v>
      </c>
      <c r="D8" s="196"/>
      <c r="E8" s="164"/>
      <c r="F8" s="165"/>
      <c r="G8" s="165">
        <f>SUMIF(AE9:AE48,"&lt;&gt;NOR",G9:G48)</f>
        <v>0</v>
      </c>
      <c r="H8" s="165"/>
      <c r="I8" s="165">
        <f>SUM(I9:I48)</f>
        <v>0</v>
      </c>
      <c r="J8" s="165"/>
      <c r="K8" s="165">
        <f>SUM(K9:K48)</f>
        <v>0</v>
      </c>
      <c r="L8" s="165"/>
      <c r="M8" s="165">
        <f>SUM(M9:M48)</f>
        <v>0</v>
      </c>
      <c r="N8" s="148"/>
      <c r="O8" s="148">
        <f>SUM(O9:O48)</f>
        <v>0.41559000000000001</v>
      </c>
      <c r="P8" s="148"/>
      <c r="Q8" s="148">
        <f>SUM(Q9:Q48)</f>
        <v>0</v>
      </c>
      <c r="R8" s="148"/>
      <c r="S8" s="148"/>
      <c r="T8" s="161"/>
      <c r="U8" s="148">
        <f>SUM(U9:U48)</f>
        <v>58.46</v>
      </c>
      <c r="AE8" t="s">
        <v>65</v>
      </c>
    </row>
    <row r="9" spans="1:60" outlineLevel="1" x14ac:dyDescent="0.25">
      <c r="A9" s="187">
        <v>1</v>
      </c>
      <c r="B9" s="149" t="s">
        <v>66</v>
      </c>
      <c r="C9" s="175" t="s">
        <v>67</v>
      </c>
      <c r="D9" s="197" t="s">
        <v>68</v>
      </c>
      <c r="E9" s="155">
        <v>1</v>
      </c>
      <c r="F9" s="158">
        <f t="shared" ref="F9:F30" si="0">H9+J9</f>
        <v>0</v>
      </c>
      <c r="G9" s="159">
        <f t="shared" ref="G9:G30" si="1">ROUND(E9*F9,2)</f>
        <v>0</v>
      </c>
      <c r="H9" s="159"/>
      <c r="I9" s="159">
        <f t="shared" ref="I9:I30" si="2">ROUND(E9*H9,2)</f>
        <v>0</v>
      </c>
      <c r="J9" s="159"/>
      <c r="K9" s="159">
        <f t="shared" ref="K9:K30" si="3">ROUND(E9*J9,2)</f>
        <v>0</v>
      </c>
      <c r="L9" s="159">
        <v>21</v>
      </c>
      <c r="M9" s="159">
        <f t="shared" ref="M9:M30" si="4">G9*(1+L9/100)</f>
        <v>0</v>
      </c>
      <c r="N9" s="151">
        <v>0</v>
      </c>
      <c r="O9" s="151">
        <f t="shared" ref="O9:O30" si="5">ROUND(E9*N9,5)</f>
        <v>0</v>
      </c>
      <c r="P9" s="151">
        <v>0</v>
      </c>
      <c r="Q9" s="151">
        <f t="shared" ref="Q9:Q30" si="6">ROUND(E9*P9,5)</f>
        <v>0</v>
      </c>
      <c r="R9" s="151"/>
      <c r="S9" s="151"/>
      <c r="T9" s="152">
        <v>0</v>
      </c>
      <c r="U9" s="151">
        <f t="shared" ref="U9:U30" si="7">ROUND(E9*T9,2)</f>
        <v>0</v>
      </c>
      <c r="V9" s="147"/>
      <c r="W9" s="147"/>
      <c r="X9" s="147"/>
      <c r="Y9" s="147"/>
      <c r="Z9" s="147"/>
      <c r="AA9" s="147"/>
      <c r="AB9" s="147"/>
      <c r="AC9" s="147"/>
      <c r="AD9" s="147"/>
      <c r="AE9" s="147" t="s">
        <v>69</v>
      </c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87">
        <v>2</v>
      </c>
      <c r="B10" s="149" t="s">
        <v>70</v>
      </c>
      <c r="C10" s="175" t="s">
        <v>224</v>
      </c>
      <c r="D10" s="197" t="s">
        <v>68</v>
      </c>
      <c r="E10" s="155">
        <v>1</v>
      </c>
      <c r="F10" s="158">
        <f t="shared" si="0"/>
        <v>0</v>
      </c>
      <c r="G10" s="159">
        <f t="shared" si="1"/>
        <v>0</v>
      </c>
      <c r="H10" s="159"/>
      <c r="I10" s="159">
        <f t="shared" si="2"/>
        <v>0</v>
      </c>
      <c r="J10" s="159"/>
      <c r="K10" s="159">
        <f t="shared" si="3"/>
        <v>0</v>
      </c>
      <c r="L10" s="159">
        <v>21</v>
      </c>
      <c r="M10" s="159">
        <f t="shared" si="4"/>
        <v>0</v>
      </c>
      <c r="N10" s="151">
        <v>0</v>
      </c>
      <c r="O10" s="151">
        <f t="shared" si="5"/>
        <v>0</v>
      </c>
      <c r="P10" s="151">
        <v>0</v>
      </c>
      <c r="Q10" s="151">
        <f t="shared" si="6"/>
        <v>0</v>
      </c>
      <c r="R10" s="151"/>
      <c r="S10" s="151"/>
      <c r="T10" s="152">
        <v>0</v>
      </c>
      <c r="U10" s="151">
        <f t="shared" si="7"/>
        <v>0</v>
      </c>
      <c r="V10" s="147"/>
      <c r="W10" s="147"/>
      <c r="X10" s="147"/>
      <c r="Y10" s="147"/>
      <c r="Z10" s="147"/>
      <c r="AA10" s="147"/>
      <c r="AB10" s="147"/>
      <c r="AC10" s="147"/>
      <c r="AD10" s="147"/>
      <c r="AE10" s="147" t="s">
        <v>69</v>
      </c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87">
        <v>3</v>
      </c>
      <c r="B11" s="149" t="s">
        <v>71</v>
      </c>
      <c r="C11" s="175" t="s">
        <v>225</v>
      </c>
      <c r="D11" s="197" t="s">
        <v>68</v>
      </c>
      <c r="E11" s="155">
        <v>1</v>
      </c>
      <c r="F11" s="158">
        <f t="shared" si="0"/>
        <v>0</v>
      </c>
      <c r="G11" s="159">
        <f t="shared" si="1"/>
        <v>0</v>
      </c>
      <c r="H11" s="159"/>
      <c r="I11" s="159">
        <f t="shared" si="2"/>
        <v>0</v>
      </c>
      <c r="J11" s="159"/>
      <c r="K11" s="159">
        <f t="shared" si="3"/>
        <v>0</v>
      </c>
      <c r="L11" s="159">
        <v>21</v>
      </c>
      <c r="M11" s="159">
        <f t="shared" si="4"/>
        <v>0</v>
      </c>
      <c r="N11" s="151">
        <v>0</v>
      </c>
      <c r="O11" s="151">
        <f t="shared" si="5"/>
        <v>0</v>
      </c>
      <c r="P11" s="151">
        <v>0</v>
      </c>
      <c r="Q11" s="151">
        <f t="shared" si="6"/>
        <v>0</v>
      </c>
      <c r="R11" s="151"/>
      <c r="S11" s="151"/>
      <c r="T11" s="152">
        <v>0</v>
      </c>
      <c r="U11" s="151">
        <f t="shared" si="7"/>
        <v>0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 t="s">
        <v>69</v>
      </c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87">
        <v>4</v>
      </c>
      <c r="B12" s="149" t="s">
        <v>72</v>
      </c>
      <c r="C12" s="175" t="s">
        <v>226</v>
      </c>
      <c r="D12" s="197" t="s">
        <v>68</v>
      </c>
      <c r="E12" s="155">
        <v>1</v>
      </c>
      <c r="F12" s="158">
        <f t="shared" si="0"/>
        <v>0</v>
      </c>
      <c r="G12" s="159">
        <f t="shared" si="1"/>
        <v>0</v>
      </c>
      <c r="H12" s="159"/>
      <c r="I12" s="159">
        <f t="shared" si="2"/>
        <v>0</v>
      </c>
      <c r="J12" s="159"/>
      <c r="K12" s="159">
        <f t="shared" si="3"/>
        <v>0</v>
      </c>
      <c r="L12" s="159">
        <v>21</v>
      </c>
      <c r="M12" s="159">
        <f t="shared" si="4"/>
        <v>0</v>
      </c>
      <c r="N12" s="151">
        <v>0</v>
      </c>
      <c r="O12" s="151">
        <f t="shared" si="5"/>
        <v>0</v>
      </c>
      <c r="P12" s="151">
        <v>0</v>
      </c>
      <c r="Q12" s="151">
        <f t="shared" si="6"/>
        <v>0</v>
      </c>
      <c r="R12" s="151"/>
      <c r="S12" s="151"/>
      <c r="T12" s="152">
        <v>0</v>
      </c>
      <c r="U12" s="151">
        <f t="shared" si="7"/>
        <v>0</v>
      </c>
      <c r="V12" s="147"/>
      <c r="W12" s="147"/>
      <c r="X12" s="147"/>
      <c r="Y12" s="147"/>
      <c r="Z12" s="147"/>
      <c r="AA12" s="147"/>
      <c r="AB12" s="147"/>
      <c r="AC12" s="147"/>
      <c r="AD12" s="147"/>
      <c r="AE12" s="147" t="s">
        <v>69</v>
      </c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87">
        <v>5</v>
      </c>
      <c r="B13" s="149" t="s">
        <v>73</v>
      </c>
      <c r="C13" s="175" t="s">
        <v>227</v>
      </c>
      <c r="D13" s="197" t="s">
        <v>68</v>
      </c>
      <c r="E13" s="155">
        <v>4</v>
      </c>
      <c r="F13" s="158">
        <f t="shared" si="0"/>
        <v>0</v>
      </c>
      <c r="G13" s="159">
        <f t="shared" si="1"/>
        <v>0</v>
      </c>
      <c r="H13" s="159"/>
      <c r="I13" s="159">
        <f t="shared" si="2"/>
        <v>0</v>
      </c>
      <c r="J13" s="159"/>
      <c r="K13" s="159">
        <f t="shared" si="3"/>
        <v>0</v>
      </c>
      <c r="L13" s="159">
        <v>21</v>
      </c>
      <c r="M13" s="159">
        <f t="shared" si="4"/>
        <v>0</v>
      </c>
      <c r="N13" s="151">
        <v>0</v>
      </c>
      <c r="O13" s="151">
        <f t="shared" si="5"/>
        <v>0</v>
      </c>
      <c r="P13" s="151">
        <v>0</v>
      </c>
      <c r="Q13" s="151">
        <f t="shared" si="6"/>
        <v>0</v>
      </c>
      <c r="R13" s="151"/>
      <c r="S13" s="151"/>
      <c r="T13" s="152">
        <v>0</v>
      </c>
      <c r="U13" s="151">
        <f t="shared" si="7"/>
        <v>0</v>
      </c>
      <c r="V13" s="147"/>
      <c r="W13" s="147"/>
      <c r="X13" s="147"/>
      <c r="Y13" s="147"/>
      <c r="Z13" s="147"/>
      <c r="AA13" s="147"/>
      <c r="AB13" s="147"/>
      <c r="AC13" s="147"/>
      <c r="AD13" s="147"/>
      <c r="AE13" s="147" t="s">
        <v>69</v>
      </c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87">
        <v>6</v>
      </c>
      <c r="B14" s="149" t="s">
        <v>74</v>
      </c>
      <c r="C14" s="175" t="s">
        <v>228</v>
      </c>
      <c r="D14" s="197" t="s">
        <v>75</v>
      </c>
      <c r="E14" s="155">
        <v>2</v>
      </c>
      <c r="F14" s="158">
        <f t="shared" si="0"/>
        <v>0</v>
      </c>
      <c r="G14" s="159">
        <f t="shared" si="1"/>
        <v>0</v>
      </c>
      <c r="H14" s="159"/>
      <c r="I14" s="159">
        <f t="shared" si="2"/>
        <v>0</v>
      </c>
      <c r="J14" s="159"/>
      <c r="K14" s="159">
        <f t="shared" si="3"/>
        <v>0</v>
      </c>
      <c r="L14" s="159">
        <v>21</v>
      </c>
      <c r="M14" s="159">
        <f t="shared" si="4"/>
        <v>0</v>
      </c>
      <c r="N14" s="151">
        <v>6.6350000000000006E-2</v>
      </c>
      <c r="O14" s="151">
        <f t="shared" si="5"/>
        <v>0.13270000000000001</v>
      </c>
      <c r="P14" s="151">
        <v>0</v>
      </c>
      <c r="Q14" s="151">
        <f t="shared" si="6"/>
        <v>0</v>
      </c>
      <c r="R14" s="151"/>
      <c r="S14" s="151"/>
      <c r="T14" s="152">
        <v>0.88</v>
      </c>
      <c r="U14" s="151">
        <f t="shared" si="7"/>
        <v>1.76</v>
      </c>
      <c r="V14" s="147"/>
      <c r="W14" s="147"/>
      <c r="X14" s="147"/>
      <c r="Y14" s="147"/>
      <c r="Z14" s="147"/>
      <c r="AA14" s="147"/>
      <c r="AB14" s="147"/>
      <c r="AC14" s="147"/>
      <c r="AD14" s="147"/>
      <c r="AE14" s="147" t="s">
        <v>76</v>
      </c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30.6" outlineLevel="1" x14ac:dyDescent="0.25">
      <c r="A15" s="187">
        <v>7</v>
      </c>
      <c r="B15" s="149" t="s">
        <v>77</v>
      </c>
      <c r="C15" s="175" t="s">
        <v>229</v>
      </c>
      <c r="D15" s="197" t="s">
        <v>78</v>
      </c>
      <c r="E15" s="155">
        <v>2</v>
      </c>
      <c r="F15" s="158">
        <f t="shared" si="0"/>
        <v>0</v>
      </c>
      <c r="G15" s="159">
        <f t="shared" si="1"/>
        <v>0</v>
      </c>
      <c r="H15" s="159"/>
      <c r="I15" s="159">
        <f t="shared" si="2"/>
        <v>0</v>
      </c>
      <c r="J15" s="159"/>
      <c r="K15" s="159">
        <f t="shared" si="3"/>
        <v>0</v>
      </c>
      <c r="L15" s="159">
        <v>21</v>
      </c>
      <c r="M15" s="159">
        <f t="shared" si="4"/>
        <v>0</v>
      </c>
      <c r="N15" s="151">
        <v>1.23E-3</v>
      </c>
      <c r="O15" s="151">
        <f t="shared" si="5"/>
        <v>2.4599999999999999E-3</v>
      </c>
      <c r="P15" s="151">
        <v>0</v>
      </c>
      <c r="Q15" s="151">
        <f t="shared" si="6"/>
        <v>0</v>
      </c>
      <c r="R15" s="151"/>
      <c r="S15" s="151"/>
      <c r="T15" s="152">
        <v>0</v>
      </c>
      <c r="U15" s="151">
        <f t="shared" si="7"/>
        <v>0</v>
      </c>
      <c r="V15" s="147"/>
      <c r="W15" s="147"/>
      <c r="X15" s="147"/>
      <c r="Y15" s="147"/>
      <c r="Z15" s="147"/>
      <c r="AA15" s="147"/>
      <c r="AB15" s="147"/>
      <c r="AC15" s="147"/>
      <c r="AD15" s="147"/>
      <c r="AE15" s="147" t="s">
        <v>69</v>
      </c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0.399999999999999" outlineLevel="1" x14ac:dyDescent="0.25">
      <c r="A16" s="187">
        <v>8</v>
      </c>
      <c r="B16" s="149" t="s">
        <v>79</v>
      </c>
      <c r="C16" s="175" t="s">
        <v>230</v>
      </c>
      <c r="D16" s="197" t="s">
        <v>68</v>
      </c>
      <c r="E16" s="155">
        <v>1</v>
      </c>
      <c r="F16" s="158">
        <f t="shared" si="0"/>
        <v>0</v>
      </c>
      <c r="G16" s="159">
        <f t="shared" si="1"/>
        <v>0</v>
      </c>
      <c r="H16" s="159"/>
      <c r="I16" s="159">
        <f t="shared" si="2"/>
        <v>0</v>
      </c>
      <c r="J16" s="159"/>
      <c r="K16" s="159">
        <f t="shared" si="3"/>
        <v>0</v>
      </c>
      <c r="L16" s="159">
        <v>21</v>
      </c>
      <c r="M16" s="159">
        <f t="shared" si="4"/>
        <v>0</v>
      </c>
      <c r="N16" s="151">
        <v>0</v>
      </c>
      <c r="O16" s="151">
        <f t="shared" si="5"/>
        <v>0</v>
      </c>
      <c r="P16" s="151">
        <v>0</v>
      </c>
      <c r="Q16" s="151">
        <f t="shared" si="6"/>
        <v>0</v>
      </c>
      <c r="R16" s="151"/>
      <c r="S16" s="151"/>
      <c r="T16" s="152">
        <v>0</v>
      </c>
      <c r="U16" s="151">
        <f t="shared" si="7"/>
        <v>0</v>
      </c>
      <c r="V16" s="147"/>
      <c r="W16" s="147"/>
      <c r="X16" s="147"/>
      <c r="Y16" s="147"/>
      <c r="Z16" s="147"/>
      <c r="AA16" s="147"/>
      <c r="AB16" s="147"/>
      <c r="AC16" s="147"/>
      <c r="AD16" s="147"/>
      <c r="AE16" s="147" t="s">
        <v>69</v>
      </c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0.399999999999999" outlineLevel="1" x14ac:dyDescent="0.25">
      <c r="A17" s="187">
        <v>9</v>
      </c>
      <c r="B17" s="149" t="s">
        <v>79</v>
      </c>
      <c r="C17" s="175" t="s">
        <v>231</v>
      </c>
      <c r="D17" s="197" t="s">
        <v>68</v>
      </c>
      <c r="E17" s="155">
        <v>1</v>
      </c>
      <c r="F17" s="158">
        <f t="shared" si="0"/>
        <v>0</v>
      </c>
      <c r="G17" s="159">
        <f t="shared" si="1"/>
        <v>0</v>
      </c>
      <c r="H17" s="159"/>
      <c r="I17" s="159">
        <f t="shared" si="2"/>
        <v>0</v>
      </c>
      <c r="J17" s="159"/>
      <c r="K17" s="159">
        <f t="shared" si="3"/>
        <v>0</v>
      </c>
      <c r="L17" s="159">
        <v>21</v>
      </c>
      <c r="M17" s="159">
        <f t="shared" si="4"/>
        <v>0</v>
      </c>
      <c r="N17" s="151">
        <v>0</v>
      </c>
      <c r="O17" s="151">
        <f t="shared" si="5"/>
        <v>0</v>
      </c>
      <c r="P17" s="151">
        <v>0</v>
      </c>
      <c r="Q17" s="151">
        <f t="shared" si="6"/>
        <v>0</v>
      </c>
      <c r="R17" s="151"/>
      <c r="S17" s="151"/>
      <c r="T17" s="152">
        <v>0</v>
      </c>
      <c r="U17" s="151">
        <f t="shared" si="7"/>
        <v>0</v>
      </c>
      <c r="V17" s="147"/>
      <c r="W17" s="147"/>
      <c r="X17" s="147"/>
      <c r="Y17" s="147"/>
      <c r="Z17" s="147"/>
      <c r="AA17" s="147"/>
      <c r="AB17" s="147"/>
      <c r="AC17" s="147"/>
      <c r="AD17" s="147"/>
      <c r="AE17" s="147" t="s">
        <v>69</v>
      </c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0.399999999999999" outlineLevel="1" x14ac:dyDescent="0.25">
      <c r="A18" s="187">
        <v>10</v>
      </c>
      <c r="B18" s="149" t="s">
        <v>80</v>
      </c>
      <c r="C18" s="175" t="s">
        <v>232</v>
      </c>
      <c r="D18" s="197" t="s">
        <v>68</v>
      </c>
      <c r="E18" s="155">
        <v>1</v>
      </c>
      <c r="F18" s="158">
        <f t="shared" si="0"/>
        <v>0</v>
      </c>
      <c r="G18" s="159">
        <f t="shared" si="1"/>
        <v>0</v>
      </c>
      <c r="H18" s="159"/>
      <c r="I18" s="159">
        <f t="shared" si="2"/>
        <v>0</v>
      </c>
      <c r="J18" s="159"/>
      <c r="K18" s="159">
        <f t="shared" si="3"/>
        <v>0</v>
      </c>
      <c r="L18" s="159">
        <v>21</v>
      </c>
      <c r="M18" s="159">
        <f t="shared" si="4"/>
        <v>0</v>
      </c>
      <c r="N18" s="151">
        <v>0</v>
      </c>
      <c r="O18" s="151">
        <f t="shared" si="5"/>
        <v>0</v>
      </c>
      <c r="P18" s="151">
        <v>0</v>
      </c>
      <c r="Q18" s="151">
        <f t="shared" si="6"/>
        <v>0</v>
      </c>
      <c r="R18" s="151"/>
      <c r="S18" s="151"/>
      <c r="T18" s="152">
        <v>0</v>
      </c>
      <c r="U18" s="151">
        <f t="shared" si="7"/>
        <v>0</v>
      </c>
      <c r="V18" s="147"/>
      <c r="W18" s="147"/>
      <c r="X18" s="147"/>
      <c r="Y18" s="147"/>
      <c r="Z18" s="147"/>
      <c r="AA18" s="147"/>
      <c r="AB18" s="147"/>
      <c r="AC18" s="147"/>
      <c r="AD18" s="147"/>
      <c r="AE18" s="147" t="s">
        <v>69</v>
      </c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0.399999999999999" outlineLevel="1" x14ac:dyDescent="0.25">
      <c r="A19" s="187">
        <v>11</v>
      </c>
      <c r="B19" s="149" t="s">
        <v>81</v>
      </c>
      <c r="C19" s="175" t="s">
        <v>233</v>
      </c>
      <c r="D19" s="197" t="s">
        <v>68</v>
      </c>
      <c r="E19" s="155">
        <v>1</v>
      </c>
      <c r="F19" s="158">
        <f t="shared" si="0"/>
        <v>0</v>
      </c>
      <c r="G19" s="159">
        <f t="shared" si="1"/>
        <v>0</v>
      </c>
      <c r="H19" s="159"/>
      <c r="I19" s="159">
        <f t="shared" si="2"/>
        <v>0</v>
      </c>
      <c r="J19" s="159"/>
      <c r="K19" s="159">
        <f t="shared" si="3"/>
        <v>0</v>
      </c>
      <c r="L19" s="159">
        <v>21</v>
      </c>
      <c r="M19" s="159">
        <f t="shared" si="4"/>
        <v>0</v>
      </c>
      <c r="N19" s="151">
        <v>0</v>
      </c>
      <c r="O19" s="151">
        <f t="shared" si="5"/>
        <v>0</v>
      </c>
      <c r="P19" s="151">
        <v>0</v>
      </c>
      <c r="Q19" s="151">
        <f t="shared" si="6"/>
        <v>0</v>
      </c>
      <c r="R19" s="151"/>
      <c r="S19" s="151"/>
      <c r="T19" s="152">
        <v>0</v>
      </c>
      <c r="U19" s="151">
        <f t="shared" si="7"/>
        <v>0</v>
      </c>
      <c r="V19" s="147"/>
      <c r="W19" s="147"/>
      <c r="X19" s="147"/>
      <c r="Y19" s="147"/>
      <c r="Z19" s="147"/>
      <c r="AA19" s="147"/>
      <c r="AB19" s="147"/>
      <c r="AC19" s="147"/>
      <c r="AD19" s="147"/>
      <c r="AE19" s="147" t="s">
        <v>69</v>
      </c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0.399999999999999" outlineLevel="1" x14ac:dyDescent="0.25">
      <c r="A20" s="187">
        <v>12</v>
      </c>
      <c r="B20" s="149" t="s">
        <v>82</v>
      </c>
      <c r="C20" s="175" t="s">
        <v>234</v>
      </c>
      <c r="D20" s="197" t="s">
        <v>68</v>
      </c>
      <c r="E20" s="155">
        <v>1</v>
      </c>
      <c r="F20" s="158">
        <f t="shared" si="0"/>
        <v>0</v>
      </c>
      <c r="G20" s="159">
        <f t="shared" si="1"/>
        <v>0</v>
      </c>
      <c r="H20" s="159"/>
      <c r="I20" s="159">
        <f t="shared" si="2"/>
        <v>0</v>
      </c>
      <c r="J20" s="159"/>
      <c r="K20" s="159">
        <f t="shared" si="3"/>
        <v>0</v>
      </c>
      <c r="L20" s="159">
        <v>21</v>
      </c>
      <c r="M20" s="159">
        <f t="shared" si="4"/>
        <v>0</v>
      </c>
      <c r="N20" s="151">
        <v>0</v>
      </c>
      <c r="O20" s="151">
        <f t="shared" si="5"/>
        <v>0</v>
      </c>
      <c r="P20" s="151">
        <v>0</v>
      </c>
      <c r="Q20" s="151">
        <f t="shared" si="6"/>
        <v>0</v>
      </c>
      <c r="R20" s="151"/>
      <c r="S20" s="151"/>
      <c r="T20" s="152">
        <v>0</v>
      </c>
      <c r="U20" s="151">
        <f t="shared" si="7"/>
        <v>0</v>
      </c>
      <c r="V20" s="147"/>
      <c r="W20" s="147"/>
      <c r="X20" s="147"/>
      <c r="Y20" s="147"/>
      <c r="Z20" s="147"/>
      <c r="AA20" s="147"/>
      <c r="AB20" s="147"/>
      <c r="AC20" s="147"/>
      <c r="AD20" s="147"/>
      <c r="AE20" s="147" t="s">
        <v>69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87">
        <v>13</v>
      </c>
      <c r="B21" s="149" t="s">
        <v>83</v>
      </c>
      <c r="C21" s="175" t="s">
        <v>235</v>
      </c>
      <c r="D21" s="197" t="s">
        <v>68</v>
      </c>
      <c r="E21" s="155">
        <v>1</v>
      </c>
      <c r="F21" s="158">
        <f t="shared" si="0"/>
        <v>0</v>
      </c>
      <c r="G21" s="159">
        <f t="shared" si="1"/>
        <v>0</v>
      </c>
      <c r="H21" s="159"/>
      <c r="I21" s="159">
        <f t="shared" si="2"/>
        <v>0</v>
      </c>
      <c r="J21" s="159"/>
      <c r="K21" s="159">
        <f t="shared" si="3"/>
        <v>0</v>
      </c>
      <c r="L21" s="159">
        <v>21</v>
      </c>
      <c r="M21" s="159">
        <f t="shared" si="4"/>
        <v>0</v>
      </c>
      <c r="N21" s="151">
        <v>0</v>
      </c>
      <c r="O21" s="151">
        <f t="shared" si="5"/>
        <v>0</v>
      </c>
      <c r="P21" s="151">
        <v>0</v>
      </c>
      <c r="Q21" s="151">
        <f t="shared" si="6"/>
        <v>0</v>
      </c>
      <c r="R21" s="151"/>
      <c r="S21" s="151"/>
      <c r="T21" s="152">
        <v>0</v>
      </c>
      <c r="U21" s="151">
        <f t="shared" si="7"/>
        <v>0</v>
      </c>
      <c r="V21" s="147"/>
      <c r="W21" s="147"/>
      <c r="X21" s="147"/>
      <c r="Y21" s="147"/>
      <c r="Z21" s="147"/>
      <c r="AA21" s="147"/>
      <c r="AB21" s="147"/>
      <c r="AC21" s="147"/>
      <c r="AD21" s="147"/>
      <c r="AE21" s="147" t="s">
        <v>69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5">
      <c r="A22" s="187">
        <v>14</v>
      </c>
      <c r="B22" s="149" t="s">
        <v>84</v>
      </c>
      <c r="C22" s="175" t="s">
        <v>85</v>
      </c>
      <c r="D22" s="197" t="s">
        <v>68</v>
      </c>
      <c r="E22" s="155">
        <v>6</v>
      </c>
      <c r="F22" s="158">
        <f t="shared" si="0"/>
        <v>0</v>
      </c>
      <c r="G22" s="159">
        <f t="shared" si="1"/>
        <v>0</v>
      </c>
      <c r="H22" s="159"/>
      <c r="I22" s="159">
        <f t="shared" si="2"/>
        <v>0</v>
      </c>
      <c r="J22" s="159"/>
      <c r="K22" s="159">
        <f t="shared" si="3"/>
        <v>0</v>
      </c>
      <c r="L22" s="159">
        <v>21</v>
      </c>
      <c r="M22" s="159">
        <f t="shared" si="4"/>
        <v>0</v>
      </c>
      <c r="N22" s="151">
        <v>0</v>
      </c>
      <c r="O22" s="151">
        <f t="shared" si="5"/>
        <v>0</v>
      </c>
      <c r="P22" s="151">
        <v>0</v>
      </c>
      <c r="Q22" s="151">
        <f t="shared" si="6"/>
        <v>0</v>
      </c>
      <c r="R22" s="151"/>
      <c r="S22" s="151"/>
      <c r="T22" s="152">
        <v>0</v>
      </c>
      <c r="U22" s="151">
        <f t="shared" si="7"/>
        <v>0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7" t="s">
        <v>76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0.399999999999999" outlineLevel="1" x14ac:dyDescent="0.25">
      <c r="A23" s="187">
        <v>15</v>
      </c>
      <c r="B23" s="149" t="s">
        <v>86</v>
      </c>
      <c r="C23" s="175" t="s">
        <v>236</v>
      </c>
      <c r="D23" s="197" t="s">
        <v>68</v>
      </c>
      <c r="E23" s="155">
        <v>2</v>
      </c>
      <c r="F23" s="158">
        <f t="shared" si="0"/>
        <v>0</v>
      </c>
      <c r="G23" s="159">
        <f t="shared" si="1"/>
        <v>0</v>
      </c>
      <c r="H23" s="159"/>
      <c r="I23" s="159">
        <f t="shared" si="2"/>
        <v>0</v>
      </c>
      <c r="J23" s="159"/>
      <c r="K23" s="159">
        <f t="shared" si="3"/>
        <v>0</v>
      </c>
      <c r="L23" s="159">
        <v>21</v>
      </c>
      <c r="M23" s="159">
        <f t="shared" si="4"/>
        <v>0</v>
      </c>
      <c r="N23" s="151">
        <v>0</v>
      </c>
      <c r="O23" s="151">
        <f t="shared" si="5"/>
        <v>0</v>
      </c>
      <c r="P23" s="151">
        <v>0</v>
      </c>
      <c r="Q23" s="151">
        <f t="shared" si="6"/>
        <v>0</v>
      </c>
      <c r="R23" s="151"/>
      <c r="S23" s="151"/>
      <c r="T23" s="152">
        <v>0</v>
      </c>
      <c r="U23" s="151">
        <f t="shared" si="7"/>
        <v>0</v>
      </c>
      <c r="V23" s="147"/>
      <c r="W23" s="147"/>
      <c r="X23" s="147"/>
      <c r="Y23" s="147"/>
      <c r="Z23" s="147"/>
      <c r="AA23" s="147"/>
      <c r="AB23" s="147"/>
      <c r="AC23" s="147"/>
      <c r="AD23" s="147"/>
      <c r="AE23" s="147" t="s">
        <v>69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87">
        <v>16</v>
      </c>
      <c r="B24" s="149" t="s">
        <v>87</v>
      </c>
      <c r="C24" s="175" t="s">
        <v>88</v>
      </c>
      <c r="D24" s="197" t="s">
        <v>68</v>
      </c>
      <c r="E24" s="155">
        <v>2</v>
      </c>
      <c r="F24" s="158">
        <f t="shared" si="0"/>
        <v>0</v>
      </c>
      <c r="G24" s="159">
        <f t="shared" si="1"/>
        <v>0</v>
      </c>
      <c r="H24" s="159"/>
      <c r="I24" s="159">
        <f t="shared" si="2"/>
        <v>0</v>
      </c>
      <c r="J24" s="159"/>
      <c r="K24" s="159">
        <f t="shared" si="3"/>
        <v>0</v>
      </c>
      <c r="L24" s="159">
        <v>21</v>
      </c>
      <c r="M24" s="159">
        <f t="shared" si="4"/>
        <v>0</v>
      </c>
      <c r="N24" s="151">
        <v>0</v>
      </c>
      <c r="O24" s="151">
        <f t="shared" si="5"/>
        <v>0</v>
      </c>
      <c r="P24" s="151">
        <v>0</v>
      </c>
      <c r="Q24" s="151">
        <f t="shared" si="6"/>
        <v>0</v>
      </c>
      <c r="R24" s="151"/>
      <c r="S24" s="151"/>
      <c r="T24" s="152">
        <v>0</v>
      </c>
      <c r="U24" s="151">
        <f t="shared" si="7"/>
        <v>0</v>
      </c>
      <c r="V24" s="147"/>
      <c r="W24" s="147"/>
      <c r="X24" s="147"/>
      <c r="Y24" s="147"/>
      <c r="Z24" s="147"/>
      <c r="AA24" s="147"/>
      <c r="AB24" s="147"/>
      <c r="AC24" s="147"/>
      <c r="AD24" s="147"/>
      <c r="AE24" s="147" t="s">
        <v>76</v>
      </c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87">
        <v>17</v>
      </c>
      <c r="B25" s="149" t="s">
        <v>89</v>
      </c>
      <c r="C25" s="175" t="s">
        <v>90</v>
      </c>
      <c r="D25" s="197" t="s">
        <v>68</v>
      </c>
      <c r="E25" s="155">
        <v>2</v>
      </c>
      <c r="F25" s="158">
        <f t="shared" si="0"/>
        <v>0</v>
      </c>
      <c r="G25" s="159">
        <f t="shared" si="1"/>
        <v>0</v>
      </c>
      <c r="H25" s="159"/>
      <c r="I25" s="159">
        <f t="shared" si="2"/>
        <v>0</v>
      </c>
      <c r="J25" s="159"/>
      <c r="K25" s="159">
        <f t="shared" si="3"/>
        <v>0</v>
      </c>
      <c r="L25" s="159">
        <v>21</v>
      </c>
      <c r="M25" s="159">
        <f t="shared" si="4"/>
        <v>0</v>
      </c>
      <c r="N25" s="151">
        <v>0</v>
      </c>
      <c r="O25" s="151">
        <f t="shared" si="5"/>
        <v>0</v>
      </c>
      <c r="P25" s="151">
        <v>0</v>
      </c>
      <c r="Q25" s="151">
        <f t="shared" si="6"/>
        <v>0</v>
      </c>
      <c r="R25" s="151"/>
      <c r="S25" s="151"/>
      <c r="T25" s="152">
        <v>0</v>
      </c>
      <c r="U25" s="151">
        <f t="shared" si="7"/>
        <v>0</v>
      </c>
      <c r="V25" s="147"/>
      <c r="W25" s="147"/>
      <c r="X25" s="147"/>
      <c r="Y25" s="147"/>
      <c r="Z25" s="147"/>
      <c r="AA25" s="147"/>
      <c r="AB25" s="147"/>
      <c r="AC25" s="147"/>
      <c r="AD25" s="147"/>
      <c r="AE25" s="147" t="s">
        <v>76</v>
      </c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87">
        <v>18</v>
      </c>
      <c r="B26" s="149" t="s">
        <v>91</v>
      </c>
      <c r="C26" s="175" t="s">
        <v>237</v>
      </c>
      <c r="D26" s="197" t="s">
        <v>92</v>
      </c>
      <c r="E26" s="155">
        <v>6</v>
      </c>
      <c r="F26" s="158">
        <f t="shared" si="0"/>
        <v>0</v>
      </c>
      <c r="G26" s="159">
        <f t="shared" si="1"/>
        <v>0</v>
      </c>
      <c r="H26" s="159"/>
      <c r="I26" s="159">
        <f t="shared" si="2"/>
        <v>0</v>
      </c>
      <c r="J26" s="159"/>
      <c r="K26" s="159">
        <f t="shared" si="3"/>
        <v>0</v>
      </c>
      <c r="L26" s="159">
        <v>21</v>
      </c>
      <c r="M26" s="159">
        <f t="shared" si="4"/>
        <v>0</v>
      </c>
      <c r="N26" s="151">
        <v>0</v>
      </c>
      <c r="O26" s="151">
        <f t="shared" si="5"/>
        <v>0</v>
      </c>
      <c r="P26" s="151">
        <v>0</v>
      </c>
      <c r="Q26" s="151">
        <f t="shared" si="6"/>
        <v>0</v>
      </c>
      <c r="R26" s="151"/>
      <c r="S26" s="151"/>
      <c r="T26" s="152">
        <v>0</v>
      </c>
      <c r="U26" s="151">
        <f t="shared" si="7"/>
        <v>0</v>
      </c>
      <c r="V26" s="147"/>
      <c r="W26" s="147"/>
      <c r="X26" s="147"/>
      <c r="Y26" s="147"/>
      <c r="Z26" s="147"/>
      <c r="AA26" s="147"/>
      <c r="AB26" s="147"/>
      <c r="AC26" s="147"/>
      <c r="AD26" s="147"/>
      <c r="AE26" s="147" t="s">
        <v>76</v>
      </c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5">
      <c r="A27" s="187">
        <v>19</v>
      </c>
      <c r="B27" s="149" t="s">
        <v>93</v>
      </c>
      <c r="C27" s="175" t="s">
        <v>238</v>
      </c>
      <c r="D27" s="197" t="s">
        <v>75</v>
      </c>
      <c r="E27" s="155">
        <v>8</v>
      </c>
      <c r="F27" s="158">
        <f t="shared" si="0"/>
        <v>0</v>
      </c>
      <c r="G27" s="159">
        <f t="shared" si="1"/>
        <v>0</v>
      </c>
      <c r="H27" s="159"/>
      <c r="I27" s="159">
        <f t="shared" si="2"/>
        <v>0</v>
      </c>
      <c r="J27" s="159"/>
      <c r="K27" s="159">
        <f t="shared" si="3"/>
        <v>0</v>
      </c>
      <c r="L27" s="159">
        <v>21</v>
      </c>
      <c r="M27" s="159">
        <f t="shared" si="4"/>
        <v>0</v>
      </c>
      <c r="N27" s="151">
        <v>3.3000000000000002E-2</v>
      </c>
      <c r="O27" s="151">
        <f t="shared" si="5"/>
        <v>0.26400000000000001</v>
      </c>
      <c r="P27" s="151">
        <v>0</v>
      </c>
      <c r="Q27" s="151">
        <f t="shared" si="6"/>
        <v>0</v>
      </c>
      <c r="R27" s="151"/>
      <c r="S27" s="151"/>
      <c r="T27" s="152">
        <v>9.2999999999999999E-2</v>
      </c>
      <c r="U27" s="151">
        <f t="shared" si="7"/>
        <v>0.74</v>
      </c>
      <c r="V27" s="147"/>
      <c r="W27" s="147"/>
      <c r="X27" s="147"/>
      <c r="Y27" s="147"/>
      <c r="Z27" s="147"/>
      <c r="AA27" s="147"/>
      <c r="AB27" s="147"/>
      <c r="AC27" s="147"/>
      <c r="AD27" s="147"/>
      <c r="AE27" s="147" t="s">
        <v>76</v>
      </c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5">
      <c r="A28" s="187">
        <v>20</v>
      </c>
      <c r="B28" s="149" t="s">
        <v>94</v>
      </c>
      <c r="C28" s="175" t="s">
        <v>239</v>
      </c>
      <c r="D28" s="197" t="s">
        <v>68</v>
      </c>
      <c r="E28" s="155">
        <v>1</v>
      </c>
      <c r="F28" s="158">
        <f t="shared" si="0"/>
        <v>0</v>
      </c>
      <c r="G28" s="159">
        <f t="shared" si="1"/>
        <v>0</v>
      </c>
      <c r="H28" s="159"/>
      <c r="I28" s="159">
        <f t="shared" si="2"/>
        <v>0</v>
      </c>
      <c r="J28" s="159"/>
      <c r="K28" s="159">
        <f t="shared" si="3"/>
        <v>0</v>
      </c>
      <c r="L28" s="159">
        <v>21</v>
      </c>
      <c r="M28" s="159">
        <f t="shared" si="4"/>
        <v>0</v>
      </c>
      <c r="N28" s="151">
        <v>0</v>
      </c>
      <c r="O28" s="151">
        <f t="shared" si="5"/>
        <v>0</v>
      </c>
      <c r="P28" s="151">
        <v>0</v>
      </c>
      <c r="Q28" s="151">
        <f t="shared" si="6"/>
        <v>0</v>
      </c>
      <c r="R28" s="151"/>
      <c r="S28" s="151"/>
      <c r="T28" s="152">
        <v>0</v>
      </c>
      <c r="U28" s="151">
        <f t="shared" si="7"/>
        <v>0</v>
      </c>
      <c r="V28" s="147"/>
      <c r="W28" s="147"/>
      <c r="X28" s="147"/>
      <c r="Y28" s="147"/>
      <c r="Z28" s="147"/>
      <c r="AA28" s="147"/>
      <c r="AB28" s="147"/>
      <c r="AC28" s="147"/>
      <c r="AD28" s="147"/>
      <c r="AE28" s="147" t="s">
        <v>69</v>
      </c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5">
      <c r="A29" s="187">
        <v>21</v>
      </c>
      <c r="B29" s="149" t="s">
        <v>95</v>
      </c>
      <c r="C29" s="175" t="s">
        <v>240</v>
      </c>
      <c r="D29" s="197" t="s">
        <v>75</v>
      </c>
      <c r="E29" s="155">
        <v>1</v>
      </c>
      <c r="F29" s="158">
        <f t="shared" si="0"/>
        <v>0</v>
      </c>
      <c r="G29" s="159">
        <f t="shared" si="1"/>
        <v>0</v>
      </c>
      <c r="H29" s="159"/>
      <c r="I29" s="159">
        <f t="shared" si="2"/>
        <v>0</v>
      </c>
      <c r="J29" s="159"/>
      <c r="K29" s="159">
        <f t="shared" si="3"/>
        <v>0</v>
      </c>
      <c r="L29" s="159">
        <v>21</v>
      </c>
      <c r="M29" s="159">
        <f t="shared" si="4"/>
        <v>0</v>
      </c>
      <c r="N29" s="151">
        <v>8.8999999999999999E-3</v>
      </c>
      <c r="O29" s="151">
        <f t="shared" si="5"/>
        <v>8.8999999999999999E-3</v>
      </c>
      <c r="P29" s="151">
        <v>0</v>
      </c>
      <c r="Q29" s="151">
        <f t="shared" si="6"/>
        <v>0</v>
      </c>
      <c r="R29" s="151"/>
      <c r="S29" s="151"/>
      <c r="T29" s="152">
        <v>3.1320000000000001</v>
      </c>
      <c r="U29" s="151">
        <f t="shared" si="7"/>
        <v>3.13</v>
      </c>
      <c r="V29" s="147"/>
      <c r="W29" s="147"/>
      <c r="X29" s="147"/>
      <c r="Y29" s="147"/>
      <c r="Z29" s="147"/>
      <c r="AA29" s="147"/>
      <c r="AB29" s="147"/>
      <c r="AC29" s="147"/>
      <c r="AD29" s="147"/>
      <c r="AE29" s="147" t="s">
        <v>76</v>
      </c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87">
        <v>22</v>
      </c>
      <c r="B30" s="149" t="s">
        <v>96</v>
      </c>
      <c r="C30" s="175" t="s">
        <v>241</v>
      </c>
      <c r="D30" s="197" t="s">
        <v>97</v>
      </c>
      <c r="E30" s="155">
        <v>6.5312000000000001</v>
      </c>
      <c r="F30" s="158">
        <f t="shared" si="0"/>
        <v>0</v>
      </c>
      <c r="G30" s="159">
        <f t="shared" si="1"/>
        <v>0</v>
      </c>
      <c r="H30" s="159"/>
      <c r="I30" s="159">
        <f t="shared" si="2"/>
        <v>0</v>
      </c>
      <c r="J30" s="159"/>
      <c r="K30" s="159">
        <f t="shared" si="3"/>
        <v>0</v>
      </c>
      <c r="L30" s="159">
        <v>21</v>
      </c>
      <c r="M30" s="159">
        <f t="shared" si="4"/>
        <v>0</v>
      </c>
      <c r="N30" s="151">
        <v>0</v>
      </c>
      <c r="O30" s="151">
        <f t="shared" si="5"/>
        <v>0</v>
      </c>
      <c r="P30" s="151">
        <v>0</v>
      </c>
      <c r="Q30" s="151">
        <f t="shared" si="6"/>
        <v>0</v>
      </c>
      <c r="R30" s="151"/>
      <c r="S30" s="151"/>
      <c r="T30" s="152">
        <v>0</v>
      </c>
      <c r="U30" s="151">
        <f t="shared" si="7"/>
        <v>0</v>
      </c>
      <c r="V30" s="147"/>
      <c r="W30" s="147"/>
      <c r="X30" s="147"/>
      <c r="Y30" s="147"/>
      <c r="Z30" s="147"/>
      <c r="AA30" s="147"/>
      <c r="AB30" s="147"/>
      <c r="AC30" s="147"/>
      <c r="AD30" s="147"/>
      <c r="AE30" s="147" t="s">
        <v>69</v>
      </c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87"/>
      <c r="B31" s="149"/>
      <c r="C31" s="176" t="s">
        <v>98</v>
      </c>
      <c r="D31" s="198"/>
      <c r="E31" s="156">
        <v>6.5312000000000001</v>
      </c>
      <c r="F31" s="159"/>
      <c r="G31" s="159"/>
      <c r="H31" s="159"/>
      <c r="I31" s="159"/>
      <c r="J31" s="159"/>
      <c r="K31" s="159"/>
      <c r="L31" s="159"/>
      <c r="M31" s="159"/>
      <c r="N31" s="151"/>
      <c r="O31" s="151"/>
      <c r="P31" s="151"/>
      <c r="Q31" s="151"/>
      <c r="R31" s="151"/>
      <c r="S31" s="151"/>
      <c r="T31" s="152"/>
      <c r="U31" s="151"/>
      <c r="V31" s="147"/>
      <c r="W31" s="147"/>
      <c r="X31" s="147"/>
      <c r="Y31" s="147"/>
      <c r="Z31" s="147"/>
      <c r="AA31" s="147"/>
      <c r="AB31" s="147"/>
      <c r="AC31" s="147"/>
      <c r="AD31" s="147"/>
      <c r="AE31" s="147" t="s">
        <v>99</v>
      </c>
      <c r="AF31" s="147">
        <v>0</v>
      </c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87">
        <v>23</v>
      </c>
      <c r="B32" s="149" t="s">
        <v>100</v>
      </c>
      <c r="C32" s="175" t="s">
        <v>242</v>
      </c>
      <c r="D32" s="197" t="s">
        <v>97</v>
      </c>
      <c r="E32" s="155">
        <v>6.6</v>
      </c>
      <c r="F32" s="158">
        <f t="shared" ref="F32:F48" si="8">H32+J32</f>
        <v>0</v>
      </c>
      <c r="G32" s="159">
        <f t="shared" ref="G32:G48" si="9">ROUND(E32*F32,2)</f>
        <v>0</v>
      </c>
      <c r="H32" s="159"/>
      <c r="I32" s="159">
        <f t="shared" ref="I32:I48" si="10">ROUND(E32*H32,2)</f>
        <v>0</v>
      </c>
      <c r="J32" s="159"/>
      <c r="K32" s="159">
        <f t="shared" ref="K32:K48" si="11">ROUND(E32*J32,2)</f>
        <v>0</v>
      </c>
      <c r="L32" s="159">
        <v>21</v>
      </c>
      <c r="M32" s="159">
        <f t="shared" ref="M32:M48" si="12">G32*(1+L32/100)</f>
        <v>0</v>
      </c>
      <c r="N32" s="151">
        <v>0</v>
      </c>
      <c r="O32" s="151">
        <f t="shared" ref="O32:O48" si="13">ROUND(E32*N32,5)</f>
        <v>0</v>
      </c>
      <c r="P32" s="151">
        <v>0</v>
      </c>
      <c r="Q32" s="151">
        <f t="shared" ref="Q32:Q48" si="14">ROUND(E32*P32,5)</f>
        <v>0</v>
      </c>
      <c r="R32" s="151"/>
      <c r="S32" s="151"/>
      <c r="T32" s="152">
        <v>0</v>
      </c>
      <c r="U32" s="151">
        <f t="shared" ref="U32:U48" si="15">ROUND(E32*T32,2)</f>
        <v>0</v>
      </c>
      <c r="V32" s="147"/>
      <c r="W32" s="147"/>
      <c r="X32" s="147"/>
      <c r="Y32" s="147"/>
      <c r="Z32" s="147"/>
      <c r="AA32" s="147"/>
      <c r="AB32" s="147"/>
      <c r="AC32" s="147"/>
      <c r="AD32" s="147"/>
      <c r="AE32" s="147" t="s">
        <v>76</v>
      </c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87">
        <v>24</v>
      </c>
      <c r="B33" s="149" t="s">
        <v>101</v>
      </c>
      <c r="C33" s="175" t="s">
        <v>243</v>
      </c>
      <c r="D33" s="197" t="s">
        <v>68</v>
      </c>
      <c r="E33" s="155">
        <v>1</v>
      </c>
      <c r="F33" s="158">
        <f t="shared" si="8"/>
        <v>0</v>
      </c>
      <c r="G33" s="159">
        <f t="shared" si="9"/>
        <v>0</v>
      </c>
      <c r="H33" s="159"/>
      <c r="I33" s="159">
        <f t="shared" si="10"/>
        <v>0</v>
      </c>
      <c r="J33" s="159"/>
      <c r="K33" s="159">
        <f t="shared" si="11"/>
        <v>0</v>
      </c>
      <c r="L33" s="159">
        <v>21</v>
      </c>
      <c r="M33" s="159">
        <f t="shared" si="12"/>
        <v>0</v>
      </c>
      <c r="N33" s="151">
        <v>0</v>
      </c>
      <c r="O33" s="151">
        <f t="shared" si="13"/>
        <v>0</v>
      </c>
      <c r="P33" s="151">
        <v>0</v>
      </c>
      <c r="Q33" s="151">
        <f t="shared" si="14"/>
        <v>0</v>
      </c>
      <c r="R33" s="151"/>
      <c r="S33" s="151"/>
      <c r="T33" s="152">
        <v>0</v>
      </c>
      <c r="U33" s="151">
        <f t="shared" si="15"/>
        <v>0</v>
      </c>
      <c r="V33" s="147"/>
      <c r="W33" s="147"/>
      <c r="X33" s="147"/>
      <c r="Y33" s="147"/>
      <c r="Z33" s="147"/>
      <c r="AA33" s="147"/>
      <c r="AB33" s="147"/>
      <c r="AC33" s="147"/>
      <c r="AD33" s="147"/>
      <c r="AE33" s="147" t="s">
        <v>69</v>
      </c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5">
      <c r="A34" s="187">
        <v>25</v>
      </c>
      <c r="B34" s="149" t="s">
        <v>102</v>
      </c>
      <c r="C34" s="175" t="s">
        <v>244</v>
      </c>
      <c r="D34" s="197" t="s">
        <v>68</v>
      </c>
      <c r="E34" s="155">
        <v>1</v>
      </c>
      <c r="F34" s="158">
        <f t="shared" si="8"/>
        <v>0</v>
      </c>
      <c r="G34" s="159">
        <f t="shared" si="9"/>
        <v>0</v>
      </c>
      <c r="H34" s="159"/>
      <c r="I34" s="159">
        <f t="shared" si="10"/>
        <v>0</v>
      </c>
      <c r="J34" s="159"/>
      <c r="K34" s="159">
        <f t="shared" si="11"/>
        <v>0</v>
      </c>
      <c r="L34" s="159">
        <v>21</v>
      </c>
      <c r="M34" s="159">
        <f t="shared" si="12"/>
        <v>0</v>
      </c>
      <c r="N34" s="151">
        <v>0</v>
      </c>
      <c r="O34" s="151">
        <f t="shared" si="13"/>
        <v>0</v>
      </c>
      <c r="P34" s="151">
        <v>0</v>
      </c>
      <c r="Q34" s="151">
        <f t="shared" si="14"/>
        <v>0</v>
      </c>
      <c r="R34" s="151"/>
      <c r="S34" s="151"/>
      <c r="T34" s="152">
        <v>0</v>
      </c>
      <c r="U34" s="151">
        <f t="shared" si="15"/>
        <v>0</v>
      </c>
      <c r="V34" s="147"/>
      <c r="W34" s="147"/>
      <c r="X34" s="147"/>
      <c r="Y34" s="147"/>
      <c r="Z34" s="147"/>
      <c r="AA34" s="147"/>
      <c r="AB34" s="147"/>
      <c r="AC34" s="147"/>
      <c r="AD34" s="147"/>
      <c r="AE34" s="147" t="s">
        <v>69</v>
      </c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5">
      <c r="A35" s="187">
        <v>26</v>
      </c>
      <c r="B35" s="149" t="s">
        <v>103</v>
      </c>
      <c r="C35" s="175" t="s">
        <v>245</v>
      </c>
      <c r="D35" s="197" t="s">
        <v>68</v>
      </c>
      <c r="E35" s="155">
        <v>1</v>
      </c>
      <c r="F35" s="158">
        <f t="shared" si="8"/>
        <v>0</v>
      </c>
      <c r="G35" s="159">
        <f t="shared" si="9"/>
        <v>0</v>
      </c>
      <c r="H35" s="159"/>
      <c r="I35" s="159">
        <f t="shared" si="10"/>
        <v>0</v>
      </c>
      <c r="J35" s="159"/>
      <c r="K35" s="159">
        <f t="shared" si="11"/>
        <v>0</v>
      </c>
      <c r="L35" s="159">
        <v>21</v>
      </c>
      <c r="M35" s="159">
        <f t="shared" si="12"/>
        <v>0</v>
      </c>
      <c r="N35" s="151">
        <v>0</v>
      </c>
      <c r="O35" s="151">
        <f t="shared" si="13"/>
        <v>0</v>
      </c>
      <c r="P35" s="151">
        <v>0</v>
      </c>
      <c r="Q35" s="151">
        <f t="shared" si="14"/>
        <v>0</v>
      </c>
      <c r="R35" s="151"/>
      <c r="S35" s="151"/>
      <c r="T35" s="152">
        <v>0</v>
      </c>
      <c r="U35" s="151">
        <f t="shared" si="15"/>
        <v>0</v>
      </c>
      <c r="V35" s="147"/>
      <c r="W35" s="147"/>
      <c r="X35" s="147"/>
      <c r="Y35" s="147"/>
      <c r="Z35" s="147"/>
      <c r="AA35" s="147"/>
      <c r="AB35" s="147"/>
      <c r="AC35" s="147"/>
      <c r="AD35" s="147"/>
      <c r="AE35" s="147" t="s">
        <v>76</v>
      </c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87">
        <v>27</v>
      </c>
      <c r="B36" s="149" t="s">
        <v>73</v>
      </c>
      <c r="C36" s="175" t="s">
        <v>227</v>
      </c>
      <c r="D36" s="197" t="s">
        <v>68</v>
      </c>
      <c r="E36" s="155">
        <v>4</v>
      </c>
      <c r="F36" s="158">
        <f t="shared" si="8"/>
        <v>0</v>
      </c>
      <c r="G36" s="159">
        <f t="shared" si="9"/>
        <v>0</v>
      </c>
      <c r="H36" s="159"/>
      <c r="I36" s="159">
        <f t="shared" si="10"/>
        <v>0</v>
      </c>
      <c r="J36" s="159"/>
      <c r="K36" s="159">
        <f t="shared" si="11"/>
        <v>0</v>
      </c>
      <c r="L36" s="159">
        <v>21</v>
      </c>
      <c r="M36" s="159">
        <f t="shared" si="12"/>
        <v>0</v>
      </c>
      <c r="N36" s="151">
        <v>0</v>
      </c>
      <c r="O36" s="151">
        <f t="shared" si="13"/>
        <v>0</v>
      </c>
      <c r="P36" s="151">
        <v>0</v>
      </c>
      <c r="Q36" s="151">
        <f t="shared" si="14"/>
        <v>0</v>
      </c>
      <c r="R36" s="151"/>
      <c r="S36" s="151"/>
      <c r="T36" s="152">
        <v>0</v>
      </c>
      <c r="U36" s="151">
        <f t="shared" si="15"/>
        <v>0</v>
      </c>
      <c r="V36" s="147"/>
      <c r="W36" s="147"/>
      <c r="X36" s="147"/>
      <c r="Y36" s="147"/>
      <c r="Z36" s="147"/>
      <c r="AA36" s="147"/>
      <c r="AB36" s="147"/>
      <c r="AC36" s="147"/>
      <c r="AD36" s="147"/>
      <c r="AE36" s="147" t="s">
        <v>69</v>
      </c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5">
      <c r="A37" s="187">
        <v>28</v>
      </c>
      <c r="B37" s="149" t="s">
        <v>96</v>
      </c>
      <c r="C37" s="175" t="s">
        <v>241</v>
      </c>
      <c r="D37" s="197" t="s">
        <v>97</v>
      </c>
      <c r="E37" s="155">
        <v>1</v>
      </c>
      <c r="F37" s="158">
        <f t="shared" si="8"/>
        <v>0</v>
      </c>
      <c r="G37" s="159">
        <f t="shared" si="9"/>
        <v>0</v>
      </c>
      <c r="H37" s="159"/>
      <c r="I37" s="159">
        <f t="shared" si="10"/>
        <v>0</v>
      </c>
      <c r="J37" s="159"/>
      <c r="K37" s="159">
        <f t="shared" si="11"/>
        <v>0</v>
      </c>
      <c r="L37" s="159">
        <v>21</v>
      </c>
      <c r="M37" s="159">
        <f t="shared" si="12"/>
        <v>0</v>
      </c>
      <c r="N37" s="151">
        <v>0</v>
      </c>
      <c r="O37" s="151">
        <f t="shared" si="13"/>
        <v>0</v>
      </c>
      <c r="P37" s="151">
        <v>0</v>
      </c>
      <c r="Q37" s="151">
        <f t="shared" si="14"/>
        <v>0</v>
      </c>
      <c r="R37" s="151"/>
      <c r="S37" s="151"/>
      <c r="T37" s="152">
        <v>0</v>
      </c>
      <c r="U37" s="151">
        <f t="shared" si="15"/>
        <v>0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 t="s">
        <v>69</v>
      </c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5">
      <c r="A38" s="187">
        <v>29</v>
      </c>
      <c r="B38" s="149" t="s">
        <v>100</v>
      </c>
      <c r="C38" s="175" t="s">
        <v>242</v>
      </c>
      <c r="D38" s="197" t="s">
        <v>97</v>
      </c>
      <c r="E38" s="155">
        <v>1</v>
      </c>
      <c r="F38" s="158">
        <f t="shared" si="8"/>
        <v>0</v>
      </c>
      <c r="G38" s="159">
        <f t="shared" si="9"/>
        <v>0</v>
      </c>
      <c r="H38" s="159"/>
      <c r="I38" s="159">
        <f t="shared" si="10"/>
        <v>0</v>
      </c>
      <c r="J38" s="159"/>
      <c r="K38" s="159">
        <f t="shared" si="11"/>
        <v>0</v>
      </c>
      <c r="L38" s="159">
        <v>21</v>
      </c>
      <c r="M38" s="159">
        <f t="shared" si="12"/>
        <v>0</v>
      </c>
      <c r="N38" s="151">
        <v>0</v>
      </c>
      <c r="O38" s="151">
        <f t="shared" si="13"/>
        <v>0</v>
      </c>
      <c r="P38" s="151">
        <v>0</v>
      </c>
      <c r="Q38" s="151">
        <f t="shared" si="14"/>
        <v>0</v>
      </c>
      <c r="R38" s="151"/>
      <c r="S38" s="151"/>
      <c r="T38" s="152">
        <v>0</v>
      </c>
      <c r="U38" s="151">
        <f t="shared" si="15"/>
        <v>0</v>
      </c>
      <c r="V38" s="147"/>
      <c r="W38" s="147"/>
      <c r="X38" s="147"/>
      <c r="Y38" s="147"/>
      <c r="Z38" s="147"/>
      <c r="AA38" s="147"/>
      <c r="AB38" s="147"/>
      <c r="AC38" s="147"/>
      <c r="AD38" s="147"/>
      <c r="AE38" s="147" t="s">
        <v>76</v>
      </c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1" customHeight="1" outlineLevel="1" x14ac:dyDescent="0.25">
      <c r="A39" s="187">
        <v>30</v>
      </c>
      <c r="B39" s="149" t="s">
        <v>104</v>
      </c>
      <c r="C39" s="175" t="s">
        <v>246</v>
      </c>
      <c r="D39" s="197" t="s">
        <v>68</v>
      </c>
      <c r="E39" s="155">
        <v>1</v>
      </c>
      <c r="F39" s="158">
        <f t="shared" si="8"/>
        <v>0</v>
      </c>
      <c r="G39" s="159">
        <f t="shared" si="9"/>
        <v>0</v>
      </c>
      <c r="H39" s="159"/>
      <c r="I39" s="159">
        <f t="shared" si="10"/>
        <v>0</v>
      </c>
      <c r="J39" s="159"/>
      <c r="K39" s="159">
        <f t="shared" si="11"/>
        <v>0</v>
      </c>
      <c r="L39" s="159">
        <v>21</v>
      </c>
      <c r="M39" s="159">
        <f t="shared" si="12"/>
        <v>0</v>
      </c>
      <c r="N39" s="151">
        <v>0</v>
      </c>
      <c r="O39" s="151">
        <f t="shared" si="13"/>
        <v>0</v>
      </c>
      <c r="P39" s="151">
        <v>0</v>
      </c>
      <c r="Q39" s="151">
        <f t="shared" si="14"/>
        <v>0</v>
      </c>
      <c r="R39" s="151"/>
      <c r="S39" s="151"/>
      <c r="T39" s="152">
        <v>0</v>
      </c>
      <c r="U39" s="151">
        <f t="shared" si="15"/>
        <v>0</v>
      </c>
      <c r="V39" s="147"/>
      <c r="W39" s="147"/>
      <c r="X39" s="147"/>
      <c r="Y39" s="147"/>
      <c r="Z39" s="147"/>
      <c r="AA39" s="147"/>
      <c r="AB39" s="147"/>
      <c r="AC39" s="147"/>
      <c r="AD39" s="147"/>
      <c r="AE39" s="147" t="s">
        <v>69</v>
      </c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0.399999999999999" customHeight="1" outlineLevel="1" x14ac:dyDescent="0.25">
      <c r="A40" s="187">
        <v>31</v>
      </c>
      <c r="B40" s="149" t="s">
        <v>104</v>
      </c>
      <c r="C40" s="175" t="s">
        <v>247</v>
      </c>
      <c r="D40" s="197" t="s">
        <v>68</v>
      </c>
      <c r="E40" s="155">
        <v>1</v>
      </c>
      <c r="F40" s="158">
        <f t="shared" si="8"/>
        <v>0</v>
      </c>
      <c r="G40" s="159">
        <f t="shared" si="9"/>
        <v>0</v>
      </c>
      <c r="H40" s="159"/>
      <c r="I40" s="159">
        <f t="shared" si="10"/>
        <v>0</v>
      </c>
      <c r="J40" s="159"/>
      <c r="K40" s="159">
        <f t="shared" si="11"/>
        <v>0</v>
      </c>
      <c r="L40" s="159">
        <v>21</v>
      </c>
      <c r="M40" s="159">
        <f t="shared" si="12"/>
        <v>0</v>
      </c>
      <c r="N40" s="151">
        <v>0</v>
      </c>
      <c r="O40" s="151">
        <f t="shared" si="13"/>
        <v>0</v>
      </c>
      <c r="P40" s="151">
        <v>0</v>
      </c>
      <c r="Q40" s="151">
        <f t="shared" si="14"/>
        <v>0</v>
      </c>
      <c r="R40" s="151"/>
      <c r="S40" s="151"/>
      <c r="T40" s="152">
        <v>0</v>
      </c>
      <c r="U40" s="151">
        <f t="shared" si="15"/>
        <v>0</v>
      </c>
      <c r="V40" s="147"/>
      <c r="W40" s="147"/>
      <c r="X40" s="147"/>
      <c r="Y40" s="147"/>
      <c r="Z40" s="147"/>
      <c r="AA40" s="147"/>
      <c r="AB40" s="147"/>
      <c r="AC40" s="147"/>
      <c r="AD40" s="147"/>
      <c r="AE40" s="147" t="s">
        <v>69</v>
      </c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0.399999999999999" customHeight="1" outlineLevel="1" x14ac:dyDescent="0.25">
      <c r="A41" s="187">
        <v>32</v>
      </c>
      <c r="B41" s="149" t="s">
        <v>105</v>
      </c>
      <c r="C41" s="175" t="s">
        <v>248</v>
      </c>
      <c r="D41" s="197" t="s">
        <v>68</v>
      </c>
      <c r="E41" s="155">
        <v>1</v>
      </c>
      <c r="F41" s="158">
        <f t="shared" si="8"/>
        <v>0</v>
      </c>
      <c r="G41" s="159">
        <f t="shared" si="9"/>
        <v>0</v>
      </c>
      <c r="H41" s="159"/>
      <c r="I41" s="159">
        <f t="shared" si="10"/>
        <v>0</v>
      </c>
      <c r="J41" s="159"/>
      <c r="K41" s="159">
        <f t="shared" si="11"/>
        <v>0</v>
      </c>
      <c r="L41" s="159">
        <v>21</v>
      </c>
      <c r="M41" s="159">
        <f t="shared" si="12"/>
        <v>0</v>
      </c>
      <c r="N41" s="151">
        <v>0</v>
      </c>
      <c r="O41" s="151">
        <f t="shared" si="13"/>
        <v>0</v>
      </c>
      <c r="P41" s="151">
        <v>0</v>
      </c>
      <c r="Q41" s="151">
        <f t="shared" si="14"/>
        <v>0</v>
      </c>
      <c r="R41" s="151"/>
      <c r="S41" s="151"/>
      <c r="T41" s="152">
        <v>0</v>
      </c>
      <c r="U41" s="151">
        <f t="shared" si="15"/>
        <v>0</v>
      </c>
      <c r="V41" s="147"/>
      <c r="W41" s="147"/>
      <c r="X41" s="147"/>
      <c r="Y41" s="147"/>
      <c r="Z41" s="147"/>
      <c r="AA41" s="147"/>
      <c r="AB41" s="147"/>
      <c r="AC41" s="147"/>
      <c r="AD41" s="147"/>
      <c r="AE41" s="147" t="s">
        <v>69</v>
      </c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87">
        <v>33</v>
      </c>
      <c r="B42" s="149" t="s">
        <v>106</v>
      </c>
      <c r="C42" s="175" t="s">
        <v>85</v>
      </c>
      <c r="D42" s="197" t="s">
        <v>68</v>
      </c>
      <c r="E42" s="155">
        <v>3</v>
      </c>
      <c r="F42" s="158">
        <f t="shared" si="8"/>
        <v>0</v>
      </c>
      <c r="G42" s="159">
        <f t="shared" si="9"/>
        <v>0</v>
      </c>
      <c r="H42" s="159"/>
      <c r="I42" s="159">
        <f t="shared" si="10"/>
        <v>0</v>
      </c>
      <c r="J42" s="159"/>
      <c r="K42" s="159">
        <f t="shared" si="11"/>
        <v>0</v>
      </c>
      <c r="L42" s="159">
        <v>21</v>
      </c>
      <c r="M42" s="159">
        <f t="shared" si="12"/>
        <v>0</v>
      </c>
      <c r="N42" s="151">
        <v>0</v>
      </c>
      <c r="O42" s="151">
        <f t="shared" si="13"/>
        <v>0</v>
      </c>
      <c r="P42" s="151">
        <v>0</v>
      </c>
      <c r="Q42" s="151">
        <f t="shared" si="14"/>
        <v>0</v>
      </c>
      <c r="R42" s="151"/>
      <c r="S42" s="151"/>
      <c r="T42" s="152">
        <v>0</v>
      </c>
      <c r="U42" s="151">
        <f t="shared" si="15"/>
        <v>0</v>
      </c>
      <c r="V42" s="147"/>
      <c r="W42" s="147"/>
      <c r="X42" s="147"/>
      <c r="Y42" s="147"/>
      <c r="Z42" s="147"/>
      <c r="AA42" s="147"/>
      <c r="AB42" s="147"/>
      <c r="AC42" s="147"/>
      <c r="AD42" s="147"/>
      <c r="AE42" s="147" t="s">
        <v>76</v>
      </c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5">
      <c r="A43" s="187">
        <v>34</v>
      </c>
      <c r="B43" s="149" t="s">
        <v>107</v>
      </c>
      <c r="C43" s="175" t="s">
        <v>108</v>
      </c>
      <c r="D43" s="197" t="s">
        <v>223</v>
      </c>
      <c r="E43" s="155">
        <v>1</v>
      </c>
      <c r="F43" s="158">
        <f t="shared" si="8"/>
        <v>0</v>
      </c>
      <c r="G43" s="159">
        <f t="shared" si="9"/>
        <v>0</v>
      </c>
      <c r="H43" s="159"/>
      <c r="I43" s="159">
        <f t="shared" si="10"/>
        <v>0</v>
      </c>
      <c r="J43" s="159"/>
      <c r="K43" s="159">
        <f t="shared" si="11"/>
        <v>0</v>
      </c>
      <c r="L43" s="159">
        <v>21</v>
      </c>
      <c r="M43" s="159">
        <f t="shared" si="12"/>
        <v>0</v>
      </c>
      <c r="N43" s="151">
        <v>7.5300000000000002E-3</v>
      </c>
      <c r="O43" s="151">
        <f t="shared" si="13"/>
        <v>7.5300000000000002E-3</v>
      </c>
      <c r="P43" s="151">
        <v>0</v>
      </c>
      <c r="Q43" s="151">
        <f t="shared" si="14"/>
        <v>0</v>
      </c>
      <c r="R43" s="151"/>
      <c r="S43" s="151"/>
      <c r="T43" s="152">
        <v>0.25</v>
      </c>
      <c r="U43" s="151">
        <f t="shared" si="15"/>
        <v>0.25</v>
      </c>
      <c r="V43" s="147"/>
      <c r="W43" s="147"/>
      <c r="X43" s="147"/>
      <c r="Y43" s="147"/>
      <c r="Z43" s="147"/>
      <c r="AA43" s="147"/>
      <c r="AB43" s="147"/>
      <c r="AC43" s="147"/>
      <c r="AD43" s="147"/>
      <c r="AE43" s="147" t="s">
        <v>76</v>
      </c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5">
      <c r="A44" s="187">
        <v>35</v>
      </c>
      <c r="B44" s="149" t="s">
        <v>109</v>
      </c>
      <c r="C44" s="175" t="s">
        <v>249</v>
      </c>
      <c r="D44" s="197" t="s">
        <v>110</v>
      </c>
      <c r="E44" s="155">
        <v>700</v>
      </c>
      <c r="F44" s="158">
        <f t="shared" si="8"/>
        <v>0</v>
      </c>
      <c r="G44" s="159">
        <f t="shared" si="9"/>
        <v>0</v>
      </c>
      <c r="H44" s="159"/>
      <c r="I44" s="159">
        <f t="shared" si="10"/>
        <v>0</v>
      </c>
      <c r="J44" s="159"/>
      <c r="K44" s="159">
        <f t="shared" si="11"/>
        <v>0</v>
      </c>
      <c r="L44" s="159">
        <v>21</v>
      </c>
      <c r="M44" s="159">
        <f t="shared" si="12"/>
        <v>0</v>
      </c>
      <c r="N44" s="151">
        <v>0</v>
      </c>
      <c r="O44" s="151">
        <f t="shared" si="13"/>
        <v>0</v>
      </c>
      <c r="P44" s="151">
        <v>0</v>
      </c>
      <c r="Q44" s="151">
        <f t="shared" si="14"/>
        <v>0</v>
      </c>
      <c r="R44" s="151"/>
      <c r="S44" s="151"/>
      <c r="T44" s="152">
        <v>0</v>
      </c>
      <c r="U44" s="151">
        <f t="shared" si="15"/>
        <v>0</v>
      </c>
      <c r="V44" s="147"/>
      <c r="W44" s="147"/>
      <c r="X44" s="147"/>
      <c r="Y44" s="147"/>
      <c r="Z44" s="147"/>
      <c r="AA44" s="147"/>
      <c r="AB44" s="147"/>
      <c r="AC44" s="147"/>
      <c r="AD44" s="147"/>
      <c r="AE44" s="147" t="s">
        <v>69</v>
      </c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5">
      <c r="A45" s="187">
        <v>36</v>
      </c>
      <c r="B45" s="149" t="s">
        <v>111</v>
      </c>
      <c r="C45" s="175" t="s">
        <v>250</v>
      </c>
      <c r="D45" s="197" t="s">
        <v>92</v>
      </c>
      <c r="E45" s="155">
        <v>24</v>
      </c>
      <c r="F45" s="158">
        <f t="shared" si="8"/>
        <v>0</v>
      </c>
      <c r="G45" s="159">
        <f t="shared" si="9"/>
        <v>0</v>
      </c>
      <c r="H45" s="159"/>
      <c r="I45" s="159">
        <f t="shared" si="10"/>
        <v>0</v>
      </c>
      <c r="J45" s="159"/>
      <c r="K45" s="159">
        <f t="shared" si="11"/>
        <v>0</v>
      </c>
      <c r="L45" s="159">
        <v>21</v>
      </c>
      <c r="M45" s="159">
        <f t="shared" si="12"/>
        <v>0</v>
      </c>
      <c r="N45" s="151">
        <v>0</v>
      </c>
      <c r="O45" s="151">
        <f t="shared" si="13"/>
        <v>0</v>
      </c>
      <c r="P45" s="151">
        <v>0</v>
      </c>
      <c r="Q45" s="151">
        <f t="shared" si="14"/>
        <v>0</v>
      </c>
      <c r="R45" s="151"/>
      <c r="S45" s="151"/>
      <c r="T45" s="152">
        <v>0</v>
      </c>
      <c r="U45" s="151">
        <f t="shared" si="15"/>
        <v>0</v>
      </c>
      <c r="V45" s="147"/>
      <c r="W45" s="147"/>
      <c r="X45" s="147"/>
      <c r="Y45" s="147"/>
      <c r="Z45" s="147"/>
      <c r="AA45" s="147"/>
      <c r="AB45" s="147"/>
      <c r="AC45" s="147"/>
      <c r="AD45" s="147"/>
      <c r="AE45" s="147" t="s">
        <v>76</v>
      </c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0.399999999999999" outlineLevel="1" x14ac:dyDescent="0.25">
      <c r="A46" s="187">
        <v>37</v>
      </c>
      <c r="B46" s="149" t="s">
        <v>112</v>
      </c>
      <c r="C46" s="175" t="s">
        <v>251</v>
      </c>
      <c r="D46" s="197" t="s">
        <v>92</v>
      </c>
      <c r="E46" s="155">
        <v>48</v>
      </c>
      <c r="F46" s="158">
        <f t="shared" si="8"/>
        <v>0</v>
      </c>
      <c r="G46" s="159">
        <f t="shared" si="9"/>
        <v>0</v>
      </c>
      <c r="H46" s="159"/>
      <c r="I46" s="159">
        <f t="shared" si="10"/>
        <v>0</v>
      </c>
      <c r="J46" s="159"/>
      <c r="K46" s="159">
        <f t="shared" si="11"/>
        <v>0</v>
      </c>
      <c r="L46" s="159">
        <v>21</v>
      </c>
      <c r="M46" s="159">
        <f t="shared" si="12"/>
        <v>0</v>
      </c>
      <c r="N46" s="151">
        <v>0</v>
      </c>
      <c r="O46" s="151">
        <f t="shared" si="13"/>
        <v>0</v>
      </c>
      <c r="P46" s="151">
        <v>0</v>
      </c>
      <c r="Q46" s="151">
        <f t="shared" si="14"/>
        <v>0</v>
      </c>
      <c r="R46" s="151"/>
      <c r="S46" s="151"/>
      <c r="T46" s="152">
        <v>1</v>
      </c>
      <c r="U46" s="151">
        <f t="shared" si="15"/>
        <v>48</v>
      </c>
      <c r="V46" s="147"/>
      <c r="W46" s="147"/>
      <c r="X46" s="147"/>
      <c r="Y46" s="147"/>
      <c r="Z46" s="147"/>
      <c r="AA46" s="147"/>
      <c r="AB46" s="147"/>
      <c r="AC46" s="147"/>
      <c r="AD46" s="147"/>
      <c r="AE46" s="147" t="s">
        <v>76</v>
      </c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87">
        <v>38</v>
      </c>
      <c r="B47" s="149" t="s">
        <v>113</v>
      </c>
      <c r="C47" s="175" t="s">
        <v>252</v>
      </c>
      <c r="D47" s="197" t="s">
        <v>114</v>
      </c>
      <c r="E47" s="155">
        <v>1</v>
      </c>
      <c r="F47" s="158">
        <f t="shared" si="8"/>
        <v>0</v>
      </c>
      <c r="G47" s="159">
        <f t="shared" si="9"/>
        <v>0</v>
      </c>
      <c r="H47" s="159"/>
      <c r="I47" s="159">
        <f t="shared" si="10"/>
        <v>0</v>
      </c>
      <c r="J47" s="159"/>
      <c r="K47" s="159">
        <f t="shared" si="11"/>
        <v>0</v>
      </c>
      <c r="L47" s="159">
        <v>21</v>
      </c>
      <c r="M47" s="159">
        <f t="shared" si="12"/>
        <v>0</v>
      </c>
      <c r="N47" s="151">
        <v>0</v>
      </c>
      <c r="O47" s="151">
        <f t="shared" si="13"/>
        <v>0</v>
      </c>
      <c r="P47" s="151">
        <v>0</v>
      </c>
      <c r="Q47" s="151">
        <f t="shared" si="14"/>
        <v>0</v>
      </c>
      <c r="R47" s="151"/>
      <c r="S47" s="151"/>
      <c r="T47" s="152">
        <v>4.093</v>
      </c>
      <c r="U47" s="151">
        <f t="shared" si="15"/>
        <v>4.09</v>
      </c>
      <c r="V47" s="147"/>
      <c r="W47" s="147"/>
      <c r="X47" s="147"/>
      <c r="Y47" s="147"/>
      <c r="Z47" s="147"/>
      <c r="AA47" s="147"/>
      <c r="AB47" s="147"/>
      <c r="AC47" s="147"/>
      <c r="AD47" s="147"/>
      <c r="AE47" s="147" t="s">
        <v>76</v>
      </c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87">
        <v>39</v>
      </c>
      <c r="B48" s="149" t="s">
        <v>115</v>
      </c>
      <c r="C48" s="175" t="s">
        <v>253</v>
      </c>
      <c r="D48" s="197" t="s">
        <v>114</v>
      </c>
      <c r="E48" s="155">
        <v>1</v>
      </c>
      <c r="F48" s="158">
        <f t="shared" si="8"/>
        <v>0</v>
      </c>
      <c r="G48" s="159">
        <f t="shared" si="9"/>
        <v>0</v>
      </c>
      <c r="H48" s="159"/>
      <c r="I48" s="159">
        <f t="shared" si="10"/>
        <v>0</v>
      </c>
      <c r="J48" s="159"/>
      <c r="K48" s="159">
        <f t="shared" si="11"/>
        <v>0</v>
      </c>
      <c r="L48" s="159">
        <v>21</v>
      </c>
      <c r="M48" s="159">
        <f t="shared" si="12"/>
        <v>0</v>
      </c>
      <c r="N48" s="151">
        <v>0</v>
      </c>
      <c r="O48" s="151">
        <f t="shared" si="13"/>
        <v>0</v>
      </c>
      <c r="P48" s="151">
        <v>0</v>
      </c>
      <c r="Q48" s="151">
        <f t="shared" si="14"/>
        <v>0</v>
      </c>
      <c r="R48" s="151"/>
      <c r="S48" s="151"/>
      <c r="T48" s="152">
        <v>0.48899999999999999</v>
      </c>
      <c r="U48" s="151">
        <f t="shared" si="15"/>
        <v>0.49</v>
      </c>
      <c r="V48" s="147"/>
      <c r="W48" s="147"/>
      <c r="X48" s="147"/>
      <c r="Y48" s="147"/>
      <c r="Z48" s="147"/>
      <c r="AA48" s="147"/>
      <c r="AB48" s="147"/>
      <c r="AC48" s="147"/>
      <c r="AD48" s="147"/>
      <c r="AE48" s="147" t="s">
        <v>76</v>
      </c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5">
      <c r="A49" s="188" t="s">
        <v>64</v>
      </c>
      <c r="B49" s="150" t="s">
        <v>35</v>
      </c>
      <c r="C49" s="177" t="s">
        <v>36</v>
      </c>
      <c r="D49" s="199"/>
      <c r="E49" s="157"/>
      <c r="F49" s="160"/>
      <c r="G49" s="160">
        <f>SUMIF(AE50:AE79,"&lt;&gt;NOR",G50:G79)</f>
        <v>0</v>
      </c>
      <c r="H49" s="160"/>
      <c r="I49" s="160">
        <f>SUM(I50:I79)</f>
        <v>0</v>
      </c>
      <c r="J49" s="160"/>
      <c r="K49" s="160">
        <f>SUM(K50:K79)</f>
        <v>0</v>
      </c>
      <c r="L49" s="160"/>
      <c r="M49" s="160">
        <f>SUM(M50:M79)</f>
        <v>0</v>
      </c>
      <c r="N49" s="153"/>
      <c r="O49" s="153">
        <f>SUM(O50:O79)</f>
        <v>0.19034999999999999</v>
      </c>
      <c r="P49" s="153"/>
      <c r="Q49" s="153">
        <f>SUM(Q50:Q79)</f>
        <v>0</v>
      </c>
      <c r="R49" s="153"/>
      <c r="S49" s="153"/>
      <c r="T49" s="154"/>
      <c r="U49" s="153">
        <f>SUM(U50:U79)</f>
        <v>57.71</v>
      </c>
      <c r="AE49" t="s">
        <v>65</v>
      </c>
    </row>
    <row r="50" spans="1:60" outlineLevel="1" x14ac:dyDescent="0.25">
      <c r="A50" s="187">
        <v>40</v>
      </c>
      <c r="B50" s="149" t="s">
        <v>116</v>
      </c>
      <c r="C50" s="175" t="s">
        <v>254</v>
      </c>
      <c r="D50" s="197" t="s">
        <v>78</v>
      </c>
      <c r="E50" s="155">
        <v>5</v>
      </c>
      <c r="F50" s="158">
        <f t="shared" ref="F50:F57" si="16">H50+J50</f>
        <v>0</v>
      </c>
      <c r="G50" s="159">
        <f t="shared" ref="G50:G57" si="17">ROUND(E50*F50,2)</f>
        <v>0</v>
      </c>
      <c r="H50" s="159"/>
      <c r="I50" s="159">
        <f t="shared" ref="I50:I57" si="18">ROUND(E50*H50,2)</f>
        <v>0</v>
      </c>
      <c r="J50" s="159"/>
      <c r="K50" s="159">
        <f t="shared" ref="K50:K57" si="19">ROUND(E50*J50,2)</f>
        <v>0</v>
      </c>
      <c r="L50" s="159">
        <v>21</v>
      </c>
      <c r="M50" s="159">
        <f t="shared" ref="M50:M57" si="20">G50*(1+L50/100)</f>
        <v>0</v>
      </c>
      <c r="N50" s="151">
        <v>0</v>
      </c>
      <c r="O50" s="151">
        <f t="shared" ref="O50:O57" si="21">ROUND(E50*N50,5)</f>
        <v>0</v>
      </c>
      <c r="P50" s="151">
        <v>0</v>
      </c>
      <c r="Q50" s="151">
        <f t="shared" ref="Q50:Q57" si="22">ROUND(E50*P50,5)</f>
        <v>0</v>
      </c>
      <c r="R50" s="151"/>
      <c r="S50" s="151"/>
      <c r="T50" s="152">
        <v>0</v>
      </c>
      <c r="U50" s="151">
        <f t="shared" ref="U50:U57" si="23">ROUND(E50*T50,2)</f>
        <v>0</v>
      </c>
      <c r="V50" s="147"/>
      <c r="W50" s="147"/>
      <c r="X50" s="147"/>
      <c r="Y50" s="147"/>
      <c r="Z50" s="147"/>
      <c r="AA50" s="147"/>
      <c r="AB50" s="147"/>
      <c r="AC50" s="147"/>
      <c r="AD50" s="147"/>
      <c r="AE50" s="147" t="s">
        <v>69</v>
      </c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5">
      <c r="A51" s="187">
        <v>41</v>
      </c>
      <c r="B51" s="149" t="s">
        <v>117</v>
      </c>
      <c r="C51" s="175" t="s">
        <v>255</v>
      </c>
      <c r="D51" s="197" t="s">
        <v>78</v>
      </c>
      <c r="E51" s="155">
        <v>10</v>
      </c>
      <c r="F51" s="158">
        <f t="shared" si="16"/>
        <v>0</v>
      </c>
      <c r="G51" s="159">
        <f t="shared" si="17"/>
        <v>0</v>
      </c>
      <c r="H51" s="159"/>
      <c r="I51" s="159">
        <f t="shared" si="18"/>
        <v>0</v>
      </c>
      <c r="J51" s="159"/>
      <c r="K51" s="159">
        <f t="shared" si="19"/>
        <v>0</v>
      </c>
      <c r="L51" s="159">
        <v>21</v>
      </c>
      <c r="M51" s="159">
        <f t="shared" si="20"/>
        <v>0</v>
      </c>
      <c r="N51" s="151">
        <v>0</v>
      </c>
      <c r="O51" s="151">
        <f t="shared" si="21"/>
        <v>0</v>
      </c>
      <c r="P51" s="151">
        <v>0</v>
      </c>
      <c r="Q51" s="151">
        <f t="shared" si="22"/>
        <v>0</v>
      </c>
      <c r="R51" s="151"/>
      <c r="S51" s="151"/>
      <c r="T51" s="152">
        <v>0</v>
      </c>
      <c r="U51" s="151">
        <f t="shared" si="23"/>
        <v>0</v>
      </c>
      <c r="V51" s="147"/>
      <c r="W51" s="147"/>
      <c r="X51" s="147"/>
      <c r="Y51" s="147"/>
      <c r="Z51" s="147"/>
      <c r="AA51" s="147"/>
      <c r="AB51" s="147"/>
      <c r="AC51" s="147"/>
      <c r="AD51" s="147"/>
      <c r="AE51" s="147" t="s">
        <v>69</v>
      </c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87">
        <v>42</v>
      </c>
      <c r="B52" s="149" t="s">
        <v>118</v>
      </c>
      <c r="C52" s="175" t="s">
        <v>256</v>
      </c>
      <c r="D52" s="197" t="s">
        <v>78</v>
      </c>
      <c r="E52" s="155">
        <v>12</v>
      </c>
      <c r="F52" s="158">
        <f t="shared" si="16"/>
        <v>0</v>
      </c>
      <c r="G52" s="159">
        <f t="shared" si="17"/>
        <v>0</v>
      </c>
      <c r="H52" s="159"/>
      <c r="I52" s="159">
        <f t="shared" si="18"/>
        <v>0</v>
      </c>
      <c r="J52" s="159"/>
      <c r="K52" s="159">
        <f t="shared" si="19"/>
        <v>0</v>
      </c>
      <c r="L52" s="159">
        <v>21</v>
      </c>
      <c r="M52" s="159">
        <f t="shared" si="20"/>
        <v>0</v>
      </c>
      <c r="N52" s="151">
        <v>0</v>
      </c>
      <c r="O52" s="151">
        <f t="shared" si="21"/>
        <v>0</v>
      </c>
      <c r="P52" s="151">
        <v>0</v>
      </c>
      <c r="Q52" s="151">
        <f t="shared" si="22"/>
        <v>0</v>
      </c>
      <c r="R52" s="151"/>
      <c r="S52" s="151"/>
      <c r="T52" s="152">
        <v>0</v>
      </c>
      <c r="U52" s="151">
        <f t="shared" si="23"/>
        <v>0</v>
      </c>
      <c r="V52" s="147"/>
      <c r="W52" s="147"/>
      <c r="X52" s="147"/>
      <c r="Y52" s="147"/>
      <c r="Z52" s="147"/>
      <c r="AA52" s="147"/>
      <c r="AB52" s="147"/>
      <c r="AC52" s="147"/>
      <c r="AD52" s="147"/>
      <c r="AE52" s="147" t="s">
        <v>69</v>
      </c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5">
      <c r="A53" s="187">
        <v>43</v>
      </c>
      <c r="B53" s="149" t="s">
        <v>119</v>
      </c>
      <c r="C53" s="175" t="s">
        <v>257</v>
      </c>
      <c r="D53" s="197" t="s">
        <v>78</v>
      </c>
      <c r="E53" s="155">
        <v>8</v>
      </c>
      <c r="F53" s="158">
        <f t="shared" si="16"/>
        <v>0</v>
      </c>
      <c r="G53" s="159">
        <f t="shared" si="17"/>
        <v>0</v>
      </c>
      <c r="H53" s="159"/>
      <c r="I53" s="159">
        <f t="shared" si="18"/>
        <v>0</v>
      </c>
      <c r="J53" s="159"/>
      <c r="K53" s="159">
        <f t="shared" si="19"/>
        <v>0</v>
      </c>
      <c r="L53" s="159">
        <v>21</v>
      </c>
      <c r="M53" s="159">
        <f t="shared" si="20"/>
        <v>0</v>
      </c>
      <c r="N53" s="151">
        <v>0</v>
      </c>
      <c r="O53" s="151">
        <f t="shared" si="21"/>
        <v>0</v>
      </c>
      <c r="P53" s="151">
        <v>0</v>
      </c>
      <c r="Q53" s="151">
        <f t="shared" si="22"/>
        <v>0</v>
      </c>
      <c r="R53" s="151"/>
      <c r="S53" s="151"/>
      <c r="T53" s="152">
        <v>0</v>
      </c>
      <c r="U53" s="151">
        <f t="shared" si="23"/>
        <v>0</v>
      </c>
      <c r="V53" s="147"/>
      <c r="W53" s="147"/>
      <c r="X53" s="147"/>
      <c r="Y53" s="147"/>
      <c r="Z53" s="147"/>
      <c r="AA53" s="147"/>
      <c r="AB53" s="147"/>
      <c r="AC53" s="147"/>
      <c r="AD53" s="147"/>
      <c r="AE53" s="147" t="s">
        <v>69</v>
      </c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5">
      <c r="A54" s="187">
        <v>44</v>
      </c>
      <c r="B54" s="149" t="s">
        <v>120</v>
      </c>
      <c r="C54" s="175" t="s">
        <v>258</v>
      </c>
      <c r="D54" s="197" t="s">
        <v>78</v>
      </c>
      <c r="E54" s="155">
        <v>10</v>
      </c>
      <c r="F54" s="158">
        <f t="shared" si="16"/>
        <v>0</v>
      </c>
      <c r="G54" s="159">
        <f t="shared" si="17"/>
        <v>0</v>
      </c>
      <c r="H54" s="159"/>
      <c r="I54" s="159">
        <f t="shared" si="18"/>
        <v>0</v>
      </c>
      <c r="J54" s="159"/>
      <c r="K54" s="159">
        <f t="shared" si="19"/>
        <v>0</v>
      </c>
      <c r="L54" s="159">
        <v>21</v>
      </c>
      <c r="M54" s="159">
        <f t="shared" si="20"/>
        <v>0</v>
      </c>
      <c r="N54" s="151">
        <v>0</v>
      </c>
      <c r="O54" s="151">
        <f t="shared" si="21"/>
        <v>0</v>
      </c>
      <c r="P54" s="151">
        <v>0</v>
      </c>
      <c r="Q54" s="151">
        <f t="shared" si="22"/>
        <v>0</v>
      </c>
      <c r="R54" s="151"/>
      <c r="S54" s="151"/>
      <c r="T54" s="152">
        <v>0</v>
      </c>
      <c r="U54" s="151">
        <f t="shared" si="23"/>
        <v>0</v>
      </c>
      <c r="V54" s="147"/>
      <c r="W54" s="147"/>
      <c r="X54" s="147"/>
      <c r="Y54" s="147"/>
      <c r="Z54" s="147"/>
      <c r="AA54" s="147"/>
      <c r="AB54" s="147"/>
      <c r="AC54" s="147"/>
      <c r="AD54" s="147"/>
      <c r="AE54" s="147" t="s">
        <v>69</v>
      </c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87">
        <v>45</v>
      </c>
      <c r="B55" s="149" t="s">
        <v>121</v>
      </c>
      <c r="C55" s="175" t="s">
        <v>259</v>
      </c>
      <c r="D55" s="197" t="s">
        <v>78</v>
      </c>
      <c r="E55" s="155">
        <v>12</v>
      </c>
      <c r="F55" s="158">
        <f t="shared" si="16"/>
        <v>0</v>
      </c>
      <c r="G55" s="159">
        <f t="shared" si="17"/>
        <v>0</v>
      </c>
      <c r="H55" s="159"/>
      <c r="I55" s="159">
        <f t="shared" si="18"/>
        <v>0</v>
      </c>
      <c r="J55" s="159"/>
      <c r="K55" s="159">
        <f t="shared" si="19"/>
        <v>0</v>
      </c>
      <c r="L55" s="159">
        <v>21</v>
      </c>
      <c r="M55" s="159">
        <f t="shared" si="20"/>
        <v>0</v>
      </c>
      <c r="N55" s="151">
        <v>0</v>
      </c>
      <c r="O55" s="151">
        <f t="shared" si="21"/>
        <v>0</v>
      </c>
      <c r="P55" s="151">
        <v>0</v>
      </c>
      <c r="Q55" s="151">
        <f t="shared" si="22"/>
        <v>0</v>
      </c>
      <c r="R55" s="151"/>
      <c r="S55" s="151"/>
      <c r="T55" s="152">
        <v>0</v>
      </c>
      <c r="U55" s="151">
        <f t="shared" si="23"/>
        <v>0</v>
      </c>
      <c r="V55" s="147"/>
      <c r="W55" s="147"/>
      <c r="X55" s="147"/>
      <c r="Y55" s="147"/>
      <c r="Z55" s="147"/>
      <c r="AA55" s="147"/>
      <c r="AB55" s="147"/>
      <c r="AC55" s="147"/>
      <c r="AD55" s="147"/>
      <c r="AE55" s="147" t="s">
        <v>69</v>
      </c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87">
        <v>46</v>
      </c>
      <c r="B56" s="149" t="s">
        <v>122</v>
      </c>
      <c r="C56" s="175" t="s">
        <v>260</v>
      </c>
      <c r="D56" s="197" t="s">
        <v>78</v>
      </c>
      <c r="E56" s="155">
        <v>8</v>
      </c>
      <c r="F56" s="158">
        <f t="shared" si="16"/>
        <v>0</v>
      </c>
      <c r="G56" s="159">
        <f t="shared" si="17"/>
        <v>0</v>
      </c>
      <c r="H56" s="159"/>
      <c r="I56" s="159">
        <f t="shared" si="18"/>
        <v>0</v>
      </c>
      <c r="J56" s="159"/>
      <c r="K56" s="159">
        <f t="shared" si="19"/>
        <v>0</v>
      </c>
      <c r="L56" s="159">
        <v>21</v>
      </c>
      <c r="M56" s="159">
        <f t="shared" si="20"/>
        <v>0</v>
      </c>
      <c r="N56" s="151">
        <v>0</v>
      </c>
      <c r="O56" s="151">
        <f t="shared" si="21"/>
        <v>0</v>
      </c>
      <c r="P56" s="151">
        <v>0</v>
      </c>
      <c r="Q56" s="151">
        <f t="shared" si="22"/>
        <v>0</v>
      </c>
      <c r="R56" s="151"/>
      <c r="S56" s="151"/>
      <c r="T56" s="152">
        <v>0</v>
      </c>
      <c r="U56" s="151">
        <f t="shared" si="23"/>
        <v>0</v>
      </c>
      <c r="V56" s="147"/>
      <c r="W56" s="147"/>
      <c r="X56" s="147"/>
      <c r="Y56" s="147"/>
      <c r="Z56" s="147"/>
      <c r="AA56" s="147"/>
      <c r="AB56" s="147"/>
      <c r="AC56" s="147"/>
      <c r="AD56" s="147"/>
      <c r="AE56" s="147" t="s">
        <v>69</v>
      </c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5">
      <c r="A57" s="187">
        <v>47</v>
      </c>
      <c r="B57" s="149" t="s">
        <v>123</v>
      </c>
      <c r="C57" s="175" t="s">
        <v>124</v>
      </c>
      <c r="D57" s="197" t="s">
        <v>78</v>
      </c>
      <c r="E57" s="155">
        <v>17.600000000000001</v>
      </c>
      <c r="F57" s="158">
        <f t="shared" si="16"/>
        <v>0</v>
      </c>
      <c r="G57" s="159">
        <f t="shared" si="17"/>
        <v>0</v>
      </c>
      <c r="H57" s="159"/>
      <c r="I57" s="159">
        <f t="shared" si="18"/>
        <v>0</v>
      </c>
      <c r="J57" s="159"/>
      <c r="K57" s="159">
        <f t="shared" si="19"/>
        <v>0</v>
      </c>
      <c r="L57" s="159">
        <v>21</v>
      </c>
      <c r="M57" s="159">
        <f t="shared" si="20"/>
        <v>0</v>
      </c>
      <c r="N57" s="151">
        <v>0</v>
      </c>
      <c r="O57" s="151">
        <f t="shared" si="21"/>
        <v>0</v>
      </c>
      <c r="P57" s="151">
        <v>0</v>
      </c>
      <c r="Q57" s="151">
        <f t="shared" si="22"/>
        <v>0</v>
      </c>
      <c r="R57" s="151"/>
      <c r="S57" s="151"/>
      <c r="T57" s="152">
        <v>0</v>
      </c>
      <c r="U57" s="151">
        <f t="shared" si="23"/>
        <v>0</v>
      </c>
      <c r="V57" s="147"/>
      <c r="W57" s="147"/>
      <c r="X57" s="147"/>
      <c r="Y57" s="147"/>
      <c r="Z57" s="147"/>
      <c r="AA57" s="147"/>
      <c r="AB57" s="147"/>
      <c r="AC57" s="147"/>
      <c r="AD57" s="147"/>
      <c r="AE57" s="147" t="s">
        <v>69</v>
      </c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87"/>
      <c r="B58" s="149"/>
      <c r="C58" s="176" t="s">
        <v>125</v>
      </c>
      <c r="D58" s="198"/>
      <c r="E58" s="156">
        <v>17.600000000000001</v>
      </c>
      <c r="F58" s="159"/>
      <c r="G58" s="159"/>
      <c r="H58" s="159"/>
      <c r="I58" s="159"/>
      <c r="J58" s="159"/>
      <c r="K58" s="159"/>
      <c r="L58" s="159"/>
      <c r="M58" s="159"/>
      <c r="N58" s="151"/>
      <c r="O58" s="151"/>
      <c r="P58" s="151"/>
      <c r="Q58" s="151"/>
      <c r="R58" s="151"/>
      <c r="S58" s="151"/>
      <c r="T58" s="152"/>
      <c r="U58" s="151"/>
      <c r="V58" s="147"/>
      <c r="W58" s="147"/>
      <c r="X58" s="147"/>
      <c r="Y58" s="147"/>
      <c r="Z58" s="147"/>
      <c r="AA58" s="147"/>
      <c r="AB58" s="147"/>
      <c r="AC58" s="147"/>
      <c r="AD58" s="147"/>
      <c r="AE58" s="147" t="s">
        <v>99</v>
      </c>
      <c r="AF58" s="147">
        <v>0</v>
      </c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5">
      <c r="A59" s="187">
        <v>48</v>
      </c>
      <c r="B59" s="149" t="s">
        <v>126</v>
      </c>
      <c r="C59" s="175" t="s">
        <v>127</v>
      </c>
      <c r="D59" s="197" t="s">
        <v>78</v>
      </c>
      <c r="E59" s="155">
        <v>18.7</v>
      </c>
      <c r="F59" s="158">
        <f>H59+J59</f>
        <v>0</v>
      </c>
      <c r="G59" s="159">
        <f>ROUND(E59*F59,2)</f>
        <v>0</v>
      </c>
      <c r="H59" s="159"/>
      <c r="I59" s="159">
        <f>ROUND(E59*H59,2)</f>
        <v>0</v>
      </c>
      <c r="J59" s="159"/>
      <c r="K59" s="159">
        <f>ROUND(E59*J59,2)</f>
        <v>0</v>
      </c>
      <c r="L59" s="159">
        <v>21</v>
      </c>
      <c r="M59" s="159">
        <f>G59*(1+L59/100)</f>
        <v>0</v>
      </c>
      <c r="N59" s="151">
        <v>0</v>
      </c>
      <c r="O59" s="151">
        <f>ROUND(E59*N59,5)</f>
        <v>0</v>
      </c>
      <c r="P59" s="151">
        <v>0</v>
      </c>
      <c r="Q59" s="151">
        <f>ROUND(E59*P59,5)</f>
        <v>0</v>
      </c>
      <c r="R59" s="151"/>
      <c r="S59" s="151"/>
      <c r="T59" s="152">
        <v>0</v>
      </c>
      <c r="U59" s="151">
        <f>ROUND(E59*T59,2)</f>
        <v>0</v>
      </c>
      <c r="V59" s="147"/>
      <c r="W59" s="147"/>
      <c r="X59" s="147"/>
      <c r="Y59" s="147"/>
      <c r="Z59" s="147"/>
      <c r="AA59" s="147"/>
      <c r="AB59" s="147"/>
      <c r="AC59" s="147"/>
      <c r="AD59" s="147"/>
      <c r="AE59" s="147" t="s">
        <v>69</v>
      </c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5">
      <c r="A60" s="187"/>
      <c r="B60" s="149"/>
      <c r="C60" s="176" t="s">
        <v>128</v>
      </c>
      <c r="D60" s="198"/>
      <c r="E60" s="156">
        <v>18.7</v>
      </c>
      <c r="F60" s="159"/>
      <c r="G60" s="159"/>
      <c r="H60" s="159"/>
      <c r="I60" s="159"/>
      <c r="J60" s="159"/>
      <c r="K60" s="159"/>
      <c r="L60" s="159"/>
      <c r="M60" s="159"/>
      <c r="N60" s="151"/>
      <c r="O60" s="151"/>
      <c r="P60" s="151"/>
      <c r="Q60" s="151"/>
      <c r="R60" s="151"/>
      <c r="S60" s="151"/>
      <c r="T60" s="152"/>
      <c r="U60" s="151"/>
      <c r="V60" s="147"/>
      <c r="W60" s="147"/>
      <c r="X60" s="147"/>
      <c r="Y60" s="147"/>
      <c r="Z60" s="147"/>
      <c r="AA60" s="147"/>
      <c r="AB60" s="147"/>
      <c r="AC60" s="147"/>
      <c r="AD60" s="147"/>
      <c r="AE60" s="147" t="s">
        <v>99</v>
      </c>
      <c r="AF60" s="147">
        <v>0</v>
      </c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5">
      <c r="A61" s="187">
        <v>49</v>
      </c>
      <c r="B61" s="149" t="s">
        <v>129</v>
      </c>
      <c r="C61" s="175" t="s">
        <v>130</v>
      </c>
      <c r="D61" s="197" t="s">
        <v>78</v>
      </c>
      <c r="E61" s="155">
        <v>36.299999999999997</v>
      </c>
      <c r="F61" s="158">
        <f>H61+J61</f>
        <v>0</v>
      </c>
      <c r="G61" s="159">
        <f>ROUND(E61*F61,2)</f>
        <v>0</v>
      </c>
      <c r="H61" s="159"/>
      <c r="I61" s="159">
        <f>ROUND(E61*H61,2)</f>
        <v>0</v>
      </c>
      <c r="J61" s="159"/>
      <c r="K61" s="159">
        <f>ROUND(E61*J61,2)</f>
        <v>0</v>
      </c>
      <c r="L61" s="159">
        <v>21</v>
      </c>
      <c r="M61" s="159">
        <f>G61*(1+L61/100)</f>
        <v>0</v>
      </c>
      <c r="N61" s="151">
        <v>0</v>
      </c>
      <c r="O61" s="151">
        <f>ROUND(E61*N61,5)</f>
        <v>0</v>
      </c>
      <c r="P61" s="151">
        <v>0</v>
      </c>
      <c r="Q61" s="151">
        <f>ROUND(E61*P61,5)</f>
        <v>0</v>
      </c>
      <c r="R61" s="151"/>
      <c r="S61" s="151"/>
      <c r="T61" s="152">
        <v>0</v>
      </c>
      <c r="U61" s="151">
        <f>ROUND(E61*T61,2)</f>
        <v>0</v>
      </c>
      <c r="V61" s="147"/>
      <c r="W61" s="147"/>
      <c r="X61" s="147"/>
      <c r="Y61" s="147"/>
      <c r="Z61" s="147"/>
      <c r="AA61" s="147"/>
      <c r="AB61" s="147"/>
      <c r="AC61" s="147"/>
      <c r="AD61" s="147"/>
      <c r="AE61" s="147" t="s">
        <v>76</v>
      </c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5">
      <c r="A62" s="187"/>
      <c r="B62" s="149"/>
      <c r="C62" s="176" t="s">
        <v>131</v>
      </c>
      <c r="D62" s="198"/>
      <c r="E62" s="156">
        <v>36.299999999999997</v>
      </c>
      <c r="F62" s="159"/>
      <c r="G62" s="159"/>
      <c r="H62" s="159"/>
      <c r="I62" s="159"/>
      <c r="J62" s="159"/>
      <c r="K62" s="159"/>
      <c r="L62" s="159"/>
      <c r="M62" s="159"/>
      <c r="N62" s="151"/>
      <c r="O62" s="151"/>
      <c r="P62" s="151"/>
      <c r="Q62" s="151"/>
      <c r="R62" s="151"/>
      <c r="S62" s="151"/>
      <c r="T62" s="152"/>
      <c r="U62" s="151"/>
      <c r="V62" s="147"/>
      <c r="W62" s="147"/>
      <c r="X62" s="147"/>
      <c r="Y62" s="147"/>
      <c r="Z62" s="147"/>
      <c r="AA62" s="147"/>
      <c r="AB62" s="147"/>
      <c r="AC62" s="147"/>
      <c r="AD62" s="147"/>
      <c r="AE62" s="147" t="s">
        <v>99</v>
      </c>
      <c r="AF62" s="147">
        <v>0</v>
      </c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5">
      <c r="A63" s="187">
        <v>50</v>
      </c>
      <c r="B63" s="149" t="s">
        <v>132</v>
      </c>
      <c r="C63" s="175" t="s">
        <v>261</v>
      </c>
      <c r="D63" s="197" t="s">
        <v>78</v>
      </c>
      <c r="E63" s="155">
        <v>17.600000000000001</v>
      </c>
      <c r="F63" s="158">
        <f t="shared" ref="F63:F71" si="24">H63+J63</f>
        <v>0</v>
      </c>
      <c r="G63" s="159">
        <f t="shared" ref="G63:G71" si="25">ROUND(E63*F63,2)</f>
        <v>0</v>
      </c>
      <c r="H63" s="159"/>
      <c r="I63" s="159">
        <f t="shared" ref="I63:I71" si="26">ROUND(E63*H63,2)</f>
        <v>0</v>
      </c>
      <c r="J63" s="159"/>
      <c r="K63" s="159">
        <f t="shared" ref="K63:K71" si="27">ROUND(E63*J63,2)</f>
        <v>0</v>
      </c>
      <c r="L63" s="159">
        <v>21</v>
      </c>
      <c r="M63" s="159">
        <f t="shared" ref="M63:M71" si="28">G63*(1+L63/100)</f>
        <v>0</v>
      </c>
      <c r="N63" s="151">
        <v>0</v>
      </c>
      <c r="O63" s="151">
        <f t="shared" ref="O63:O71" si="29">ROUND(E63*N63,5)</f>
        <v>0</v>
      </c>
      <c r="P63" s="151">
        <v>0</v>
      </c>
      <c r="Q63" s="151">
        <f t="shared" ref="Q63:Q71" si="30">ROUND(E63*P63,5)</f>
        <v>0</v>
      </c>
      <c r="R63" s="151"/>
      <c r="S63" s="151"/>
      <c r="T63" s="152">
        <v>0</v>
      </c>
      <c r="U63" s="151">
        <f t="shared" ref="U63:U71" si="31">ROUND(E63*T63,2)</f>
        <v>0</v>
      </c>
      <c r="V63" s="147"/>
      <c r="W63" s="147"/>
      <c r="X63" s="147"/>
      <c r="Y63" s="147"/>
      <c r="Z63" s="147"/>
      <c r="AA63" s="147"/>
      <c r="AB63" s="147"/>
      <c r="AC63" s="147"/>
      <c r="AD63" s="147"/>
      <c r="AE63" s="147" t="s">
        <v>69</v>
      </c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5">
      <c r="A64" s="187">
        <v>51</v>
      </c>
      <c r="B64" s="149" t="s">
        <v>133</v>
      </c>
      <c r="C64" s="175" t="s">
        <v>262</v>
      </c>
      <c r="D64" s="197" t="s">
        <v>78</v>
      </c>
      <c r="E64" s="155">
        <v>18.7</v>
      </c>
      <c r="F64" s="158">
        <f t="shared" si="24"/>
        <v>0</v>
      </c>
      <c r="G64" s="159">
        <f t="shared" si="25"/>
        <v>0</v>
      </c>
      <c r="H64" s="159"/>
      <c r="I64" s="159">
        <f t="shared" si="26"/>
        <v>0</v>
      </c>
      <c r="J64" s="159"/>
      <c r="K64" s="159">
        <f t="shared" si="27"/>
        <v>0</v>
      </c>
      <c r="L64" s="159">
        <v>21</v>
      </c>
      <c r="M64" s="159">
        <f t="shared" si="28"/>
        <v>0</v>
      </c>
      <c r="N64" s="151">
        <v>0</v>
      </c>
      <c r="O64" s="151">
        <f t="shared" si="29"/>
        <v>0</v>
      </c>
      <c r="P64" s="151">
        <v>0</v>
      </c>
      <c r="Q64" s="151">
        <f t="shared" si="30"/>
        <v>0</v>
      </c>
      <c r="R64" s="151"/>
      <c r="S64" s="151"/>
      <c r="T64" s="152">
        <v>0</v>
      </c>
      <c r="U64" s="151">
        <f t="shared" si="31"/>
        <v>0</v>
      </c>
      <c r="V64" s="147"/>
      <c r="W64" s="147"/>
      <c r="X64" s="147"/>
      <c r="Y64" s="147"/>
      <c r="Z64" s="147"/>
      <c r="AA64" s="147"/>
      <c r="AB64" s="147"/>
      <c r="AC64" s="147"/>
      <c r="AD64" s="147"/>
      <c r="AE64" s="147" t="s">
        <v>69</v>
      </c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5">
      <c r="A65" s="187">
        <v>52</v>
      </c>
      <c r="B65" s="149" t="s">
        <v>134</v>
      </c>
      <c r="C65" s="175" t="s">
        <v>263</v>
      </c>
      <c r="D65" s="197" t="s">
        <v>78</v>
      </c>
      <c r="E65" s="155">
        <v>50</v>
      </c>
      <c r="F65" s="158">
        <f t="shared" si="24"/>
        <v>0</v>
      </c>
      <c r="G65" s="159">
        <f t="shared" si="25"/>
        <v>0</v>
      </c>
      <c r="H65" s="159"/>
      <c r="I65" s="159">
        <f t="shared" si="26"/>
        <v>0</v>
      </c>
      <c r="J65" s="159"/>
      <c r="K65" s="159">
        <f t="shared" si="27"/>
        <v>0</v>
      </c>
      <c r="L65" s="159">
        <v>21</v>
      </c>
      <c r="M65" s="159">
        <f t="shared" si="28"/>
        <v>0</v>
      </c>
      <c r="N65" s="151">
        <v>1.6000000000000001E-3</v>
      </c>
      <c r="O65" s="151">
        <f t="shared" si="29"/>
        <v>0.08</v>
      </c>
      <c r="P65" s="151">
        <v>0</v>
      </c>
      <c r="Q65" s="151">
        <f t="shared" si="30"/>
        <v>0</v>
      </c>
      <c r="R65" s="151"/>
      <c r="S65" s="151"/>
      <c r="T65" s="152">
        <v>0.33332000000000001</v>
      </c>
      <c r="U65" s="151">
        <f t="shared" si="31"/>
        <v>16.670000000000002</v>
      </c>
      <c r="V65" s="147"/>
      <c r="W65" s="147"/>
      <c r="X65" s="147"/>
      <c r="Y65" s="147"/>
      <c r="Z65" s="147"/>
      <c r="AA65" s="147"/>
      <c r="AB65" s="147"/>
      <c r="AC65" s="147"/>
      <c r="AD65" s="147"/>
      <c r="AE65" s="147" t="s">
        <v>76</v>
      </c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5">
      <c r="A66" s="187">
        <v>53</v>
      </c>
      <c r="B66" s="149" t="s">
        <v>135</v>
      </c>
      <c r="C66" s="175" t="s">
        <v>264</v>
      </c>
      <c r="D66" s="197" t="s">
        <v>78</v>
      </c>
      <c r="E66" s="155">
        <v>10</v>
      </c>
      <c r="F66" s="158">
        <f t="shared" si="24"/>
        <v>0</v>
      </c>
      <c r="G66" s="159">
        <f t="shared" si="25"/>
        <v>0</v>
      </c>
      <c r="H66" s="159"/>
      <c r="I66" s="159">
        <f t="shared" si="26"/>
        <v>0</v>
      </c>
      <c r="J66" s="159"/>
      <c r="K66" s="159">
        <f t="shared" si="27"/>
        <v>0</v>
      </c>
      <c r="L66" s="159">
        <v>21</v>
      </c>
      <c r="M66" s="159">
        <f t="shared" si="28"/>
        <v>0</v>
      </c>
      <c r="N66" s="151">
        <v>3.7399999999999998E-3</v>
      </c>
      <c r="O66" s="151">
        <f t="shared" si="29"/>
        <v>3.7400000000000003E-2</v>
      </c>
      <c r="P66" s="151">
        <v>0</v>
      </c>
      <c r="Q66" s="151">
        <f t="shared" si="30"/>
        <v>0</v>
      </c>
      <c r="R66" s="151"/>
      <c r="S66" s="151"/>
      <c r="T66" s="152">
        <v>0.46579999999999999</v>
      </c>
      <c r="U66" s="151">
        <f t="shared" si="31"/>
        <v>4.66</v>
      </c>
      <c r="V66" s="147"/>
      <c r="W66" s="147"/>
      <c r="X66" s="147"/>
      <c r="Y66" s="147"/>
      <c r="Z66" s="147"/>
      <c r="AA66" s="147"/>
      <c r="AB66" s="147"/>
      <c r="AC66" s="147"/>
      <c r="AD66" s="147"/>
      <c r="AE66" s="147" t="s">
        <v>76</v>
      </c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5">
      <c r="A67" s="187">
        <v>54</v>
      </c>
      <c r="B67" s="149" t="s">
        <v>136</v>
      </c>
      <c r="C67" s="175" t="s">
        <v>265</v>
      </c>
      <c r="D67" s="197" t="s">
        <v>78</v>
      </c>
      <c r="E67" s="155">
        <v>5</v>
      </c>
      <c r="F67" s="158">
        <f t="shared" si="24"/>
        <v>0</v>
      </c>
      <c r="G67" s="159">
        <f t="shared" si="25"/>
        <v>0</v>
      </c>
      <c r="H67" s="159"/>
      <c r="I67" s="159">
        <f t="shared" si="26"/>
        <v>0</v>
      </c>
      <c r="J67" s="159"/>
      <c r="K67" s="159">
        <f t="shared" si="27"/>
        <v>0</v>
      </c>
      <c r="L67" s="159">
        <v>21</v>
      </c>
      <c r="M67" s="159">
        <f t="shared" si="28"/>
        <v>0</v>
      </c>
      <c r="N67" s="151">
        <v>1.0120000000000001E-2</v>
      </c>
      <c r="O67" s="151">
        <f t="shared" si="29"/>
        <v>5.0599999999999999E-2</v>
      </c>
      <c r="P67" s="151">
        <v>0</v>
      </c>
      <c r="Q67" s="151">
        <f t="shared" si="30"/>
        <v>0</v>
      </c>
      <c r="R67" s="151"/>
      <c r="S67" s="151"/>
      <c r="T67" s="152">
        <v>0.82799999999999996</v>
      </c>
      <c r="U67" s="151">
        <f t="shared" si="31"/>
        <v>4.1399999999999997</v>
      </c>
      <c r="V67" s="147"/>
      <c r="W67" s="147"/>
      <c r="X67" s="147"/>
      <c r="Y67" s="147"/>
      <c r="Z67" s="147"/>
      <c r="AA67" s="147"/>
      <c r="AB67" s="147"/>
      <c r="AC67" s="147"/>
      <c r="AD67" s="147"/>
      <c r="AE67" s="147" t="s">
        <v>76</v>
      </c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t="20.399999999999999" outlineLevel="1" x14ac:dyDescent="0.25">
      <c r="A68" s="187">
        <v>55</v>
      </c>
      <c r="B68" s="149" t="s">
        <v>137</v>
      </c>
      <c r="C68" s="175" t="s">
        <v>266</v>
      </c>
      <c r="D68" s="197" t="s">
        <v>78</v>
      </c>
      <c r="E68" s="155">
        <v>50</v>
      </c>
      <c r="F68" s="158">
        <f t="shared" si="24"/>
        <v>0</v>
      </c>
      <c r="G68" s="159">
        <f t="shared" si="25"/>
        <v>0</v>
      </c>
      <c r="H68" s="159"/>
      <c r="I68" s="159">
        <f t="shared" si="26"/>
        <v>0</v>
      </c>
      <c r="J68" s="159"/>
      <c r="K68" s="159">
        <f t="shared" si="27"/>
        <v>0</v>
      </c>
      <c r="L68" s="159">
        <v>21</v>
      </c>
      <c r="M68" s="159">
        <f t="shared" si="28"/>
        <v>0</v>
      </c>
      <c r="N68" s="151">
        <v>9.0000000000000006E-5</v>
      </c>
      <c r="O68" s="151">
        <f t="shared" si="29"/>
        <v>4.4999999999999997E-3</v>
      </c>
      <c r="P68" s="151">
        <v>0</v>
      </c>
      <c r="Q68" s="151">
        <f t="shared" si="30"/>
        <v>0</v>
      </c>
      <c r="R68" s="151"/>
      <c r="S68" s="151"/>
      <c r="T68" s="152">
        <v>0.129</v>
      </c>
      <c r="U68" s="151">
        <f t="shared" si="31"/>
        <v>6.45</v>
      </c>
      <c r="V68" s="147"/>
      <c r="W68" s="147"/>
      <c r="X68" s="147"/>
      <c r="Y68" s="147"/>
      <c r="Z68" s="147"/>
      <c r="AA68" s="147"/>
      <c r="AB68" s="147"/>
      <c r="AC68" s="147"/>
      <c r="AD68" s="147"/>
      <c r="AE68" s="147" t="s">
        <v>76</v>
      </c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30.6" outlineLevel="1" x14ac:dyDescent="0.25">
      <c r="A69" s="187">
        <v>56</v>
      </c>
      <c r="B69" s="149" t="s">
        <v>138</v>
      </c>
      <c r="C69" s="175" t="s">
        <v>267</v>
      </c>
      <c r="D69" s="197" t="s">
        <v>78</v>
      </c>
      <c r="E69" s="155">
        <v>10</v>
      </c>
      <c r="F69" s="158">
        <f t="shared" si="24"/>
        <v>0</v>
      </c>
      <c r="G69" s="159">
        <f t="shared" si="25"/>
        <v>0</v>
      </c>
      <c r="H69" s="159"/>
      <c r="I69" s="159">
        <f t="shared" si="26"/>
        <v>0</v>
      </c>
      <c r="J69" s="159"/>
      <c r="K69" s="159">
        <f t="shared" si="27"/>
        <v>0</v>
      </c>
      <c r="L69" s="159">
        <v>21</v>
      </c>
      <c r="M69" s="159">
        <f t="shared" si="28"/>
        <v>0</v>
      </c>
      <c r="N69" s="151">
        <v>1.17E-3</v>
      </c>
      <c r="O69" s="151">
        <f t="shared" si="29"/>
        <v>1.17E-2</v>
      </c>
      <c r="P69" s="151">
        <v>0</v>
      </c>
      <c r="Q69" s="151">
        <f t="shared" si="30"/>
        <v>0</v>
      </c>
      <c r="R69" s="151"/>
      <c r="S69" s="151"/>
      <c r="T69" s="152">
        <v>0</v>
      </c>
      <c r="U69" s="151">
        <f t="shared" si="31"/>
        <v>0</v>
      </c>
      <c r="V69" s="147"/>
      <c r="W69" s="147"/>
      <c r="X69" s="147"/>
      <c r="Y69" s="147"/>
      <c r="Z69" s="147"/>
      <c r="AA69" s="147"/>
      <c r="AB69" s="147"/>
      <c r="AC69" s="147"/>
      <c r="AD69" s="147"/>
      <c r="AE69" s="147" t="s">
        <v>69</v>
      </c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33" customHeight="1" outlineLevel="1" x14ac:dyDescent="0.25">
      <c r="A70" s="187">
        <v>57</v>
      </c>
      <c r="B70" s="149" t="s">
        <v>77</v>
      </c>
      <c r="C70" s="175" t="s">
        <v>268</v>
      </c>
      <c r="D70" s="197" t="s">
        <v>78</v>
      </c>
      <c r="E70" s="155">
        <v>5</v>
      </c>
      <c r="F70" s="158">
        <f t="shared" si="24"/>
        <v>0</v>
      </c>
      <c r="G70" s="159">
        <f t="shared" si="25"/>
        <v>0</v>
      </c>
      <c r="H70" s="159"/>
      <c r="I70" s="159">
        <f t="shared" si="26"/>
        <v>0</v>
      </c>
      <c r="J70" s="159"/>
      <c r="K70" s="159">
        <f t="shared" si="27"/>
        <v>0</v>
      </c>
      <c r="L70" s="159">
        <v>21</v>
      </c>
      <c r="M70" s="159">
        <f t="shared" si="28"/>
        <v>0</v>
      </c>
      <c r="N70" s="151">
        <v>1.23E-3</v>
      </c>
      <c r="O70" s="151">
        <f t="shared" si="29"/>
        <v>6.1500000000000001E-3</v>
      </c>
      <c r="P70" s="151">
        <v>0</v>
      </c>
      <c r="Q70" s="151">
        <f t="shared" si="30"/>
        <v>0</v>
      </c>
      <c r="R70" s="151"/>
      <c r="S70" s="151"/>
      <c r="T70" s="152">
        <v>0</v>
      </c>
      <c r="U70" s="151">
        <f t="shared" si="31"/>
        <v>0</v>
      </c>
      <c r="V70" s="147"/>
      <c r="W70" s="147"/>
      <c r="X70" s="147"/>
      <c r="Y70" s="147"/>
      <c r="Z70" s="147"/>
      <c r="AA70" s="147"/>
      <c r="AB70" s="147"/>
      <c r="AC70" s="147"/>
      <c r="AD70" s="147"/>
      <c r="AE70" s="147" t="s">
        <v>69</v>
      </c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5">
      <c r="A71" s="187">
        <v>58</v>
      </c>
      <c r="B71" s="149" t="s">
        <v>139</v>
      </c>
      <c r="C71" s="175" t="s">
        <v>269</v>
      </c>
      <c r="D71" s="197" t="s">
        <v>78</v>
      </c>
      <c r="E71" s="155">
        <v>132</v>
      </c>
      <c r="F71" s="158">
        <f t="shared" si="24"/>
        <v>0</v>
      </c>
      <c r="G71" s="159">
        <f t="shared" si="25"/>
        <v>0</v>
      </c>
      <c r="H71" s="159"/>
      <c r="I71" s="159">
        <f t="shared" si="26"/>
        <v>0</v>
      </c>
      <c r="J71" s="159"/>
      <c r="K71" s="159">
        <f t="shared" si="27"/>
        <v>0</v>
      </c>
      <c r="L71" s="159">
        <v>21</v>
      </c>
      <c r="M71" s="159">
        <f t="shared" si="28"/>
        <v>0</v>
      </c>
      <c r="N71" s="151">
        <v>0</v>
      </c>
      <c r="O71" s="151">
        <f t="shared" si="29"/>
        <v>0</v>
      </c>
      <c r="P71" s="151">
        <v>0</v>
      </c>
      <c r="Q71" s="151">
        <f t="shared" si="30"/>
        <v>0</v>
      </c>
      <c r="R71" s="151"/>
      <c r="S71" s="151"/>
      <c r="T71" s="152">
        <v>0.155</v>
      </c>
      <c r="U71" s="151">
        <f t="shared" si="31"/>
        <v>20.46</v>
      </c>
      <c r="V71" s="147"/>
      <c r="W71" s="147"/>
      <c r="X71" s="147"/>
      <c r="Y71" s="147"/>
      <c r="Z71" s="147"/>
      <c r="AA71" s="147"/>
      <c r="AB71" s="147"/>
      <c r="AC71" s="147"/>
      <c r="AD71" s="147"/>
      <c r="AE71" s="147" t="s">
        <v>76</v>
      </c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5">
      <c r="A72" s="187"/>
      <c r="B72" s="149"/>
      <c r="C72" s="176" t="s">
        <v>140</v>
      </c>
      <c r="D72" s="198"/>
      <c r="E72" s="156">
        <v>132</v>
      </c>
      <c r="F72" s="159"/>
      <c r="G72" s="159"/>
      <c r="H72" s="159"/>
      <c r="I72" s="159"/>
      <c r="J72" s="159"/>
      <c r="K72" s="159"/>
      <c r="L72" s="159"/>
      <c r="M72" s="159"/>
      <c r="N72" s="151"/>
      <c r="O72" s="151"/>
      <c r="P72" s="151"/>
      <c r="Q72" s="151"/>
      <c r="R72" s="151"/>
      <c r="S72" s="151"/>
      <c r="T72" s="152"/>
      <c r="U72" s="151"/>
      <c r="V72" s="147"/>
      <c r="W72" s="147"/>
      <c r="X72" s="147"/>
      <c r="Y72" s="147"/>
      <c r="Z72" s="147"/>
      <c r="AA72" s="147"/>
      <c r="AB72" s="147"/>
      <c r="AC72" s="147"/>
      <c r="AD72" s="147"/>
      <c r="AE72" s="147" t="s">
        <v>99</v>
      </c>
      <c r="AF72" s="147">
        <v>0</v>
      </c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5">
      <c r="A73" s="187">
        <v>59</v>
      </c>
      <c r="B73" s="149" t="s">
        <v>141</v>
      </c>
      <c r="C73" s="175" t="s">
        <v>270</v>
      </c>
      <c r="D73" s="197" t="s">
        <v>78</v>
      </c>
      <c r="E73" s="155">
        <v>129</v>
      </c>
      <c r="F73" s="158">
        <f>H73+J73</f>
        <v>0</v>
      </c>
      <c r="G73" s="159">
        <f>ROUND(E73*F73,2)</f>
        <v>0</v>
      </c>
      <c r="H73" s="159"/>
      <c r="I73" s="159">
        <f>ROUND(E73*H73,2)</f>
        <v>0</v>
      </c>
      <c r="J73" s="159"/>
      <c r="K73" s="159">
        <f>ROUND(E73*J73,2)</f>
        <v>0</v>
      </c>
      <c r="L73" s="159">
        <v>21</v>
      </c>
      <c r="M73" s="159">
        <f>G73*(1+L73/100)</f>
        <v>0</v>
      </c>
      <c r="N73" s="151">
        <v>0</v>
      </c>
      <c r="O73" s="151">
        <f>ROUND(E73*N73,5)</f>
        <v>0</v>
      </c>
      <c r="P73" s="151">
        <v>0</v>
      </c>
      <c r="Q73" s="151">
        <f>ROUND(E73*P73,5)</f>
        <v>0</v>
      </c>
      <c r="R73" s="151"/>
      <c r="S73" s="151"/>
      <c r="T73" s="152">
        <v>3.2000000000000001E-2</v>
      </c>
      <c r="U73" s="151">
        <f>ROUND(E73*T73,2)</f>
        <v>4.13</v>
      </c>
      <c r="V73" s="147"/>
      <c r="W73" s="147"/>
      <c r="X73" s="147"/>
      <c r="Y73" s="147"/>
      <c r="Z73" s="147"/>
      <c r="AA73" s="147"/>
      <c r="AB73" s="147"/>
      <c r="AC73" s="147"/>
      <c r="AD73" s="147"/>
      <c r="AE73" s="147" t="s">
        <v>76</v>
      </c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5">
      <c r="A74" s="187"/>
      <c r="B74" s="149"/>
      <c r="C74" s="176" t="s">
        <v>142</v>
      </c>
      <c r="D74" s="198"/>
      <c r="E74" s="156">
        <v>129</v>
      </c>
      <c r="F74" s="159"/>
      <c r="G74" s="159"/>
      <c r="H74" s="159"/>
      <c r="I74" s="159"/>
      <c r="J74" s="159"/>
      <c r="K74" s="159"/>
      <c r="L74" s="159"/>
      <c r="M74" s="159"/>
      <c r="N74" s="151"/>
      <c r="O74" s="151"/>
      <c r="P74" s="151"/>
      <c r="Q74" s="151"/>
      <c r="R74" s="151"/>
      <c r="S74" s="151"/>
      <c r="T74" s="152"/>
      <c r="U74" s="151"/>
      <c r="V74" s="147"/>
      <c r="W74" s="147"/>
      <c r="X74" s="147"/>
      <c r="Y74" s="147"/>
      <c r="Z74" s="147"/>
      <c r="AA74" s="147"/>
      <c r="AB74" s="147"/>
      <c r="AC74" s="147"/>
      <c r="AD74" s="147"/>
      <c r="AE74" s="147" t="s">
        <v>99</v>
      </c>
      <c r="AF74" s="147">
        <v>0</v>
      </c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5">
      <c r="A75" s="187">
        <v>60</v>
      </c>
      <c r="B75" s="149" t="s">
        <v>143</v>
      </c>
      <c r="C75" s="175" t="s">
        <v>271</v>
      </c>
      <c r="D75" s="197" t="s">
        <v>78</v>
      </c>
      <c r="E75" s="155">
        <v>8</v>
      </c>
      <c r="F75" s="158">
        <f>H75+J75</f>
        <v>0</v>
      </c>
      <c r="G75" s="159">
        <f>ROUND(E75*F75,2)</f>
        <v>0</v>
      </c>
      <c r="H75" s="159"/>
      <c r="I75" s="159">
        <f>ROUND(E75*H75,2)</f>
        <v>0</v>
      </c>
      <c r="J75" s="159"/>
      <c r="K75" s="159">
        <f>ROUND(E75*J75,2)</f>
        <v>0</v>
      </c>
      <c r="L75" s="159">
        <v>21</v>
      </c>
      <c r="M75" s="159">
        <f>G75*(1+L75/100)</f>
        <v>0</v>
      </c>
      <c r="N75" s="151">
        <v>0</v>
      </c>
      <c r="O75" s="151">
        <f>ROUND(E75*N75,5)</f>
        <v>0</v>
      </c>
      <c r="P75" s="151">
        <v>0</v>
      </c>
      <c r="Q75" s="151">
        <f>ROUND(E75*P75,5)</f>
        <v>0</v>
      </c>
      <c r="R75" s="151"/>
      <c r="S75" s="151"/>
      <c r="T75" s="152">
        <v>4.1000000000000002E-2</v>
      </c>
      <c r="U75" s="151">
        <f>ROUND(E75*T75,2)</f>
        <v>0.33</v>
      </c>
      <c r="V75" s="147"/>
      <c r="W75" s="147"/>
      <c r="X75" s="147"/>
      <c r="Y75" s="147"/>
      <c r="Z75" s="147"/>
      <c r="AA75" s="147"/>
      <c r="AB75" s="147"/>
      <c r="AC75" s="147"/>
      <c r="AD75" s="147"/>
      <c r="AE75" s="147" t="s">
        <v>76</v>
      </c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5">
      <c r="A76" s="187">
        <v>61</v>
      </c>
      <c r="B76" s="149" t="s">
        <v>144</v>
      </c>
      <c r="C76" s="175" t="s">
        <v>272</v>
      </c>
      <c r="D76" s="197" t="s">
        <v>145</v>
      </c>
      <c r="E76" s="155">
        <v>50</v>
      </c>
      <c r="F76" s="158">
        <f>H76+J76</f>
        <v>0</v>
      </c>
      <c r="G76" s="159">
        <f>ROUND(E76*F76,2)</f>
        <v>0</v>
      </c>
      <c r="H76" s="159"/>
      <c r="I76" s="159">
        <f>ROUND(E76*H76,2)</f>
        <v>0</v>
      </c>
      <c r="J76" s="159"/>
      <c r="K76" s="159">
        <f>ROUND(E76*J76,2)</f>
        <v>0</v>
      </c>
      <c r="L76" s="159">
        <v>21</v>
      </c>
      <c r="M76" s="159">
        <f>G76*(1+L76/100)</f>
        <v>0</v>
      </c>
      <c r="N76" s="151">
        <v>0</v>
      </c>
      <c r="O76" s="151">
        <f>ROUND(E76*N76,5)</f>
        <v>0</v>
      </c>
      <c r="P76" s="151">
        <v>0</v>
      </c>
      <c r="Q76" s="151">
        <f>ROUND(E76*P76,5)</f>
        <v>0</v>
      </c>
      <c r="R76" s="151"/>
      <c r="S76" s="151"/>
      <c r="T76" s="152">
        <v>0</v>
      </c>
      <c r="U76" s="151">
        <f>ROUND(E76*T76,2)</f>
        <v>0</v>
      </c>
      <c r="V76" s="147"/>
      <c r="W76" s="147"/>
      <c r="X76" s="147"/>
      <c r="Y76" s="147"/>
      <c r="Z76" s="147"/>
      <c r="AA76" s="147"/>
      <c r="AB76" s="147"/>
      <c r="AC76" s="147"/>
      <c r="AD76" s="147"/>
      <c r="AE76" s="147" t="s">
        <v>76</v>
      </c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5">
      <c r="A77" s="187">
        <v>62</v>
      </c>
      <c r="B77" s="149" t="s">
        <v>146</v>
      </c>
      <c r="C77" s="175" t="s">
        <v>273</v>
      </c>
      <c r="D77" s="197" t="s">
        <v>147</v>
      </c>
      <c r="E77" s="155">
        <v>1</v>
      </c>
      <c r="F77" s="158">
        <f>H77+J77</f>
        <v>0</v>
      </c>
      <c r="G77" s="159">
        <f>ROUND(E77*F77,2)</f>
        <v>0</v>
      </c>
      <c r="H77" s="159"/>
      <c r="I77" s="159">
        <f>ROUND(E77*H77,2)</f>
        <v>0</v>
      </c>
      <c r="J77" s="159"/>
      <c r="K77" s="159">
        <f>ROUND(E77*J77,2)</f>
        <v>0</v>
      </c>
      <c r="L77" s="159">
        <v>21</v>
      </c>
      <c r="M77" s="159">
        <f>G77*(1+L77/100)</f>
        <v>0</v>
      </c>
      <c r="N77" s="151">
        <v>0</v>
      </c>
      <c r="O77" s="151">
        <f>ROUND(E77*N77,5)</f>
        <v>0</v>
      </c>
      <c r="P77" s="151">
        <v>0</v>
      </c>
      <c r="Q77" s="151">
        <f>ROUND(E77*P77,5)</f>
        <v>0</v>
      </c>
      <c r="R77" s="151"/>
      <c r="S77" s="151"/>
      <c r="T77" s="152">
        <v>0</v>
      </c>
      <c r="U77" s="151">
        <f>ROUND(E77*T77,2)</f>
        <v>0</v>
      </c>
      <c r="V77" s="147"/>
      <c r="W77" s="147"/>
      <c r="X77" s="147"/>
      <c r="Y77" s="147"/>
      <c r="Z77" s="147"/>
      <c r="AA77" s="147"/>
      <c r="AB77" s="147"/>
      <c r="AC77" s="147"/>
      <c r="AD77" s="147"/>
      <c r="AE77" s="147" t="s">
        <v>76</v>
      </c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5">
      <c r="A78" s="187">
        <v>63</v>
      </c>
      <c r="B78" s="149" t="s">
        <v>148</v>
      </c>
      <c r="C78" s="175" t="s">
        <v>274</v>
      </c>
      <c r="D78" s="197" t="s">
        <v>114</v>
      </c>
      <c r="E78" s="155">
        <v>0.2</v>
      </c>
      <c r="F78" s="158">
        <f>H78+J78</f>
        <v>0</v>
      </c>
      <c r="G78" s="159">
        <f>ROUND(E78*F78,2)</f>
        <v>0</v>
      </c>
      <c r="H78" s="159"/>
      <c r="I78" s="159">
        <f>ROUND(E78*H78,2)</f>
        <v>0</v>
      </c>
      <c r="J78" s="159"/>
      <c r="K78" s="159">
        <f>ROUND(E78*J78,2)</f>
        <v>0</v>
      </c>
      <c r="L78" s="159">
        <v>21</v>
      </c>
      <c r="M78" s="159">
        <f>G78*(1+L78/100)</f>
        <v>0</v>
      </c>
      <c r="N78" s="151">
        <v>0</v>
      </c>
      <c r="O78" s="151">
        <f>ROUND(E78*N78,5)</f>
        <v>0</v>
      </c>
      <c r="P78" s="151">
        <v>0</v>
      </c>
      <c r="Q78" s="151">
        <f>ROUND(E78*P78,5)</f>
        <v>0</v>
      </c>
      <c r="R78" s="151"/>
      <c r="S78" s="151"/>
      <c r="T78" s="152">
        <v>3.5630000000000002</v>
      </c>
      <c r="U78" s="151">
        <f>ROUND(E78*T78,2)</f>
        <v>0.71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 t="s">
        <v>76</v>
      </c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5">
      <c r="A79" s="187">
        <v>64</v>
      </c>
      <c r="B79" s="149" t="s">
        <v>149</v>
      </c>
      <c r="C79" s="175" t="s">
        <v>275</v>
      </c>
      <c r="D79" s="197" t="s">
        <v>114</v>
      </c>
      <c r="E79" s="155">
        <v>0.2</v>
      </c>
      <c r="F79" s="158">
        <f>H79+J79</f>
        <v>0</v>
      </c>
      <c r="G79" s="159">
        <f>ROUND(E79*F79,2)</f>
        <v>0</v>
      </c>
      <c r="H79" s="159"/>
      <c r="I79" s="159">
        <f>ROUND(E79*H79,2)</f>
        <v>0</v>
      </c>
      <c r="J79" s="159"/>
      <c r="K79" s="159">
        <f>ROUND(E79*J79,2)</f>
        <v>0</v>
      </c>
      <c r="L79" s="159">
        <v>21</v>
      </c>
      <c r="M79" s="159">
        <f>G79*(1+L79/100)</f>
        <v>0</v>
      </c>
      <c r="N79" s="151">
        <v>0</v>
      </c>
      <c r="O79" s="151">
        <f>ROUND(E79*N79,5)</f>
        <v>0</v>
      </c>
      <c r="P79" s="151">
        <v>0</v>
      </c>
      <c r="Q79" s="151">
        <f>ROUND(E79*P79,5)</f>
        <v>0</v>
      </c>
      <c r="R79" s="151"/>
      <c r="S79" s="151"/>
      <c r="T79" s="152">
        <v>0.81599999999999995</v>
      </c>
      <c r="U79" s="151">
        <f>ROUND(E79*T79,2)</f>
        <v>0.16</v>
      </c>
      <c r="V79" s="147"/>
      <c r="W79" s="147"/>
      <c r="X79" s="147"/>
      <c r="Y79" s="147"/>
      <c r="Z79" s="147"/>
      <c r="AA79" s="147"/>
      <c r="AB79" s="147"/>
      <c r="AC79" s="147"/>
      <c r="AD79" s="147"/>
      <c r="AE79" s="147" t="s">
        <v>76</v>
      </c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x14ac:dyDescent="0.25">
      <c r="A80" s="188" t="s">
        <v>64</v>
      </c>
      <c r="B80" s="150" t="s">
        <v>37</v>
      </c>
      <c r="C80" s="177" t="s">
        <v>213</v>
      </c>
      <c r="D80" s="199"/>
      <c r="E80" s="157"/>
      <c r="F80" s="160"/>
      <c r="G80" s="160">
        <f>SUMIF(AE81:AE110,"&lt;&gt;NOR",G81:G110)</f>
        <v>0</v>
      </c>
      <c r="H80" s="160"/>
      <c r="I80" s="160">
        <f>SUM(I81:I110)</f>
        <v>0</v>
      </c>
      <c r="J80" s="160"/>
      <c r="K80" s="160">
        <f>SUM(K81:K110)</f>
        <v>0</v>
      </c>
      <c r="L80" s="160"/>
      <c r="M80" s="160">
        <f>SUM(M81:M110)</f>
        <v>0</v>
      </c>
      <c r="N80" s="153"/>
      <c r="O80" s="153">
        <f>SUM(O81:O110)</f>
        <v>9.0489999999999987E-2</v>
      </c>
      <c r="P80" s="153"/>
      <c r="Q80" s="153">
        <f>SUM(Q81:Q110)</f>
        <v>0</v>
      </c>
      <c r="R80" s="153"/>
      <c r="S80" s="153"/>
      <c r="T80" s="154"/>
      <c r="U80" s="153">
        <f>SUM(U81:U110)</f>
        <v>42.75</v>
      </c>
      <c r="AE80" t="s">
        <v>65</v>
      </c>
    </row>
    <row r="81" spans="1:60" outlineLevel="1" x14ac:dyDescent="0.25">
      <c r="A81" s="187">
        <v>65</v>
      </c>
      <c r="B81" s="149" t="s">
        <v>150</v>
      </c>
      <c r="C81" s="175" t="s">
        <v>151</v>
      </c>
      <c r="D81" s="197" t="s">
        <v>75</v>
      </c>
      <c r="E81" s="155">
        <v>4</v>
      </c>
      <c r="F81" s="158">
        <f t="shared" ref="F81:F110" si="32">H81+J81</f>
        <v>0</v>
      </c>
      <c r="G81" s="159">
        <f t="shared" ref="G81:G110" si="33">ROUND(E81*F81,2)</f>
        <v>0</v>
      </c>
      <c r="H81" s="159"/>
      <c r="I81" s="159">
        <f t="shared" ref="I81:I110" si="34">ROUND(E81*H81,2)</f>
        <v>0</v>
      </c>
      <c r="J81" s="159"/>
      <c r="K81" s="159">
        <f t="shared" ref="K81:K110" si="35">ROUND(E81*J81,2)</f>
        <v>0</v>
      </c>
      <c r="L81" s="159">
        <v>21</v>
      </c>
      <c r="M81" s="159">
        <f t="shared" ref="M81:M110" si="36">G81*(1+L81/100)</f>
        <v>0</v>
      </c>
      <c r="N81" s="151">
        <v>2.7499999999999998E-3</v>
      </c>
      <c r="O81" s="151">
        <f t="shared" ref="O81:O110" si="37">ROUND(E81*N81,5)</f>
        <v>1.0999999999999999E-2</v>
      </c>
      <c r="P81" s="151">
        <v>0</v>
      </c>
      <c r="Q81" s="151">
        <f t="shared" ref="Q81:Q110" si="38">ROUND(E81*P81,5)</f>
        <v>0</v>
      </c>
      <c r="R81" s="151"/>
      <c r="S81" s="151"/>
      <c r="T81" s="152">
        <v>0.42399999999999999</v>
      </c>
      <c r="U81" s="151">
        <f t="shared" ref="U81:U110" si="39">ROUND(E81*T81,2)</f>
        <v>1.7</v>
      </c>
      <c r="V81" s="147"/>
      <c r="W81" s="147"/>
      <c r="X81" s="147"/>
      <c r="Y81" s="147"/>
      <c r="Z81" s="147"/>
      <c r="AA81" s="147"/>
      <c r="AB81" s="147"/>
      <c r="AC81" s="147"/>
      <c r="AD81" s="147"/>
      <c r="AE81" s="147" t="s">
        <v>76</v>
      </c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5">
      <c r="A82" s="187">
        <v>66</v>
      </c>
      <c r="B82" s="149" t="s">
        <v>152</v>
      </c>
      <c r="C82" s="175" t="s">
        <v>276</v>
      </c>
      <c r="D82" s="197" t="s">
        <v>75</v>
      </c>
      <c r="E82" s="155">
        <v>7</v>
      </c>
      <c r="F82" s="158">
        <f t="shared" si="32"/>
        <v>0</v>
      </c>
      <c r="G82" s="159">
        <f t="shared" si="33"/>
        <v>0</v>
      </c>
      <c r="H82" s="159"/>
      <c r="I82" s="159">
        <f t="shared" si="34"/>
        <v>0</v>
      </c>
      <c r="J82" s="159"/>
      <c r="K82" s="159">
        <f t="shared" si="35"/>
        <v>0</v>
      </c>
      <c r="L82" s="159">
        <v>21</v>
      </c>
      <c r="M82" s="159">
        <f t="shared" si="36"/>
        <v>0</v>
      </c>
      <c r="N82" s="151">
        <v>5.0000000000000001E-4</v>
      </c>
      <c r="O82" s="151">
        <f t="shared" si="37"/>
        <v>3.5000000000000001E-3</v>
      </c>
      <c r="P82" s="151">
        <v>0</v>
      </c>
      <c r="Q82" s="151">
        <f t="shared" si="38"/>
        <v>0</v>
      </c>
      <c r="R82" s="151"/>
      <c r="S82" s="151"/>
      <c r="T82" s="152">
        <v>0.22700000000000001</v>
      </c>
      <c r="U82" s="151">
        <f t="shared" si="39"/>
        <v>1.59</v>
      </c>
      <c r="V82" s="147"/>
      <c r="W82" s="147"/>
      <c r="X82" s="147"/>
      <c r="Y82" s="147"/>
      <c r="Z82" s="147"/>
      <c r="AA82" s="147"/>
      <c r="AB82" s="147"/>
      <c r="AC82" s="147"/>
      <c r="AD82" s="147"/>
      <c r="AE82" s="147" t="s">
        <v>76</v>
      </c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5">
      <c r="A83" s="187">
        <v>67</v>
      </c>
      <c r="B83" s="149" t="s">
        <v>153</v>
      </c>
      <c r="C83" s="175" t="s">
        <v>277</v>
      </c>
      <c r="D83" s="197" t="s">
        <v>75</v>
      </c>
      <c r="E83" s="155">
        <v>3</v>
      </c>
      <c r="F83" s="158">
        <f t="shared" si="32"/>
        <v>0</v>
      </c>
      <c r="G83" s="159">
        <f t="shared" si="33"/>
        <v>0</v>
      </c>
      <c r="H83" s="159"/>
      <c r="I83" s="159">
        <f t="shared" si="34"/>
        <v>0</v>
      </c>
      <c r="J83" s="159"/>
      <c r="K83" s="159">
        <f t="shared" si="35"/>
        <v>0</v>
      </c>
      <c r="L83" s="159">
        <v>21</v>
      </c>
      <c r="M83" s="159">
        <f t="shared" si="36"/>
        <v>0</v>
      </c>
      <c r="N83" s="151">
        <v>5.9999999999999995E-4</v>
      </c>
      <c r="O83" s="151">
        <f t="shared" si="37"/>
        <v>1.8E-3</v>
      </c>
      <c r="P83" s="151">
        <v>0</v>
      </c>
      <c r="Q83" s="151">
        <f t="shared" si="38"/>
        <v>0</v>
      </c>
      <c r="R83" s="151"/>
      <c r="S83" s="151"/>
      <c r="T83" s="152">
        <v>0.26900000000000002</v>
      </c>
      <c r="U83" s="151">
        <f t="shared" si="39"/>
        <v>0.81</v>
      </c>
      <c r="V83" s="147"/>
      <c r="W83" s="147"/>
      <c r="X83" s="147"/>
      <c r="Y83" s="147"/>
      <c r="Z83" s="147"/>
      <c r="AA83" s="147"/>
      <c r="AB83" s="147"/>
      <c r="AC83" s="147"/>
      <c r="AD83" s="147"/>
      <c r="AE83" s="147" t="s">
        <v>76</v>
      </c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5">
      <c r="A84" s="187">
        <v>68</v>
      </c>
      <c r="B84" s="149" t="s">
        <v>154</v>
      </c>
      <c r="C84" s="175" t="s">
        <v>278</v>
      </c>
      <c r="D84" s="197" t="s">
        <v>75</v>
      </c>
      <c r="E84" s="155">
        <v>2</v>
      </c>
      <c r="F84" s="158">
        <f t="shared" si="32"/>
        <v>0</v>
      </c>
      <c r="G84" s="159">
        <f t="shared" si="33"/>
        <v>0</v>
      </c>
      <c r="H84" s="159"/>
      <c r="I84" s="159">
        <f t="shared" si="34"/>
        <v>0</v>
      </c>
      <c r="J84" s="159"/>
      <c r="K84" s="159">
        <f t="shared" si="35"/>
        <v>0</v>
      </c>
      <c r="L84" s="159">
        <v>21</v>
      </c>
      <c r="M84" s="159">
        <f t="shared" si="36"/>
        <v>0</v>
      </c>
      <c r="N84" s="151">
        <v>1E-3</v>
      </c>
      <c r="O84" s="151">
        <f t="shared" si="37"/>
        <v>2E-3</v>
      </c>
      <c r="P84" s="151">
        <v>0</v>
      </c>
      <c r="Q84" s="151">
        <f t="shared" si="38"/>
        <v>0</v>
      </c>
      <c r="R84" s="151"/>
      <c r="S84" s="151"/>
      <c r="T84" s="152">
        <v>0.42399999999999999</v>
      </c>
      <c r="U84" s="151">
        <f t="shared" si="39"/>
        <v>0.85</v>
      </c>
      <c r="V84" s="147"/>
      <c r="W84" s="147"/>
      <c r="X84" s="147"/>
      <c r="Y84" s="147"/>
      <c r="Z84" s="147"/>
      <c r="AA84" s="147"/>
      <c r="AB84" s="147"/>
      <c r="AC84" s="147"/>
      <c r="AD84" s="147"/>
      <c r="AE84" s="147" t="s">
        <v>76</v>
      </c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5">
      <c r="A85" s="187">
        <v>69</v>
      </c>
      <c r="B85" s="149" t="s">
        <v>155</v>
      </c>
      <c r="C85" s="175" t="s">
        <v>279</v>
      </c>
      <c r="D85" s="197" t="s">
        <v>75</v>
      </c>
      <c r="E85" s="155">
        <v>5</v>
      </c>
      <c r="F85" s="158">
        <f t="shared" si="32"/>
        <v>0</v>
      </c>
      <c r="G85" s="159">
        <f t="shared" si="33"/>
        <v>0</v>
      </c>
      <c r="H85" s="159"/>
      <c r="I85" s="159">
        <f t="shared" si="34"/>
        <v>0</v>
      </c>
      <c r="J85" s="159"/>
      <c r="K85" s="159">
        <f t="shared" si="35"/>
        <v>0</v>
      </c>
      <c r="L85" s="159">
        <v>21</v>
      </c>
      <c r="M85" s="159">
        <f t="shared" si="36"/>
        <v>0</v>
      </c>
      <c r="N85" s="151">
        <v>0</v>
      </c>
      <c r="O85" s="151">
        <f t="shared" si="37"/>
        <v>0</v>
      </c>
      <c r="P85" s="151">
        <v>0</v>
      </c>
      <c r="Q85" s="151">
        <f t="shared" si="38"/>
        <v>0</v>
      </c>
      <c r="R85" s="151"/>
      <c r="S85" s="151"/>
      <c r="T85" s="152">
        <v>0.22700000000000001</v>
      </c>
      <c r="U85" s="151">
        <f t="shared" si="39"/>
        <v>1.1399999999999999</v>
      </c>
      <c r="V85" s="147"/>
      <c r="W85" s="147"/>
      <c r="X85" s="147"/>
      <c r="Y85" s="147"/>
      <c r="Z85" s="147"/>
      <c r="AA85" s="147"/>
      <c r="AB85" s="147"/>
      <c r="AC85" s="147"/>
      <c r="AD85" s="147"/>
      <c r="AE85" s="147" t="s">
        <v>76</v>
      </c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5">
      <c r="A86" s="187">
        <v>70</v>
      </c>
      <c r="B86" s="149" t="s">
        <v>156</v>
      </c>
      <c r="C86" s="175" t="s">
        <v>280</v>
      </c>
      <c r="D86" s="197" t="s">
        <v>75</v>
      </c>
      <c r="E86" s="155">
        <v>3</v>
      </c>
      <c r="F86" s="158">
        <f t="shared" si="32"/>
        <v>0</v>
      </c>
      <c r="G86" s="159">
        <f t="shared" si="33"/>
        <v>0</v>
      </c>
      <c r="H86" s="159"/>
      <c r="I86" s="159">
        <f t="shared" si="34"/>
        <v>0</v>
      </c>
      <c r="J86" s="159"/>
      <c r="K86" s="159">
        <f t="shared" si="35"/>
        <v>0</v>
      </c>
      <c r="L86" s="159">
        <v>21</v>
      </c>
      <c r="M86" s="159">
        <f t="shared" si="36"/>
        <v>0</v>
      </c>
      <c r="N86" s="151">
        <v>0</v>
      </c>
      <c r="O86" s="151">
        <f t="shared" si="37"/>
        <v>0</v>
      </c>
      <c r="P86" s="151">
        <v>0</v>
      </c>
      <c r="Q86" s="151">
        <f t="shared" si="38"/>
        <v>0</v>
      </c>
      <c r="R86" s="151"/>
      <c r="S86" s="151"/>
      <c r="T86" s="152">
        <v>0.26900000000000002</v>
      </c>
      <c r="U86" s="151">
        <f t="shared" si="39"/>
        <v>0.81</v>
      </c>
      <c r="V86" s="147"/>
      <c r="W86" s="147"/>
      <c r="X86" s="147"/>
      <c r="Y86" s="147"/>
      <c r="Z86" s="147"/>
      <c r="AA86" s="147"/>
      <c r="AB86" s="147"/>
      <c r="AC86" s="147"/>
      <c r="AD86" s="147"/>
      <c r="AE86" s="147" t="s">
        <v>76</v>
      </c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5">
      <c r="A87" s="187">
        <v>71</v>
      </c>
      <c r="B87" s="149" t="s">
        <v>157</v>
      </c>
      <c r="C87" s="202" t="s">
        <v>281</v>
      </c>
      <c r="D87" s="197" t="s">
        <v>75</v>
      </c>
      <c r="E87" s="155">
        <v>2</v>
      </c>
      <c r="F87" s="158">
        <f t="shared" si="32"/>
        <v>0</v>
      </c>
      <c r="G87" s="159">
        <f t="shared" si="33"/>
        <v>0</v>
      </c>
      <c r="H87" s="159"/>
      <c r="I87" s="159">
        <f t="shared" si="34"/>
        <v>0</v>
      </c>
      <c r="J87" s="159"/>
      <c r="K87" s="159">
        <f t="shared" si="35"/>
        <v>0</v>
      </c>
      <c r="L87" s="159">
        <v>21</v>
      </c>
      <c r="M87" s="159">
        <f t="shared" si="36"/>
        <v>0</v>
      </c>
      <c r="N87" s="151">
        <v>0</v>
      </c>
      <c r="O87" s="151">
        <f t="shared" si="37"/>
        <v>0</v>
      </c>
      <c r="P87" s="151">
        <v>0</v>
      </c>
      <c r="Q87" s="151">
        <f t="shared" si="38"/>
        <v>0</v>
      </c>
      <c r="R87" s="151"/>
      <c r="S87" s="151"/>
      <c r="T87" s="152">
        <v>0.42399999999999999</v>
      </c>
      <c r="U87" s="151">
        <f t="shared" si="39"/>
        <v>0.85</v>
      </c>
      <c r="V87" s="147"/>
      <c r="W87" s="147"/>
      <c r="X87" s="147"/>
      <c r="Y87" s="147"/>
      <c r="Z87" s="147"/>
      <c r="AA87" s="147"/>
      <c r="AB87" s="147"/>
      <c r="AC87" s="147"/>
      <c r="AD87" s="147"/>
      <c r="AE87" s="147" t="s">
        <v>76</v>
      </c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t="20.399999999999999" outlineLevel="1" x14ac:dyDescent="0.25">
      <c r="A88" s="187">
        <v>72</v>
      </c>
      <c r="B88" s="149" t="s">
        <v>158</v>
      </c>
      <c r="C88" s="175" t="s">
        <v>282</v>
      </c>
      <c r="D88" s="197" t="s">
        <v>75</v>
      </c>
      <c r="E88" s="155">
        <v>1</v>
      </c>
      <c r="F88" s="158">
        <f t="shared" si="32"/>
        <v>0</v>
      </c>
      <c r="G88" s="159">
        <f t="shared" si="33"/>
        <v>0</v>
      </c>
      <c r="H88" s="159"/>
      <c r="I88" s="159">
        <f t="shared" si="34"/>
        <v>0</v>
      </c>
      <c r="J88" s="159"/>
      <c r="K88" s="159">
        <f t="shared" si="35"/>
        <v>0</v>
      </c>
      <c r="L88" s="159">
        <v>21</v>
      </c>
      <c r="M88" s="159">
        <f t="shared" si="36"/>
        <v>0</v>
      </c>
      <c r="N88" s="151">
        <v>1.3999999999999999E-4</v>
      </c>
      <c r="O88" s="151">
        <f t="shared" si="37"/>
        <v>1.3999999999999999E-4</v>
      </c>
      <c r="P88" s="151">
        <v>0</v>
      </c>
      <c r="Q88" s="151">
        <f t="shared" si="38"/>
        <v>0</v>
      </c>
      <c r="R88" s="151"/>
      <c r="S88" s="151"/>
      <c r="T88" s="152">
        <v>0.16500000000000001</v>
      </c>
      <c r="U88" s="151">
        <f t="shared" si="39"/>
        <v>0.17</v>
      </c>
      <c r="V88" s="147"/>
      <c r="W88" s="147"/>
      <c r="X88" s="147"/>
      <c r="Y88" s="147"/>
      <c r="Z88" s="147"/>
      <c r="AA88" s="147"/>
      <c r="AB88" s="147"/>
      <c r="AC88" s="147"/>
      <c r="AD88" s="147"/>
      <c r="AE88" s="147" t="s">
        <v>76</v>
      </c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0.399999999999999" outlineLevel="1" x14ac:dyDescent="0.25">
      <c r="A89" s="187">
        <v>73</v>
      </c>
      <c r="B89" s="149" t="s">
        <v>159</v>
      </c>
      <c r="C89" s="175" t="s">
        <v>283</v>
      </c>
      <c r="D89" s="197" t="s">
        <v>75</v>
      </c>
      <c r="E89" s="155">
        <v>1</v>
      </c>
      <c r="F89" s="158">
        <f t="shared" si="32"/>
        <v>0</v>
      </c>
      <c r="G89" s="159">
        <f t="shared" si="33"/>
        <v>0</v>
      </c>
      <c r="H89" s="159"/>
      <c r="I89" s="159">
        <f t="shared" si="34"/>
        <v>0</v>
      </c>
      <c r="J89" s="159"/>
      <c r="K89" s="159">
        <f t="shared" si="35"/>
        <v>0</v>
      </c>
      <c r="L89" s="159">
        <v>21</v>
      </c>
      <c r="M89" s="159">
        <f t="shared" si="36"/>
        <v>0</v>
      </c>
      <c r="N89" s="151">
        <v>2.0000000000000001E-4</v>
      </c>
      <c r="O89" s="151">
        <f t="shared" si="37"/>
        <v>2.0000000000000001E-4</v>
      </c>
      <c r="P89" s="151">
        <v>0</v>
      </c>
      <c r="Q89" s="151">
        <f t="shared" si="38"/>
        <v>0</v>
      </c>
      <c r="R89" s="151"/>
      <c r="S89" s="151"/>
      <c r="T89" s="152">
        <v>0.20699999999999999</v>
      </c>
      <c r="U89" s="151">
        <f t="shared" si="39"/>
        <v>0.21</v>
      </c>
      <c r="V89" s="147"/>
      <c r="W89" s="147"/>
      <c r="X89" s="147"/>
      <c r="Y89" s="147"/>
      <c r="Z89" s="147"/>
      <c r="AA89" s="147"/>
      <c r="AB89" s="147"/>
      <c r="AC89" s="147"/>
      <c r="AD89" s="147"/>
      <c r="AE89" s="147" t="s">
        <v>76</v>
      </c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t="20.399999999999999" outlineLevel="1" x14ac:dyDescent="0.25">
      <c r="A90" s="187">
        <v>74</v>
      </c>
      <c r="B90" s="149" t="s">
        <v>160</v>
      </c>
      <c r="C90" s="202" t="s">
        <v>284</v>
      </c>
      <c r="D90" s="197" t="s">
        <v>75</v>
      </c>
      <c r="E90" s="155">
        <v>23</v>
      </c>
      <c r="F90" s="158">
        <f t="shared" si="32"/>
        <v>0</v>
      </c>
      <c r="G90" s="159">
        <f t="shared" si="33"/>
        <v>0</v>
      </c>
      <c r="H90" s="159"/>
      <c r="I90" s="159">
        <f t="shared" si="34"/>
        <v>0</v>
      </c>
      <c r="J90" s="159"/>
      <c r="K90" s="159">
        <f t="shared" si="35"/>
        <v>0</v>
      </c>
      <c r="L90" s="159">
        <v>21</v>
      </c>
      <c r="M90" s="159">
        <f t="shared" si="36"/>
        <v>0</v>
      </c>
      <c r="N90" s="151">
        <v>3.2000000000000003E-4</v>
      </c>
      <c r="O90" s="151">
        <f t="shared" si="37"/>
        <v>7.3600000000000002E-3</v>
      </c>
      <c r="P90" s="151">
        <v>0</v>
      </c>
      <c r="Q90" s="151">
        <f t="shared" si="38"/>
        <v>0</v>
      </c>
      <c r="R90" s="151"/>
      <c r="S90" s="151"/>
      <c r="T90" s="152">
        <v>0.22700000000000001</v>
      </c>
      <c r="U90" s="151">
        <f t="shared" si="39"/>
        <v>5.22</v>
      </c>
      <c r="V90" s="147"/>
      <c r="W90" s="147"/>
      <c r="X90" s="147"/>
      <c r="Y90" s="147"/>
      <c r="Z90" s="147"/>
      <c r="AA90" s="147"/>
      <c r="AB90" s="147"/>
      <c r="AC90" s="147"/>
      <c r="AD90" s="147"/>
      <c r="AE90" s="147" t="s">
        <v>76</v>
      </c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0.399999999999999" outlineLevel="1" x14ac:dyDescent="0.25">
      <c r="A91" s="187">
        <v>75</v>
      </c>
      <c r="B91" s="149" t="s">
        <v>161</v>
      </c>
      <c r="C91" s="202" t="s">
        <v>285</v>
      </c>
      <c r="D91" s="197" t="s">
        <v>75</v>
      </c>
      <c r="E91" s="155">
        <v>11</v>
      </c>
      <c r="F91" s="158">
        <f t="shared" si="32"/>
        <v>0</v>
      </c>
      <c r="G91" s="159">
        <f t="shared" si="33"/>
        <v>0</v>
      </c>
      <c r="H91" s="159"/>
      <c r="I91" s="159">
        <f t="shared" si="34"/>
        <v>0</v>
      </c>
      <c r="J91" s="159"/>
      <c r="K91" s="159">
        <f t="shared" si="35"/>
        <v>0</v>
      </c>
      <c r="L91" s="159">
        <v>21</v>
      </c>
      <c r="M91" s="159">
        <f t="shared" si="36"/>
        <v>0</v>
      </c>
      <c r="N91" s="151">
        <v>5.1999999999999995E-4</v>
      </c>
      <c r="O91" s="151">
        <f t="shared" si="37"/>
        <v>5.7200000000000003E-3</v>
      </c>
      <c r="P91" s="151">
        <v>0</v>
      </c>
      <c r="Q91" s="151">
        <f t="shared" si="38"/>
        <v>0</v>
      </c>
      <c r="R91" s="151"/>
      <c r="S91" s="151"/>
      <c r="T91" s="152">
        <v>0.26900000000000002</v>
      </c>
      <c r="U91" s="151">
        <f t="shared" si="39"/>
        <v>2.96</v>
      </c>
      <c r="V91" s="147"/>
      <c r="W91" s="147"/>
      <c r="X91" s="147"/>
      <c r="Y91" s="147"/>
      <c r="Z91" s="147"/>
      <c r="AA91" s="147"/>
      <c r="AB91" s="147"/>
      <c r="AC91" s="147"/>
      <c r="AD91" s="147"/>
      <c r="AE91" s="147" t="s">
        <v>76</v>
      </c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0.399999999999999" outlineLevel="1" x14ac:dyDescent="0.25">
      <c r="A92" s="187">
        <v>76</v>
      </c>
      <c r="B92" s="149" t="s">
        <v>162</v>
      </c>
      <c r="C92" s="202" t="s">
        <v>286</v>
      </c>
      <c r="D92" s="197" t="s">
        <v>75</v>
      </c>
      <c r="E92" s="155">
        <v>8</v>
      </c>
      <c r="F92" s="158">
        <f t="shared" si="32"/>
        <v>0</v>
      </c>
      <c r="G92" s="159">
        <f t="shared" si="33"/>
        <v>0</v>
      </c>
      <c r="H92" s="159"/>
      <c r="I92" s="159">
        <f t="shared" si="34"/>
        <v>0</v>
      </c>
      <c r="J92" s="159"/>
      <c r="K92" s="159">
        <f t="shared" si="35"/>
        <v>0</v>
      </c>
      <c r="L92" s="159">
        <v>21</v>
      </c>
      <c r="M92" s="159">
        <f t="shared" si="36"/>
        <v>0</v>
      </c>
      <c r="N92" s="151">
        <v>1.24E-3</v>
      </c>
      <c r="O92" s="151">
        <f t="shared" si="37"/>
        <v>9.92E-3</v>
      </c>
      <c r="P92" s="151">
        <v>0</v>
      </c>
      <c r="Q92" s="151">
        <f t="shared" si="38"/>
        <v>0</v>
      </c>
      <c r="R92" s="151"/>
      <c r="S92" s="151"/>
      <c r="T92" s="152">
        <v>0.42399999999999999</v>
      </c>
      <c r="U92" s="151">
        <f t="shared" si="39"/>
        <v>3.39</v>
      </c>
      <c r="V92" s="147"/>
      <c r="W92" s="147"/>
      <c r="X92" s="147"/>
      <c r="Y92" s="147"/>
      <c r="Z92" s="147"/>
      <c r="AA92" s="147"/>
      <c r="AB92" s="147"/>
      <c r="AC92" s="147"/>
      <c r="AD92" s="147"/>
      <c r="AE92" s="147" t="s">
        <v>76</v>
      </c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5.05" customHeight="1" outlineLevel="1" x14ac:dyDescent="0.25">
      <c r="A93" s="187">
        <v>77</v>
      </c>
      <c r="B93" s="149" t="s">
        <v>163</v>
      </c>
      <c r="C93" s="175" t="s">
        <v>287</v>
      </c>
      <c r="D93" s="197" t="s">
        <v>75</v>
      </c>
      <c r="E93" s="155">
        <v>18</v>
      </c>
      <c r="F93" s="158">
        <f t="shared" si="32"/>
        <v>0</v>
      </c>
      <c r="G93" s="159">
        <f t="shared" si="33"/>
        <v>0</v>
      </c>
      <c r="H93" s="159"/>
      <c r="I93" s="159">
        <f t="shared" si="34"/>
        <v>0</v>
      </c>
      <c r="J93" s="159"/>
      <c r="K93" s="159">
        <f t="shared" si="35"/>
        <v>0</v>
      </c>
      <c r="L93" s="159">
        <v>21</v>
      </c>
      <c r="M93" s="159">
        <f t="shared" si="36"/>
        <v>0</v>
      </c>
      <c r="N93" s="151">
        <v>2.9999999999999997E-4</v>
      </c>
      <c r="O93" s="151">
        <f t="shared" si="37"/>
        <v>5.4000000000000003E-3</v>
      </c>
      <c r="P93" s="151">
        <v>0</v>
      </c>
      <c r="Q93" s="151">
        <f t="shared" si="38"/>
        <v>0</v>
      </c>
      <c r="R93" s="151"/>
      <c r="S93" s="151"/>
      <c r="T93" s="152">
        <v>8.3000000000000004E-2</v>
      </c>
      <c r="U93" s="151">
        <f t="shared" si="39"/>
        <v>1.49</v>
      </c>
      <c r="V93" s="147"/>
      <c r="W93" s="147"/>
      <c r="X93" s="147"/>
      <c r="Y93" s="147"/>
      <c r="Z93" s="147"/>
      <c r="AA93" s="147"/>
      <c r="AB93" s="147"/>
      <c r="AC93" s="147"/>
      <c r="AD93" s="147"/>
      <c r="AE93" s="147" t="s">
        <v>76</v>
      </c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2.95" customHeight="1" outlineLevel="1" x14ac:dyDescent="0.25">
      <c r="A94" s="187">
        <v>78</v>
      </c>
      <c r="B94" s="149" t="s">
        <v>164</v>
      </c>
      <c r="C94" s="175" t="s">
        <v>288</v>
      </c>
      <c r="D94" s="197" t="s">
        <v>75</v>
      </c>
      <c r="E94" s="155">
        <v>1</v>
      </c>
      <c r="F94" s="158">
        <f t="shared" si="32"/>
        <v>0</v>
      </c>
      <c r="G94" s="159">
        <f t="shared" si="33"/>
        <v>0</v>
      </c>
      <c r="H94" s="159"/>
      <c r="I94" s="159">
        <f t="shared" si="34"/>
        <v>0</v>
      </c>
      <c r="J94" s="159"/>
      <c r="K94" s="159">
        <f t="shared" si="35"/>
        <v>0</v>
      </c>
      <c r="L94" s="159">
        <v>21</v>
      </c>
      <c r="M94" s="159">
        <f t="shared" si="36"/>
        <v>0</v>
      </c>
      <c r="N94" s="151">
        <v>4.0000000000000002E-4</v>
      </c>
      <c r="O94" s="151">
        <f t="shared" si="37"/>
        <v>4.0000000000000002E-4</v>
      </c>
      <c r="P94" s="151">
        <v>0</v>
      </c>
      <c r="Q94" s="151">
        <f t="shared" si="38"/>
        <v>0</v>
      </c>
      <c r="R94" s="151"/>
      <c r="S94" s="151"/>
      <c r="T94" s="152">
        <v>0.114</v>
      </c>
      <c r="U94" s="151">
        <f t="shared" si="39"/>
        <v>0.11</v>
      </c>
      <c r="V94" s="147"/>
      <c r="W94" s="147"/>
      <c r="X94" s="147"/>
      <c r="Y94" s="147"/>
      <c r="Z94" s="147"/>
      <c r="AA94" s="147"/>
      <c r="AB94" s="147"/>
      <c r="AC94" s="147"/>
      <c r="AD94" s="147"/>
      <c r="AE94" s="147" t="s">
        <v>76</v>
      </c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1" customHeight="1" outlineLevel="1" x14ac:dyDescent="0.25">
      <c r="A95" s="187">
        <v>79</v>
      </c>
      <c r="B95" s="149" t="s">
        <v>165</v>
      </c>
      <c r="C95" s="175" t="s">
        <v>289</v>
      </c>
      <c r="D95" s="197" t="s">
        <v>75</v>
      </c>
      <c r="E95" s="155">
        <v>1</v>
      </c>
      <c r="F95" s="158">
        <f t="shared" si="32"/>
        <v>0</v>
      </c>
      <c r="G95" s="159">
        <f t="shared" si="33"/>
        <v>0</v>
      </c>
      <c r="H95" s="159"/>
      <c r="I95" s="159">
        <f t="shared" si="34"/>
        <v>0</v>
      </c>
      <c r="J95" s="159"/>
      <c r="K95" s="159">
        <f t="shared" si="35"/>
        <v>0</v>
      </c>
      <c r="L95" s="159">
        <v>21</v>
      </c>
      <c r="M95" s="159">
        <f t="shared" si="36"/>
        <v>0</v>
      </c>
      <c r="N95" s="151">
        <v>1.1999999999999999E-3</v>
      </c>
      <c r="O95" s="151">
        <f t="shared" si="37"/>
        <v>1.1999999999999999E-3</v>
      </c>
      <c r="P95" s="151">
        <v>0</v>
      </c>
      <c r="Q95" s="151">
        <f t="shared" si="38"/>
        <v>0</v>
      </c>
      <c r="R95" s="151"/>
      <c r="S95" s="151"/>
      <c r="T95" s="152">
        <v>6.2E-2</v>
      </c>
      <c r="U95" s="151">
        <f t="shared" si="39"/>
        <v>0.06</v>
      </c>
      <c r="V95" s="147"/>
      <c r="W95" s="147"/>
      <c r="X95" s="147"/>
      <c r="Y95" s="147"/>
      <c r="Z95" s="147"/>
      <c r="AA95" s="147"/>
      <c r="AB95" s="147"/>
      <c r="AC95" s="147"/>
      <c r="AD95" s="147"/>
      <c r="AE95" s="147" t="s">
        <v>76</v>
      </c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5">
      <c r="A96" s="187">
        <v>80</v>
      </c>
      <c r="B96" s="149" t="s">
        <v>166</v>
      </c>
      <c r="C96" s="175" t="s">
        <v>290</v>
      </c>
      <c r="D96" s="197" t="s">
        <v>75</v>
      </c>
      <c r="E96" s="155">
        <v>1</v>
      </c>
      <c r="F96" s="158">
        <f t="shared" si="32"/>
        <v>0</v>
      </c>
      <c r="G96" s="159">
        <f t="shared" si="33"/>
        <v>0</v>
      </c>
      <c r="H96" s="159"/>
      <c r="I96" s="159">
        <f t="shared" si="34"/>
        <v>0</v>
      </c>
      <c r="J96" s="159"/>
      <c r="K96" s="159">
        <f t="shared" si="35"/>
        <v>0</v>
      </c>
      <c r="L96" s="159">
        <v>21</v>
      </c>
      <c r="M96" s="159">
        <f t="shared" si="36"/>
        <v>0</v>
      </c>
      <c r="N96" s="151">
        <v>1.1E-4</v>
      </c>
      <c r="O96" s="151">
        <f t="shared" si="37"/>
        <v>1.1E-4</v>
      </c>
      <c r="P96" s="151">
        <v>0</v>
      </c>
      <c r="Q96" s="151">
        <f t="shared" si="38"/>
        <v>0</v>
      </c>
      <c r="R96" s="151"/>
      <c r="S96" s="151"/>
      <c r="T96" s="152">
        <v>0.16500000000000001</v>
      </c>
      <c r="U96" s="151">
        <f t="shared" si="39"/>
        <v>0.17</v>
      </c>
      <c r="V96" s="147"/>
      <c r="W96" s="147"/>
      <c r="X96" s="147"/>
      <c r="Y96" s="147"/>
      <c r="Z96" s="147"/>
      <c r="AA96" s="147"/>
      <c r="AB96" s="147"/>
      <c r="AC96" s="147"/>
      <c r="AD96" s="147"/>
      <c r="AE96" s="147" t="s">
        <v>76</v>
      </c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5">
      <c r="A97" s="187">
        <v>81</v>
      </c>
      <c r="B97" s="149" t="s">
        <v>167</v>
      </c>
      <c r="C97" s="175" t="s">
        <v>291</v>
      </c>
      <c r="D97" s="197" t="s">
        <v>75</v>
      </c>
      <c r="E97" s="155">
        <v>4</v>
      </c>
      <c r="F97" s="158">
        <f t="shared" si="32"/>
        <v>0</v>
      </c>
      <c r="G97" s="159">
        <f t="shared" si="33"/>
        <v>0</v>
      </c>
      <c r="H97" s="159"/>
      <c r="I97" s="159">
        <f t="shared" si="34"/>
        <v>0</v>
      </c>
      <c r="J97" s="159"/>
      <c r="K97" s="159">
        <f t="shared" si="35"/>
        <v>0</v>
      </c>
      <c r="L97" s="159">
        <v>21</v>
      </c>
      <c r="M97" s="159">
        <f t="shared" si="36"/>
        <v>0</v>
      </c>
      <c r="N97" s="151">
        <v>4.1399999999999996E-3</v>
      </c>
      <c r="O97" s="151">
        <f t="shared" si="37"/>
        <v>1.6559999999999998E-2</v>
      </c>
      <c r="P97" s="151">
        <v>0</v>
      </c>
      <c r="Q97" s="151">
        <f t="shared" si="38"/>
        <v>0</v>
      </c>
      <c r="R97" s="151"/>
      <c r="S97" s="151"/>
      <c r="T97" s="152">
        <v>0.151</v>
      </c>
      <c r="U97" s="151">
        <f t="shared" si="39"/>
        <v>0.6</v>
      </c>
      <c r="V97" s="147"/>
      <c r="W97" s="147"/>
      <c r="X97" s="147"/>
      <c r="Y97" s="147"/>
      <c r="Z97" s="147"/>
      <c r="AA97" s="147"/>
      <c r="AB97" s="147"/>
      <c r="AC97" s="147"/>
      <c r="AD97" s="147"/>
      <c r="AE97" s="147" t="s">
        <v>76</v>
      </c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5">
      <c r="A98" s="187">
        <v>82</v>
      </c>
      <c r="B98" s="149" t="s">
        <v>168</v>
      </c>
      <c r="C98" s="175" t="s">
        <v>292</v>
      </c>
      <c r="D98" s="197" t="s">
        <v>75</v>
      </c>
      <c r="E98" s="155">
        <v>20</v>
      </c>
      <c r="F98" s="158">
        <f t="shared" si="32"/>
        <v>0</v>
      </c>
      <c r="G98" s="159">
        <f t="shared" si="33"/>
        <v>0</v>
      </c>
      <c r="H98" s="159"/>
      <c r="I98" s="159">
        <f t="shared" si="34"/>
        <v>0</v>
      </c>
      <c r="J98" s="159"/>
      <c r="K98" s="159">
        <f t="shared" si="35"/>
        <v>0</v>
      </c>
      <c r="L98" s="159">
        <v>21</v>
      </c>
      <c r="M98" s="159">
        <f t="shared" si="36"/>
        <v>0</v>
      </c>
      <c r="N98" s="151">
        <v>7.2000000000000005E-4</v>
      </c>
      <c r="O98" s="151">
        <f t="shared" si="37"/>
        <v>1.44E-2</v>
      </c>
      <c r="P98" s="151">
        <v>0</v>
      </c>
      <c r="Q98" s="151">
        <f t="shared" si="38"/>
        <v>0</v>
      </c>
      <c r="R98" s="151"/>
      <c r="S98" s="151"/>
      <c r="T98" s="152">
        <v>0.38100000000000001</v>
      </c>
      <c r="U98" s="151">
        <f t="shared" si="39"/>
        <v>7.62</v>
      </c>
      <c r="V98" s="147"/>
      <c r="W98" s="147"/>
      <c r="X98" s="147"/>
      <c r="Y98" s="147"/>
      <c r="Z98" s="147"/>
      <c r="AA98" s="147"/>
      <c r="AB98" s="147"/>
      <c r="AC98" s="147"/>
      <c r="AD98" s="147"/>
      <c r="AE98" s="147" t="s">
        <v>76</v>
      </c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5">
      <c r="A99" s="187">
        <v>83</v>
      </c>
      <c r="B99" s="149" t="s">
        <v>169</v>
      </c>
      <c r="C99" s="175" t="s">
        <v>293</v>
      </c>
      <c r="D99" s="197" t="s">
        <v>68</v>
      </c>
      <c r="E99" s="155">
        <v>3</v>
      </c>
      <c r="F99" s="158">
        <f t="shared" si="32"/>
        <v>0</v>
      </c>
      <c r="G99" s="159">
        <f t="shared" si="33"/>
        <v>0</v>
      </c>
      <c r="H99" s="159"/>
      <c r="I99" s="159">
        <f t="shared" si="34"/>
        <v>0</v>
      </c>
      <c r="J99" s="159"/>
      <c r="K99" s="159">
        <f t="shared" si="35"/>
        <v>0</v>
      </c>
      <c r="L99" s="159">
        <v>21</v>
      </c>
      <c r="M99" s="159">
        <f t="shared" si="36"/>
        <v>0</v>
      </c>
      <c r="N99" s="151">
        <v>2.5200000000000001E-3</v>
      </c>
      <c r="O99" s="151">
        <f t="shared" si="37"/>
        <v>7.5599999999999999E-3</v>
      </c>
      <c r="P99" s="151">
        <v>0</v>
      </c>
      <c r="Q99" s="151">
        <f t="shared" si="38"/>
        <v>0</v>
      </c>
      <c r="R99" s="151"/>
      <c r="S99" s="151"/>
      <c r="T99" s="152">
        <v>0.433</v>
      </c>
      <c r="U99" s="151">
        <f t="shared" si="39"/>
        <v>1.3</v>
      </c>
      <c r="V99" s="147"/>
      <c r="W99" s="147"/>
      <c r="X99" s="147"/>
      <c r="Y99" s="147"/>
      <c r="Z99" s="147"/>
      <c r="AA99" s="147"/>
      <c r="AB99" s="147"/>
      <c r="AC99" s="147"/>
      <c r="AD99" s="147"/>
      <c r="AE99" s="147" t="s">
        <v>76</v>
      </c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5">
      <c r="A100" s="187">
        <v>84</v>
      </c>
      <c r="B100" s="149" t="s">
        <v>170</v>
      </c>
      <c r="C100" s="175" t="s">
        <v>294</v>
      </c>
      <c r="D100" s="197" t="s">
        <v>68</v>
      </c>
      <c r="E100" s="155">
        <v>1</v>
      </c>
      <c r="F100" s="158">
        <f t="shared" si="32"/>
        <v>0</v>
      </c>
      <c r="G100" s="159">
        <f t="shared" si="33"/>
        <v>0</v>
      </c>
      <c r="H100" s="159"/>
      <c r="I100" s="159">
        <f t="shared" si="34"/>
        <v>0</v>
      </c>
      <c r="J100" s="159"/>
      <c r="K100" s="159">
        <f t="shared" si="35"/>
        <v>0</v>
      </c>
      <c r="L100" s="159">
        <v>21</v>
      </c>
      <c r="M100" s="159">
        <f t="shared" si="36"/>
        <v>0</v>
      </c>
      <c r="N100" s="151">
        <v>0</v>
      </c>
      <c r="O100" s="151">
        <f t="shared" si="37"/>
        <v>0</v>
      </c>
      <c r="P100" s="151">
        <v>0</v>
      </c>
      <c r="Q100" s="151">
        <f t="shared" si="38"/>
        <v>0</v>
      </c>
      <c r="R100" s="151"/>
      <c r="S100" s="151"/>
      <c r="T100" s="152">
        <v>0</v>
      </c>
      <c r="U100" s="151">
        <f t="shared" si="39"/>
        <v>0</v>
      </c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 t="s">
        <v>69</v>
      </c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5">
      <c r="A101" s="187">
        <v>85</v>
      </c>
      <c r="B101" s="149" t="s">
        <v>171</v>
      </c>
      <c r="C101" s="175" t="s">
        <v>295</v>
      </c>
      <c r="D101" s="197" t="s">
        <v>75</v>
      </c>
      <c r="E101" s="155">
        <v>1</v>
      </c>
      <c r="F101" s="158">
        <f t="shared" si="32"/>
        <v>0</v>
      </c>
      <c r="G101" s="159">
        <f t="shared" si="33"/>
        <v>0</v>
      </c>
      <c r="H101" s="159"/>
      <c r="I101" s="159">
        <f t="shared" si="34"/>
        <v>0</v>
      </c>
      <c r="J101" s="159"/>
      <c r="K101" s="159">
        <f t="shared" si="35"/>
        <v>0</v>
      </c>
      <c r="L101" s="159">
        <v>21</v>
      </c>
      <c r="M101" s="159">
        <f t="shared" si="36"/>
        <v>0</v>
      </c>
      <c r="N101" s="151">
        <v>0</v>
      </c>
      <c r="O101" s="151">
        <f t="shared" si="37"/>
        <v>0</v>
      </c>
      <c r="P101" s="151">
        <v>0</v>
      </c>
      <c r="Q101" s="151">
        <f t="shared" si="38"/>
        <v>0</v>
      </c>
      <c r="R101" s="151"/>
      <c r="S101" s="151"/>
      <c r="T101" s="152">
        <v>0.51500000000000001</v>
      </c>
      <c r="U101" s="151">
        <f t="shared" si="39"/>
        <v>0.52</v>
      </c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 t="s">
        <v>76</v>
      </c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0.399999999999999" outlineLevel="1" x14ac:dyDescent="0.25">
      <c r="A102" s="187">
        <v>86</v>
      </c>
      <c r="B102" s="149" t="s">
        <v>172</v>
      </c>
      <c r="C102" s="175" t="s">
        <v>296</v>
      </c>
      <c r="D102" s="197" t="s">
        <v>75</v>
      </c>
      <c r="E102" s="155">
        <v>1</v>
      </c>
      <c r="F102" s="158">
        <f t="shared" si="32"/>
        <v>0</v>
      </c>
      <c r="G102" s="159">
        <f t="shared" si="33"/>
        <v>0</v>
      </c>
      <c r="H102" s="159"/>
      <c r="I102" s="159">
        <f t="shared" si="34"/>
        <v>0</v>
      </c>
      <c r="J102" s="159"/>
      <c r="K102" s="159">
        <f t="shared" si="35"/>
        <v>0</v>
      </c>
      <c r="L102" s="159">
        <v>21</v>
      </c>
      <c r="M102" s="159">
        <f t="shared" si="36"/>
        <v>0</v>
      </c>
      <c r="N102" s="151">
        <v>8.4000000000000003E-4</v>
      </c>
      <c r="O102" s="151">
        <f t="shared" si="37"/>
        <v>8.4000000000000003E-4</v>
      </c>
      <c r="P102" s="151">
        <v>0</v>
      </c>
      <c r="Q102" s="151">
        <f t="shared" si="38"/>
        <v>0</v>
      </c>
      <c r="R102" s="151"/>
      <c r="S102" s="151"/>
      <c r="T102" s="152">
        <v>0.20699999999999999</v>
      </c>
      <c r="U102" s="151">
        <f t="shared" si="39"/>
        <v>0.21</v>
      </c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 t="s">
        <v>76</v>
      </c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t="20.399999999999999" outlineLevel="1" x14ac:dyDescent="0.25">
      <c r="A103" s="187">
        <v>87</v>
      </c>
      <c r="B103" s="149" t="s">
        <v>173</v>
      </c>
      <c r="C103" s="175" t="s">
        <v>297</v>
      </c>
      <c r="D103" s="197" t="s">
        <v>68</v>
      </c>
      <c r="E103" s="155">
        <v>26</v>
      </c>
      <c r="F103" s="158">
        <f t="shared" si="32"/>
        <v>0</v>
      </c>
      <c r="G103" s="159">
        <f t="shared" si="33"/>
        <v>0</v>
      </c>
      <c r="H103" s="159"/>
      <c r="I103" s="159">
        <f t="shared" si="34"/>
        <v>0</v>
      </c>
      <c r="J103" s="159"/>
      <c r="K103" s="159">
        <f t="shared" si="35"/>
        <v>0</v>
      </c>
      <c r="L103" s="159">
        <v>21</v>
      </c>
      <c r="M103" s="159">
        <f t="shared" si="36"/>
        <v>0</v>
      </c>
      <c r="N103" s="151">
        <v>0</v>
      </c>
      <c r="O103" s="151">
        <f t="shared" si="37"/>
        <v>0</v>
      </c>
      <c r="P103" s="151">
        <v>0</v>
      </c>
      <c r="Q103" s="151">
        <f t="shared" si="38"/>
        <v>0</v>
      </c>
      <c r="R103" s="151"/>
      <c r="S103" s="151"/>
      <c r="T103" s="152">
        <v>0</v>
      </c>
      <c r="U103" s="151">
        <f t="shared" si="39"/>
        <v>0</v>
      </c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 t="s">
        <v>69</v>
      </c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5">
      <c r="A104" s="187">
        <v>88</v>
      </c>
      <c r="B104" s="149" t="s">
        <v>174</v>
      </c>
      <c r="C104" s="175" t="s">
        <v>298</v>
      </c>
      <c r="D104" s="197" t="s">
        <v>75</v>
      </c>
      <c r="E104" s="155">
        <v>26</v>
      </c>
      <c r="F104" s="158">
        <f t="shared" si="32"/>
        <v>0</v>
      </c>
      <c r="G104" s="159">
        <f t="shared" si="33"/>
        <v>0</v>
      </c>
      <c r="H104" s="159"/>
      <c r="I104" s="159">
        <f t="shared" si="34"/>
        <v>0</v>
      </c>
      <c r="J104" s="159"/>
      <c r="K104" s="159">
        <f t="shared" si="35"/>
        <v>0</v>
      </c>
      <c r="L104" s="159">
        <v>21</v>
      </c>
      <c r="M104" s="159">
        <f t="shared" si="36"/>
        <v>0</v>
      </c>
      <c r="N104" s="151">
        <v>0</v>
      </c>
      <c r="O104" s="151">
        <f t="shared" si="37"/>
        <v>0</v>
      </c>
      <c r="P104" s="151">
        <v>0</v>
      </c>
      <c r="Q104" s="151">
        <f t="shared" si="38"/>
        <v>0</v>
      </c>
      <c r="R104" s="151"/>
      <c r="S104" s="151"/>
      <c r="T104" s="152">
        <v>0.216</v>
      </c>
      <c r="U104" s="151">
        <f t="shared" si="39"/>
        <v>5.62</v>
      </c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 t="s">
        <v>76</v>
      </c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5">
      <c r="A105" s="187">
        <v>89</v>
      </c>
      <c r="B105" s="149" t="s">
        <v>175</v>
      </c>
      <c r="C105" s="175" t="s">
        <v>299</v>
      </c>
      <c r="D105" s="197" t="s">
        <v>68</v>
      </c>
      <c r="E105" s="155">
        <v>30</v>
      </c>
      <c r="F105" s="158">
        <f t="shared" si="32"/>
        <v>0</v>
      </c>
      <c r="G105" s="159">
        <f t="shared" si="33"/>
        <v>0</v>
      </c>
      <c r="H105" s="159"/>
      <c r="I105" s="159">
        <f t="shared" si="34"/>
        <v>0</v>
      </c>
      <c r="J105" s="159"/>
      <c r="K105" s="159">
        <f t="shared" si="35"/>
        <v>0</v>
      </c>
      <c r="L105" s="159">
        <v>21</v>
      </c>
      <c r="M105" s="159">
        <f t="shared" si="36"/>
        <v>0</v>
      </c>
      <c r="N105" s="151">
        <v>0</v>
      </c>
      <c r="O105" s="151">
        <f t="shared" si="37"/>
        <v>0</v>
      </c>
      <c r="P105" s="151">
        <v>0</v>
      </c>
      <c r="Q105" s="151">
        <f t="shared" si="38"/>
        <v>0</v>
      </c>
      <c r="R105" s="151"/>
      <c r="S105" s="151"/>
      <c r="T105" s="152">
        <v>0</v>
      </c>
      <c r="U105" s="151">
        <f t="shared" si="39"/>
        <v>0</v>
      </c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 t="s">
        <v>69</v>
      </c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5">
      <c r="A106" s="187">
        <v>90</v>
      </c>
      <c r="B106" s="149" t="s">
        <v>176</v>
      </c>
      <c r="C106" s="175" t="s">
        <v>300</v>
      </c>
      <c r="D106" s="197" t="s">
        <v>75</v>
      </c>
      <c r="E106" s="155">
        <v>30</v>
      </c>
      <c r="F106" s="158">
        <f t="shared" si="32"/>
        <v>0</v>
      </c>
      <c r="G106" s="159">
        <f t="shared" si="33"/>
        <v>0</v>
      </c>
      <c r="H106" s="159"/>
      <c r="I106" s="159">
        <f t="shared" si="34"/>
        <v>0</v>
      </c>
      <c r="J106" s="159"/>
      <c r="K106" s="159">
        <f t="shared" si="35"/>
        <v>0</v>
      </c>
      <c r="L106" s="159">
        <v>21</v>
      </c>
      <c r="M106" s="159">
        <f t="shared" si="36"/>
        <v>0</v>
      </c>
      <c r="N106" s="151">
        <v>0</v>
      </c>
      <c r="O106" s="151">
        <f t="shared" si="37"/>
        <v>0</v>
      </c>
      <c r="P106" s="151">
        <v>0</v>
      </c>
      <c r="Q106" s="151">
        <f t="shared" si="38"/>
        <v>0</v>
      </c>
      <c r="R106" s="151"/>
      <c r="S106" s="151"/>
      <c r="T106" s="152">
        <v>0.16500000000000001</v>
      </c>
      <c r="U106" s="151">
        <f t="shared" si="39"/>
        <v>4.95</v>
      </c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 t="s">
        <v>76</v>
      </c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5">
      <c r="A107" s="187">
        <v>91</v>
      </c>
      <c r="B107" s="149" t="s">
        <v>177</v>
      </c>
      <c r="C107" s="175" t="s">
        <v>301</v>
      </c>
      <c r="D107" s="197" t="s">
        <v>75</v>
      </c>
      <c r="E107" s="155">
        <v>17</v>
      </c>
      <c r="F107" s="158">
        <f t="shared" si="32"/>
        <v>0</v>
      </c>
      <c r="G107" s="159">
        <f t="shared" si="33"/>
        <v>0</v>
      </c>
      <c r="H107" s="159"/>
      <c r="I107" s="159">
        <f t="shared" si="34"/>
        <v>0</v>
      </c>
      <c r="J107" s="159"/>
      <c r="K107" s="159">
        <f t="shared" si="35"/>
        <v>0</v>
      </c>
      <c r="L107" s="159">
        <v>21</v>
      </c>
      <c r="M107" s="159">
        <f t="shared" si="36"/>
        <v>0</v>
      </c>
      <c r="N107" s="151">
        <v>1.3999999999999999E-4</v>
      </c>
      <c r="O107" s="151">
        <f t="shared" si="37"/>
        <v>2.3800000000000002E-3</v>
      </c>
      <c r="P107" s="151">
        <v>0</v>
      </c>
      <c r="Q107" s="151">
        <f t="shared" si="38"/>
        <v>0</v>
      </c>
      <c r="R107" s="151"/>
      <c r="S107" s="151"/>
      <c r="T107" s="152">
        <v>0</v>
      </c>
      <c r="U107" s="151">
        <f t="shared" si="39"/>
        <v>0</v>
      </c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 t="s">
        <v>69</v>
      </c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5">
      <c r="A108" s="187">
        <v>92</v>
      </c>
      <c r="B108" s="149" t="s">
        <v>178</v>
      </c>
      <c r="C108" s="175" t="s">
        <v>179</v>
      </c>
      <c r="D108" s="197" t="s">
        <v>68</v>
      </c>
      <c r="E108" s="155">
        <v>17</v>
      </c>
      <c r="F108" s="158">
        <f t="shared" si="32"/>
        <v>0</v>
      </c>
      <c r="G108" s="159">
        <f t="shared" si="33"/>
        <v>0</v>
      </c>
      <c r="H108" s="159"/>
      <c r="I108" s="159">
        <f t="shared" si="34"/>
        <v>0</v>
      </c>
      <c r="J108" s="159"/>
      <c r="K108" s="159">
        <f t="shared" si="35"/>
        <v>0</v>
      </c>
      <c r="L108" s="159">
        <v>21</v>
      </c>
      <c r="M108" s="159">
        <f t="shared" si="36"/>
        <v>0</v>
      </c>
      <c r="N108" s="151">
        <v>0</v>
      </c>
      <c r="O108" s="151">
        <f t="shared" si="37"/>
        <v>0</v>
      </c>
      <c r="P108" s="151">
        <v>0</v>
      </c>
      <c r="Q108" s="151">
        <f t="shared" si="38"/>
        <v>0</v>
      </c>
      <c r="R108" s="151"/>
      <c r="S108" s="151"/>
      <c r="T108" s="152">
        <v>0</v>
      </c>
      <c r="U108" s="151">
        <f t="shared" si="39"/>
        <v>0</v>
      </c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 t="s">
        <v>76</v>
      </c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5">
      <c r="A109" s="187">
        <v>93</v>
      </c>
      <c r="B109" s="149" t="s">
        <v>180</v>
      </c>
      <c r="C109" s="175" t="s">
        <v>302</v>
      </c>
      <c r="D109" s="197" t="s">
        <v>114</v>
      </c>
      <c r="E109" s="155">
        <v>0.1</v>
      </c>
      <c r="F109" s="158">
        <f t="shared" si="32"/>
        <v>0</v>
      </c>
      <c r="G109" s="159">
        <f t="shared" si="33"/>
        <v>0</v>
      </c>
      <c r="H109" s="159"/>
      <c r="I109" s="159">
        <f t="shared" si="34"/>
        <v>0</v>
      </c>
      <c r="J109" s="159"/>
      <c r="K109" s="159">
        <f t="shared" si="35"/>
        <v>0</v>
      </c>
      <c r="L109" s="159">
        <v>21</v>
      </c>
      <c r="M109" s="159">
        <f t="shared" si="36"/>
        <v>0</v>
      </c>
      <c r="N109" s="151">
        <v>0</v>
      </c>
      <c r="O109" s="151">
        <f t="shared" si="37"/>
        <v>0</v>
      </c>
      <c r="P109" s="151">
        <v>0</v>
      </c>
      <c r="Q109" s="151">
        <f t="shared" si="38"/>
        <v>0</v>
      </c>
      <c r="R109" s="151"/>
      <c r="S109" s="151"/>
      <c r="T109" s="152">
        <v>2.5750000000000002</v>
      </c>
      <c r="U109" s="151">
        <f t="shared" si="39"/>
        <v>0.26</v>
      </c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 t="s">
        <v>76</v>
      </c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5">
      <c r="A110" s="187">
        <v>94</v>
      </c>
      <c r="B110" s="149" t="s">
        <v>181</v>
      </c>
      <c r="C110" s="175" t="s">
        <v>303</v>
      </c>
      <c r="D110" s="197" t="s">
        <v>114</v>
      </c>
      <c r="E110" s="155">
        <v>0.1</v>
      </c>
      <c r="F110" s="158">
        <f t="shared" si="32"/>
        <v>0</v>
      </c>
      <c r="G110" s="159">
        <f t="shared" si="33"/>
        <v>0</v>
      </c>
      <c r="H110" s="159"/>
      <c r="I110" s="159">
        <f t="shared" si="34"/>
        <v>0</v>
      </c>
      <c r="J110" s="159"/>
      <c r="K110" s="159">
        <f t="shared" si="35"/>
        <v>0</v>
      </c>
      <c r="L110" s="159">
        <v>21</v>
      </c>
      <c r="M110" s="159">
        <f t="shared" si="36"/>
        <v>0</v>
      </c>
      <c r="N110" s="151">
        <v>0</v>
      </c>
      <c r="O110" s="151">
        <f t="shared" si="37"/>
        <v>0</v>
      </c>
      <c r="P110" s="151">
        <v>0</v>
      </c>
      <c r="Q110" s="151">
        <f t="shared" si="38"/>
        <v>0</v>
      </c>
      <c r="R110" s="151"/>
      <c r="S110" s="151"/>
      <c r="T110" s="152">
        <v>1.355</v>
      </c>
      <c r="U110" s="151">
        <f t="shared" si="39"/>
        <v>0.14000000000000001</v>
      </c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 t="s">
        <v>76</v>
      </c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x14ac:dyDescent="0.25">
      <c r="A111" s="188" t="s">
        <v>64</v>
      </c>
      <c r="B111" s="150" t="s">
        <v>38</v>
      </c>
      <c r="C111" s="177" t="s">
        <v>202</v>
      </c>
      <c r="D111" s="199"/>
      <c r="E111" s="157"/>
      <c r="F111" s="160"/>
      <c r="G111" s="160">
        <f>SUMIF(AE112:AE112,"&lt;&gt;NOR",G112:G112)</f>
        <v>0</v>
      </c>
      <c r="H111" s="160"/>
      <c r="I111" s="160">
        <f>SUM(I112:I112)</f>
        <v>0</v>
      </c>
      <c r="J111" s="160"/>
      <c r="K111" s="160">
        <f>SUM(K112:K112)</f>
        <v>0</v>
      </c>
      <c r="L111" s="160"/>
      <c r="M111" s="160">
        <f>SUM(M112:M112)</f>
        <v>0</v>
      </c>
      <c r="N111" s="153"/>
      <c r="O111" s="153">
        <f>SUM(O112:O112)</f>
        <v>0</v>
      </c>
      <c r="P111" s="153"/>
      <c r="Q111" s="153">
        <f>SUM(Q112:Q112)</f>
        <v>0</v>
      </c>
      <c r="R111" s="153"/>
      <c r="S111" s="153"/>
      <c r="T111" s="154"/>
      <c r="U111" s="153">
        <f>SUM(U112:U112)</f>
        <v>0</v>
      </c>
      <c r="AE111" t="s">
        <v>65</v>
      </c>
    </row>
    <row r="112" spans="1:60" outlineLevel="1" x14ac:dyDescent="0.25">
      <c r="A112" s="187">
        <v>95</v>
      </c>
      <c r="B112" s="149" t="s">
        <v>182</v>
      </c>
      <c r="C112" s="175" t="s">
        <v>304</v>
      </c>
      <c r="D112" s="197" t="s">
        <v>183</v>
      </c>
      <c r="E112" s="155">
        <v>1</v>
      </c>
      <c r="F112" s="158">
        <f>H112+J112</f>
        <v>0</v>
      </c>
      <c r="G112" s="159">
        <f>ROUND(E112*F112,2)</f>
        <v>0</v>
      </c>
      <c r="H112" s="159"/>
      <c r="I112" s="159">
        <f>ROUND(E112*H112,2)</f>
        <v>0</v>
      </c>
      <c r="J112" s="159"/>
      <c r="K112" s="159">
        <f>ROUND(E112*J112,2)</f>
        <v>0</v>
      </c>
      <c r="L112" s="159">
        <v>21</v>
      </c>
      <c r="M112" s="159">
        <f>G112*(1+L112/100)</f>
        <v>0</v>
      </c>
      <c r="N112" s="151">
        <v>0</v>
      </c>
      <c r="O112" s="151">
        <f>ROUND(E112*N112,5)</f>
        <v>0</v>
      </c>
      <c r="P112" s="151">
        <v>0</v>
      </c>
      <c r="Q112" s="151">
        <f>ROUND(E112*P112,5)</f>
        <v>0</v>
      </c>
      <c r="R112" s="151"/>
      <c r="S112" s="151"/>
      <c r="T112" s="152">
        <v>0</v>
      </c>
      <c r="U112" s="151">
        <f>ROUND(E112*T112,2)</f>
        <v>0</v>
      </c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 t="s">
        <v>76</v>
      </c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x14ac:dyDescent="0.25">
      <c r="A113" s="188" t="s">
        <v>64</v>
      </c>
      <c r="B113" s="150" t="s">
        <v>39</v>
      </c>
      <c r="C113" s="177" t="s">
        <v>40</v>
      </c>
      <c r="D113" s="199"/>
      <c r="E113" s="157"/>
      <c r="F113" s="160"/>
      <c r="G113" s="160">
        <f>SUMIF(AE114:AE115,"&lt;&gt;NOR",G114:G115)</f>
        <v>0</v>
      </c>
      <c r="H113" s="160"/>
      <c r="I113" s="160">
        <f>SUM(I114:I115)</f>
        <v>0</v>
      </c>
      <c r="J113" s="160"/>
      <c r="K113" s="160">
        <f>SUM(K114:K115)</f>
        <v>0</v>
      </c>
      <c r="L113" s="160"/>
      <c r="M113" s="160">
        <f>SUM(M114:M115)</f>
        <v>0</v>
      </c>
      <c r="N113" s="153"/>
      <c r="O113" s="153">
        <f>SUM(O114:O115)</f>
        <v>0</v>
      </c>
      <c r="P113" s="153"/>
      <c r="Q113" s="153">
        <f>SUM(Q114:Q115)</f>
        <v>0</v>
      </c>
      <c r="R113" s="153"/>
      <c r="S113" s="153"/>
      <c r="T113" s="154"/>
      <c r="U113" s="153">
        <f>SUM(U114:U115)</f>
        <v>0</v>
      </c>
      <c r="AE113" t="s">
        <v>65</v>
      </c>
    </row>
    <row r="114" spans="1:60" outlineLevel="1" x14ac:dyDescent="0.25">
      <c r="A114" s="187">
        <v>96</v>
      </c>
      <c r="B114" s="149" t="s">
        <v>184</v>
      </c>
      <c r="C114" s="175" t="s">
        <v>305</v>
      </c>
      <c r="D114" s="197" t="s">
        <v>68</v>
      </c>
      <c r="E114" s="155">
        <v>1</v>
      </c>
      <c r="F114" s="158">
        <f>H114+J114</f>
        <v>0</v>
      </c>
      <c r="G114" s="159">
        <f>ROUND(E114*F114,2)</f>
        <v>0</v>
      </c>
      <c r="H114" s="159"/>
      <c r="I114" s="159">
        <f>ROUND(E114*H114,2)</f>
        <v>0</v>
      </c>
      <c r="J114" s="159"/>
      <c r="K114" s="159">
        <f>ROUND(E114*J114,2)</f>
        <v>0</v>
      </c>
      <c r="L114" s="159">
        <v>21</v>
      </c>
      <c r="M114" s="159">
        <f>G114*(1+L114/100)</f>
        <v>0</v>
      </c>
      <c r="N114" s="151">
        <v>0</v>
      </c>
      <c r="O114" s="151">
        <f>ROUND(E114*N114,5)</f>
        <v>0</v>
      </c>
      <c r="P114" s="151">
        <v>0</v>
      </c>
      <c r="Q114" s="151">
        <f>ROUND(E114*P114,5)</f>
        <v>0</v>
      </c>
      <c r="R114" s="151"/>
      <c r="S114" s="151"/>
      <c r="T114" s="152">
        <v>0</v>
      </c>
      <c r="U114" s="151">
        <f>ROUND(E114*T114,2)</f>
        <v>0</v>
      </c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 t="s">
        <v>76</v>
      </c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5">
      <c r="A115" s="187">
        <v>97</v>
      </c>
      <c r="B115" s="149" t="s">
        <v>185</v>
      </c>
      <c r="C115" s="175" t="s">
        <v>306</v>
      </c>
      <c r="D115" s="197" t="s">
        <v>68</v>
      </c>
      <c r="E115" s="155">
        <v>1</v>
      </c>
      <c r="F115" s="158">
        <f>H115+J115</f>
        <v>0</v>
      </c>
      <c r="G115" s="159">
        <f>ROUND(E115*F115,2)</f>
        <v>0</v>
      </c>
      <c r="H115" s="159"/>
      <c r="I115" s="159">
        <f>ROUND(E115*H115,2)</f>
        <v>0</v>
      </c>
      <c r="J115" s="159"/>
      <c r="K115" s="159">
        <f>ROUND(E115*J115,2)</f>
        <v>0</v>
      </c>
      <c r="L115" s="159">
        <v>21</v>
      </c>
      <c r="M115" s="159">
        <f>G115*(1+L115/100)</f>
        <v>0</v>
      </c>
      <c r="N115" s="151">
        <v>0</v>
      </c>
      <c r="O115" s="151">
        <f>ROUND(E115*N115,5)</f>
        <v>0</v>
      </c>
      <c r="P115" s="151">
        <v>0</v>
      </c>
      <c r="Q115" s="151">
        <f>ROUND(E115*P115,5)</f>
        <v>0</v>
      </c>
      <c r="R115" s="151"/>
      <c r="S115" s="151"/>
      <c r="T115" s="152">
        <v>0</v>
      </c>
      <c r="U115" s="151">
        <f>ROUND(E115*T115,2)</f>
        <v>0</v>
      </c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 t="s">
        <v>76</v>
      </c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x14ac:dyDescent="0.25">
      <c r="A116" s="188" t="s">
        <v>64</v>
      </c>
      <c r="B116" s="150" t="s">
        <v>41</v>
      </c>
      <c r="C116" s="177" t="s">
        <v>42</v>
      </c>
      <c r="D116" s="199"/>
      <c r="E116" s="157"/>
      <c r="F116" s="160"/>
      <c r="G116" s="160">
        <f>SUMIF(AE117:AE121,"&lt;&gt;NOR",G117:G121)</f>
        <v>0</v>
      </c>
      <c r="H116" s="160"/>
      <c r="I116" s="160">
        <f>SUM(I117:I121)</f>
        <v>0</v>
      </c>
      <c r="J116" s="160"/>
      <c r="K116" s="160">
        <f>SUM(K117:K121)</f>
        <v>0</v>
      </c>
      <c r="L116" s="160"/>
      <c r="M116" s="160">
        <f>SUM(M117:M121)</f>
        <v>0</v>
      </c>
      <c r="N116" s="153"/>
      <c r="O116" s="153">
        <f>SUM(O117:O121)</f>
        <v>1.16E-3</v>
      </c>
      <c r="P116" s="153"/>
      <c r="Q116" s="153">
        <f>SUM(Q117:Q121)</f>
        <v>1.5937399999999999</v>
      </c>
      <c r="R116" s="153"/>
      <c r="S116" s="153"/>
      <c r="T116" s="154"/>
      <c r="U116" s="153">
        <f>SUM(U117:U121)</f>
        <v>4.97</v>
      </c>
      <c r="AE116" t="s">
        <v>65</v>
      </c>
    </row>
    <row r="117" spans="1:60" outlineLevel="1" x14ac:dyDescent="0.25">
      <c r="A117" s="187">
        <v>98</v>
      </c>
      <c r="B117" s="149" t="s">
        <v>186</v>
      </c>
      <c r="C117" s="175" t="s">
        <v>237</v>
      </c>
      <c r="D117" s="197" t="s">
        <v>92</v>
      </c>
      <c r="E117" s="155">
        <v>2</v>
      </c>
      <c r="F117" s="158">
        <f>H117+J117</f>
        <v>0</v>
      </c>
      <c r="G117" s="159">
        <f>ROUND(E117*F117,2)</f>
        <v>0</v>
      </c>
      <c r="H117" s="159"/>
      <c r="I117" s="159">
        <f>ROUND(E117*H117,2)</f>
        <v>0</v>
      </c>
      <c r="J117" s="159"/>
      <c r="K117" s="159">
        <f>ROUND(E117*J117,2)</f>
        <v>0</v>
      </c>
      <c r="L117" s="159">
        <v>21</v>
      </c>
      <c r="M117" s="159">
        <f>G117*(1+L117/100)</f>
        <v>0</v>
      </c>
      <c r="N117" s="151">
        <v>0</v>
      </c>
      <c r="O117" s="151">
        <f>ROUND(E117*N117,5)</f>
        <v>0</v>
      </c>
      <c r="P117" s="151">
        <v>0</v>
      </c>
      <c r="Q117" s="151">
        <f>ROUND(E117*P117,5)</f>
        <v>0</v>
      </c>
      <c r="R117" s="151"/>
      <c r="S117" s="151"/>
      <c r="T117" s="152">
        <v>0</v>
      </c>
      <c r="U117" s="151">
        <f>ROUND(E117*T117,2)</f>
        <v>0</v>
      </c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 t="s">
        <v>76</v>
      </c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5">
      <c r="A118" s="187">
        <v>99</v>
      </c>
      <c r="B118" s="149" t="s">
        <v>187</v>
      </c>
      <c r="C118" s="175" t="s">
        <v>307</v>
      </c>
      <c r="D118" s="197" t="s">
        <v>223</v>
      </c>
      <c r="E118" s="155">
        <v>1</v>
      </c>
      <c r="F118" s="158">
        <f>H118+J118</f>
        <v>0</v>
      </c>
      <c r="G118" s="159">
        <f>ROUND(E118*F118,2)</f>
        <v>0</v>
      </c>
      <c r="H118" s="159"/>
      <c r="I118" s="159">
        <f>ROUND(E118*H118,2)</f>
        <v>0</v>
      </c>
      <c r="J118" s="159"/>
      <c r="K118" s="159">
        <f>ROUND(E118*J118,2)</f>
        <v>0</v>
      </c>
      <c r="L118" s="159">
        <v>21</v>
      </c>
      <c r="M118" s="159">
        <f>G118*(1+L118/100)</f>
        <v>0</v>
      </c>
      <c r="N118" s="151">
        <v>0</v>
      </c>
      <c r="O118" s="151">
        <f>ROUND(E118*N118,5)</f>
        <v>0</v>
      </c>
      <c r="P118" s="151">
        <v>0.59499999999999997</v>
      </c>
      <c r="Q118" s="151">
        <f>ROUND(E118*P118,5)</f>
        <v>0.59499999999999997</v>
      </c>
      <c r="R118" s="151"/>
      <c r="S118" s="151"/>
      <c r="T118" s="152">
        <v>1.7050000000000001</v>
      </c>
      <c r="U118" s="151">
        <f>ROUND(E118*T118,2)</f>
        <v>1.71</v>
      </c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 t="s">
        <v>76</v>
      </c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5">
      <c r="A119" s="187">
        <v>100</v>
      </c>
      <c r="B119" s="149" t="s">
        <v>188</v>
      </c>
      <c r="C119" s="175" t="s">
        <v>308</v>
      </c>
      <c r="D119" s="197" t="s">
        <v>78</v>
      </c>
      <c r="E119" s="155">
        <v>2</v>
      </c>
      <c r="F119" s="158">
        <f>H119+J119</f>
        <v>0</v>
      </c>
      <c r="G119" s="159">
        <f>ROUND(E119*F119,2)</f>
        <v>0</v>
      </c>
      <c r="H119" s="159"/>
      <c r="I119" s="159">
        <f>ROUND(E119*H119,2)</f>
        <v>0</v>
      </c>
      <c r="J119" s="159"/>
      <c r="K119" s="159">
        <f>ROUND(E119*J119,2)</f>
        <v>0</v>
      </c>
      <c r="L119" s="159">
        <v>21</v>
      </c>
      <c r="M119" s="159">
        <f>G119*(1+L119/100)</f>
        <v>0</v>
      </c>
      <c r="N119" s="151">
        <v>0</v>
      </c>
      <c r="O119" s="151">
        <f>ROUND(E119*N119,5)</f>
        <v>0</v>
      </c>
      <c r="P119" s="151">
        <v>7.7420000000000003E-2</v>
      </c>
      <c r="Q119" s="151">
        <f>ROUND(E119*P119,5)</f>
        <v>0.15484000000000001</v>
      </c>
      <c r="R119" s="151"/>
      <c r="S119" s="151"/>
      <c r="T119" s="152">
        <v>0.18</v>
      </c>
      <c r="U119" s="151">
        <f>ROUND(E119*T119,2)</f>
        <v>0.36</v>
      </c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 t="s">
        <v>76</v>
      </c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5">
      <c r="A120" s="187">
        <v>101</v>
      </c>
      <c r="B120" s="149" t="s">
        <v>189</v>
      </c>
      <c r="C120" s="175" t="s">
        <v>309</v>
      </c>
      <c r="D120" s="197" t="s">
        <v>78</v>
      </c>
      <c r="E120" s="155">
        <v>29</v>
      </c>
      <c r="F120" s="158">
        <f>H120+J120</f>
        <v>0</v>
      </c>
      <c r="G120" s="159">
        <f>ROUND(E120*F120,2)</f>
        <v>0</v>
      </c>
      <c r="H120" s="159"/>
      <c r="I120" s="159">
        <f>ROUND(E120*H120,2)</f>
        <v>0</v>
      </c>
      <c r="J120" s="159"/>
      <c r="K120" s="159">
        <f>ROUND(E120*J120,2)</f>
        <v>0</v>
      </c>
      <c r="L120" s="159">
        <v>21</v>
      </c>
      <c r="M120" s="159">
        <f>G120*(1+L120/100)</f>
        <v>0</v>
      </c>
      <c r="N120" s="151">
        <v>4.0000000000000003E-5</v>
      </c>
      <c r="O120" s="151">
        <f>ROUND(E120*N120,5)</f>
        <v>1.16E-3</v>
      </c>
      <c r="P120" s="151">
        <v>2.9100000000000001E-2</v>
      </c>
      <c r="Q120" s="151">
        <f>ROUND(E120*P120,5)</f>
        <v>0.84389999999999998</v>
      </c>
      <c r="R120" s="151"/>
      <c r="S120" s="151"/>
      <c r="T120" s="152">
        <v>0.1</v>
      </c>
      <c r="U120" s="151">
        <f>ROUND(E120*T120,2)</f>
        <v>2.9</v>
      </c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 t="s">
        <v>76</v>
      </c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5">
      <c r="A121" s="189">
        <v>102</v>
      </c>
      <c r="B121" s="166" t="s">
        <v>190</v>
      </c>
      <c r="C121" s="178" t="s">
        <v>310</v>
      </c>
      <c r="D121" s="200" t="s">
        <v>147</v>
      </c>
      <c r="E121" s="167">
        <v>1</v>
      </c>
      <c r="F121" s="168">
        <f>H121+J121</f>
        <v>0</v>
      </c>
      <c r="G121" s="169">
        <f>ROUND(E121*F121,2)</f>
        <v>0</v>
      </c>
      <c r="H121" s="169"/>
      <c r="I121" s="169">
        <f>ROUND(E121*H121,2)</f>
        <v>0</v>
      </c>
      <c r="J121" s="169"/>
      <c r="K121" s="169">
        <f>ROUND(E121*J121,2)</f>
        <v>0</v>
      </c>
      <c r="L121" s="169">
        <v>21</v>
      </c>
      <c r="M121" s="169">
        <f>G121*(1+L121/100)</f>
        <v>0</v>
      </c>
      <c r="N121" s="170">
        <v>0</v>
      </c>
      <c r="O121" s="170">
        <f>ROUND(E121*N121,5)</f>
        <v>0</v>
      </c>
      <c r="P121" s="170">
        <v>0</v>
      </c>
      <c r="Q121" s="170">
        <f>ROUND(E121*P121,5)</f>
        <v>0</v>
      </c>
      <c r="R121" s="170"/>
      <c r="S121" s="170"/>
      <c r="T121" s="171">
        <v>0</v>
      </c>
      <c r="U121" s="170">
        <f>ROUND(E121*T121,2)</f>
        <v>0</v>
      </c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 t="s">
        <v>76</v>
      </c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x14ac:dyDescent="0.25">
      <c r="A122" s="9"/>
      <c r="B122" s="7" t="s">
        <v>191</v>
      </c>
      <c r="C122" s="179" t="s">
        <v>191</v>
      </c>
      <c r="D122" s="9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AC122">
        <v>15</v>
      </c>
      <c r="AD122">
        <v>21</v>
      </c>
    </row>
    <row r="123" spans="1:60" x14ac:dyDescent="0.25">
      <c r="A123" s="190"/>
      <c r="B123" s="172" t="s">
        <v>16</v>
      </c>
      <c r="C123" s="180" t="s">
        <v>191</v>
      </c>
      <c r="D123" s="201"/>
      <c r="E123" s="173"/>
      <c r="F123" s="173"/>
      <c r="G123" s="174">
        <f>G8+G49+G80+G111+G113+G116</f>
        <v>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AC123">
        <f>SUMIF(L7:L121,AC122,G7:G121)</f>
        <v>0</v>
      </c>
      <c r="AD123">
        <f>SUMIF(L7:L121,AD122,G7:G121)</f>
        <v>0</v>
      </c>
      <c r="AE123" t="s">
        <v>192</v>
      </c>
    </row>
    <row r="124" spans="1:60" x14ac:dyDescent="0.25">
      <c r="A124" s="9"/>
      <c r="B124" s="7" t="s">
        <v>191</v>
      </c>
      <c r="C124" s="179" t="s">
        <v>191</v>
      </c>
      <c r="D124" s="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60" x14ac:dyDescent="0.25">
      <c r="A125" s="9"/>
      <c r="B125" s="7" t="s">
        <v>191</v>
      </c>
      <c r="C125" s="179" t="s">
        <v>191</v>
      </c>
      <c r="D125" s="9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60" x14ac:dyDescent="0.25">
      <c r="A126" s="280" t="s">
        <v>311</v>
      </c>
      <c r="B126" s="280"/>
      <c r="C126" s="281"/>
      <c r="D126" s="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60" x14ac:dyDescent="0.25">
      <c r="A127" s="261"/>
      <c r="B127" s="262"/>
      <c r="C127" s="263"/>
      <c r="D127" s="262"/>
      <c r="E127" s="262"/>
      <c r="F127" s="262"/>
      <c r="G127" s="264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AE127" t="s">
        <v>193</v>
      </c>
    </row>
    <row r="128" spans="1:60" x14ac:dyDescent="0.25">
      <c r="A128" s="265"/>
      <c r="B128" s="266"/>
      <c r="C128" s="267"/>
      <c r="D128" s="266"/>
      <c r="E128" s="266"/>
      <c r="F128" s="266"/>
      <c r="G128" s="26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31" x14ac:dyDescent="0.25">
      <c r="A129" s="265"/>
      <c r="B129" s="266"/>
      <c r="C129" s="267"/>
      <c r="D129" s="266"/>
      <c r="E129" s="266"/>
      <c r="F129" s="266"/>
      <c r="G129" s="26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31" x14ac:dyDescent="0.25">
      <c r="A130" s="265"/>
      <c r="B130" s="266"/>
      <c r="C130" s="267"/>
      <c r="D130" s="266"/>
      <c r="E130" s="266"/>
      <c r="F130" s="266"/>
      <c r="G130" s="26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5">
      <c r="A131" s="269"/>
      <c r="B131" s="270"/>
      <c r="C131" s="271"/>
      <c r="D131" s="270"/>
      <c r="E131" s="270"/>
      <c r="F131" s="270"/>
      <c r="G131" s="272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5">
      <c r="A132" s="9"/>
      <c r="B132" s="7" t="s">
        <v>191</v>
      </c>
      <c r="C132" s="179" t="s">
        <v>191</v>
      </c>
      <c r="D132" s="9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31" x14ac:dyDescent="0.25">
      <c r="C133" s="181"/>
      <c r="AE133" t="s">
        <v>194</v>
      </c>
    </row>
  </sheetData>
  <mergeCells count="6">
    <mergeCell ref="A127:G131"/>
    <mergeCell ref="A1:G1"/>
    <mergeCell ref="C2:G2"/>
    <mergeCell ref="C3:G3"/>
    <mergeCell ref="C4:G4"/>
    <mergeCell ref="A126:C126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47</vt:i4>
      </vt:variant>
    </vt:vector>
  </HeadingPairs>
  <TitlesOfParts>
    <vt:vector size="51" baseType="lpstr">
      <vt:lpstr>Pokyny pre vyplnenie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2014-02-28T09:52:57Z</cp:lastPrinted>
  <dcterms:created xsi:type="dcterms:W3CDTF">2009-04-08T07:15:50Z</dcterms:created>
  <dcterms:modified xsi:type="dcterms:W3CDTF">2022-04-17T20:37:11Z</dcterms:modified>
</cp:coreProperties>
</file>