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Lucia\Desktop\MARRY KLIENTI\Marco\"/>
    </mc:Choice>
  </mc:AlternateContent>
  <xr:revisionPtr revIDLastSave="0" documentId="13_ncr:1_{CBE05B89-F6EE-497B-97BC-2076BFBAB56C}" xr6:coauthVersionLast="47" xr6:coauthVersionMax="47" xr10:uidLastSave="{00000000-0000-0000-0000-000000000000}"/>
  <bookViews>
    <workbookView xWindow="-24765" yWindow="360" windowWidth="21600" windowHeight="13665" xr2:uid="{00000000-000D-0000-FFFF-FFFF00000000}"/>
  </bookViews>
  <sheets>
    <sheet name="Rekapitulácia stavby" sheetId="1" r:id="rId1"/>
    <sheet name="Poznámky" sheetId="7" r:id="rId2"/>
    <sheet name="Vyhliadková veža ..." sheetId="2" r:id="rId3"/>
    <sheet name="Rekapitulácia" sheetId="4" r:id="rId4"/>
    <sheet name="Rozpočet" sheetId="5" r:id="rId5"/>
    <sheet name="Parametre" sheetId="6" r:id="rId6"/>
  </sheets>
  <definedNames>
    <definedName name="_xlnm._FilterDatabase" localSheetId="2" hidden="1">'Vyhliadková veža ...'!$C$137:$K$442</definedName>
    <definedName name="_xlnm.Print_Titles" localSheetId="0">'Rekapitulácia stavby'!$92:$92</definedName>
    <definedName name="_xlnm.Print_Titles" localSheetId="2">'Vyhliadková veža ...'!$137:$137</definedName>
    <definedName name="_xlnm.Print_Area" localSheetId="0">'Rekapitulácia stavby'!$D$4:$AO$76,'Rekapitulácia stavby'!$C$82:$AQ$104</definedName>
    <definedName name="_xlnm.Print_Area" localSheetId="2">'Vyhliadková veža ...'!$C$4:$J$76,'Vyhliadková veža ...'!$C$82:$J$119,'Vyhliadková veža ...'!$C$125:$J$442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5" l="1"/>
  <c r="H32" i="5"/>
  <c r="H30" i="5"/>
  <c r="G30" i="5"/>
  <c r="E30" i="5"/>
  <c r="I30" i="5" s="1"/>
  <c r="H28" i="5"/>
  <c r="G28" i="5"/>
  <c r="E28" i="5"/>
  <c r="I28" i="5" s="1"/>
  <c r="H26" i="5"/>
  <c r="G26" i="5"/>
  <c r="G31" i="5" s="1"/>
  <c r="C31" i="4" s="1"/>
  <c r="E26" i="5"/>
  <c r="E31" i="5" s="1"/>
  <c r="H22" i="5"/>
  <c r="I21" i="5"/>
  <c r="H21" i="5"/>
  <c r="H20" i="5"/>
  <c r="G20" i="5"/>
  <c r="E20" i="5"/>
  <c r="I20" i="5" s="1"/>
  <c r="H19" i="5"/>
  <c r="G19" i="5"/>
  <c r="E19" i="5"/>
  <c r="I19" i="5" s="1"/>
  <c r="H18" i="5"/>
  <c r="G18" i="5"/>
  <c r="E18" i="5"/>
  <c r="I18" i="5" s="1"/>
  <c r="H17" i="5"/>
  <c r="G17" i="5"/>
  <c r="E17" i="5"/>
  <c r="I17" i="5" s="1"/>
  <c r="H16" i="5"/>
  <c r="G16" i="5"/>
  <c r="E16" i="5"/>
  <c r="I16" i="5" s="1"/>
  <c r="H15" i="5"/>
  <c r="G15" i="5"/>
  <c r="E15" i="5"/>
  <c r="I15" i="5" s="1"/>
  <c r="H14" i="5"/>
  <c r="G14" i="5"/>
  <c r="E14" i="5"/>
  <c r="I14" i="5" s="1"/>
  <c r="H12" i="5"/>
  <c r="G12" i="5"/>
  <c r="E12" i="5"/>
  <c r="I12" i="5" s="1"/>
  <c r="H10" i="5"/>
  <c r="G10" i="5"/>
  <c r="E10" i="5"/>
  <c r="I10" i="5" s="1"/>
  <c r="H8" i="5"/>
  <c r="G8" i="5"/>
  <c r="E8" i="5"/>
  <c r="I8" i="5" s="1"/>
  <c r="H6" i="5"/>
  <c r="G6" i="5"/>
  <c r="E6" i="5"/>
  <c r="I6" i="5" s="1"/>
  <c r="H4" i="5"/>
  <c r="G4" i="5"/>
  <c r="G23" i="5" s="1"/>
  <c r="E4" i="5"/>
  <c r="I4" i="5" s="1"/>
  <c r="C10" i="4"/>
  <c r="B4" i="4"/>
  <c r="C5" i="4" s="1"/>
  <c r="AY96" i="1"/>
  <c r="AX96" i="1"/>
  <c r="J39" i="2"/>
  <c r="J38" i="2"/>
  <c r="AY95" i="1" s="1"/>
  <c r="J37" i="2"/>
  <c r="AX95" i="1"/>
  <c r="BI442" i="2"/>
  <c r="BH442" i="2"/>
  <c r="BG442" i="2"/>
  <c r="BE442" i="2"/>
  <c r="T442" i="2"/>
  <c r="T441" i="2" s="1"/>
  <c r="R442" i="2"/>
  <c r="R441" i="2"/>
  <c r="P442" i="2"/>
  <c r="P441" i="2" s="1"/>
  <c r="BI437" i="2"/>
  <c r="BH437" i="2"/>
  <c r="BG437" i="2"/>
  <c r="BE437" i="2"/>
  <c r="T437" i="2"/>
  <c r="T436" i="2"/>
  <c r="R437" i="2"/>
  <c r="R436" i="2"/>
  <c r="P437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1" i="2"/>
  <c r="BH421" i="2"/>
  <c r="BG421" i="2"/>
  <c r="BE421" i="2"/>
  <c r="T421" i="2"/>
  <c r="R421" i="2"/>
  <c r="P421" i="2"/>
  <c r="BI417" i="2"/>
  <c r="BH417" i="2"/>
  <c r="BG417" i="2"/>
  <c r="BE417" i="2"/>
  <c r="T417" i="2"/>
  <c r="R417" i="2"/>
  <c r="P417" i="2"/>
  <c r="BI413" i="2"/>
  <c r="BH413" i="2"/>
  <c r="BG413" i="2"/>
  <c r="BE413" i="2"/>
  <c r="T413" i="2"/>
  <c r="R413" i="2"/>
  <c r="P413" i="2"/>
  <c r="BI409" i="2"/>
  <c r="BH409" i="2"/>
  <c r="BG409" i="2"/>
  <c r="BE409" i="2"/>
  <c r="T409" i="2"/>
  <c r="R409" i="2"/>
  <c r="P409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76" i="2"/>
  <c r="BH376" i="2"/>
  <c r="BG376" i="2"/>
  <c r="BE376" i="2"/>
  <c r="T376" i="2"/>
  <c r="R376" i="2"/>
  <c r="P376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4" i="2"/>
  <c r="BH324" i="2"/>
  <c r="BG324" i="2"/>
  <c r="BE324" i="2"/>
  <c r="T324" i="2"/>
  <c r="R324" i="2"/>
  <c r="P324" i="2"/>
  <c r="BI316" i="2"/>
  <c r="BH316" i="2"/>
  <c r="BG316" i="2"/>
  <c r="BE316" i="2"/>
  <c r="T316" i="2"/>
  <c r="R316" i="2"/>
  <c r="P316" i="2"/>
  <c r="BI312" i="2"/>
  <c r="BH312" i="2"/>
  <c r="BG312" i="2"/>
  <c r="BE312" i="2"/>
  <c r="T312" i="2"/>
  <c r="R312" i="2"/>
  <c r="P312" i="2"/>
  <c r="BI302" i="2"/>
  <c r="BH302" i="2"/>
  <c r="BG302" i="2"/>
  <c r="BE302" i="2"/>
  <c r="T302" i="2"/>
  <c r="R302" i="2"/>
  <c r="P302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70" i="2"/>
  <c r="BH270" i="2"/>
  <c r="BG270" i="2"/>
  <c r="BE270" i="2"/>
  <c r="T270" i="2"/>
  <c r="R270" i="2"/>
  <c r="P270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2" i="2"/>
  <c r="BH252" i="2"/>
  <c r="BG252" i="2"/>
  <c r="BE252" i="2"/>
  <c r="T252" i="2"/>
  <c r="T251" i="2"/>
  <c r="R252" i="2"/>
  <c r="R251" i="2" s="1"/>
  <c r="P252" i="2"/>
  <c r="P251" i="2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3" i="2"/>
  <c r="BH243" i="2"/>
  <c r="BG243" i="2"/>
  <c r="BE243" i="2"/>
  <c r="T243" i="2"/>
  <c r="R243" i="2"/>
  <c r="P243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0" i="2"/>
  <c r="BH230" i="2"/>
  <c r="BG230" i="2"/>
  <c r="BE230" i="2"/>
  <c r="T230" i="2"/>
  <c r="R230" i="2"/>
  <c r="P230" i="2"/>
  <c r="BI226" i="2"/>
  <c r="BH226" i="2"/>
  <c r="BG226" i="2"/>
  <c r="BE226" i="2"/>
  <c r="T226" i="2"/>
  <c r="R226" i="2"/>
  <c r="P226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07" i="2"/>
  <c r="BH207" i="2"/>
  <c r="BG207" i="2"/>
  <c r="BE207" i="2"/>
  <c r="T207" i="2"/>
  <c r="R207" i="2"/>
  <c r="P207" i="2"/>
  <c r="BI203" i="2"/>
  <c r="BH203" i="2"/>
  <c r="BG203" i="2"/>
  <c r="BE203" i="2"/>
  <c r="T203" i="2"/>
  <c r="R203" i="2"/>
  <c r="P203" i="2"/>
  <c r="BI198" i="2"/>
  <c r="BH198" i="2"/>
  <c r="BG198" i="2"/>
  <c r="BE198" i="2"/>
  <c r="T198" i="2"/>
  <c r="R198" i="2"/>
  <c r="P198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7" i="2"/>
  <c r="BH187" i="2"/>
  <c r="BG187" i="2"/>
  <c r="BE187" i="2"/>
  <c r="T187" i="2"/>
  <c r="R187" i="2"/>
  <c r="P187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J135" i="2"/>
  <c r="J134" i="2"/>
  <c r="F134" i="2"/>
  <c r="F132" i="2"/>
  <c r="E130" i="2"/>
  <c r="BI117" i="2"/>
  <c r="BH117" i="2"/>
  <c r="BG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J92" i="2"/>
  <c r="J91" i="2"/>
  <c r="F91" i="2"/>
  <c r="F89" i="2"/>
  <c r="E87" i="2"/>
  <c r="J18" i="2"/>
  <c r="E18" i="2"/>
  <c r="F135" i="2" s="1"/>
  <c r="J17" i="2"/>
  <c r="J12" i="2"/>
  <c r="J132" i="2" s="1"/>
  <c r="E7" i="2"/>
  <c r="E128" i="2" s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L90" i="1"/>
  <c r="AM90" i="1"/>
  <c r="AM89" i="1"/>
  <c r="L89" i="1"/>
  <c r="AM87" i="1"/>
  <c r="L87" i="1"/>
  <c r="L85" i="1"/>
  <c r="L84" i="1"/>
  <c r="BK431" i="2"/>
  <c r="BK409" i="2"/>
  <c r="J331" i="2"/>
  <c r="BK312" i="2"/>
  <c r="J257" i="2"/>
  <c r="BK248" i="2"/>
  <c r="J236" i="2"/>
  <c r="BK207" i="2"/>
  <c r="BK192" i="2"/>
  <c r="J163" i="2"/>
  <c r="J154" i="2"/>
  <c r="J442" i="2"/>
  <c r="J431" i="2"/>
  <c r="J427" i="2"/>
  <c r="BK417" i="2"/>
  <c r="J405" i="2"/>
  <c r="J376" i="2"/>
  <c r="BK328" i="2"/>
  <c r="J270" i="2"/>
  <c r="J255" i="2"/>
  <c r="BK243" i="2"/>
  <c r="J222" i="2"/>
  <c r="J194" i="2"/>
  <c r="BK175" i="2"/>
  <c r="BK165" i="2"/>
  <c r="J144" i="2"/>
  <c r="J432" i="2"/>
  <c r="BK425" i="2"/>
  <c r="BK405" i="2"/>
  <c r="BK324" i="2"/>
  <c r="BK236" i="2"/>
  <c r="BK222" i="2"/>
  <c r="BK194" i="2"/>
  <c r="J179" i="2"/>
  <c r="BK158" i="2"/>
  <c r="J152" i="2"/>
  <c r="BK179" i="2"/>
  <c r="J161" i="2"/>
  <c r="BK159" i="2"/>
  <c r="BK153" i="2"/>
  <c r="BK442" i="2"/>
  <c r="BK427" i="2"/>
  <c r="J403" i="2"/>
  <c r="J324" i="2"/>
  <c r="J302" i="2"/>
  <c r="J259" i="2"/>
  <c r="BK250" i="2"/>
  <c r="J239" i="2"/>
  <c r="J220" i="2"/>
  <c r="BK198" i="2"/>
  <c r="J175" i="2"/>
  <c r="J155" i="2"/>
  <c r="BK437" i="2"/>
  <c r="BK432" i="2"/>
  <c r="J426" i="2"/>
  <c r="BK413" i="2"/>
  <c r="J401" i="2"/>
  <c r="BK331" i="2"/>
  <c r="J283" i="2"/>
  <c r="J250" i="2"/>
  <c r="BK239" i="2"/>
  <c r="J198" i="2"/>
  <c r="J187" i="2"/>
  <c r="J167" i="2"/>
  <c r="J145" i="2"/>
  <c r="J437" i="2"/>
  <c r="BK433" i="2"/>
  <c r="BK428" i="2"/>
  <c r="BK401" i="2"/>
  <c r="J312" i="2"/>
  <c r="J234" i="2"/>
  <c r="BK220" i="2"/>
  <c r="J203" i="2"/>
  <c r="BK187" i="2"/>
  <c r="BK161" i="2"/>
  <c r="BK152" i="2"/>
  <c r="J151" i="2"/>
  <c r="J141" i="2"/>
  <c r="J429" i="2"/>
  <c r="J417" i="2"/>
  <c r="J354" i="2"/>
  <c r="BK316" i="2"/>
  <c r="BK283" i="2"/>
  <c r="BK255" i="2"/>
  <c r="J247" i="2"/>
  <c r="BK234" i="2"/>
  <c r="J214" i="2"/>
  <c r="J191" i="2"/>
  <c r="J159" i="2"/>
  <c r="BK151" i="2"/>
  <c r="J434" i="2"/>
  <c r="BK430" i="2"/>
  <c r="BK421" i="2"/>
  <c r="J409" i="2"/>
  <c r="BK400" i="2"/>
  <c r="J352" i="2"/>
  <c r="J284" i="2"/>
  <c r="BK257" i="2"/>
  <c r="BK247" i="2"/>
  <c r="BK230" i="2"/>
  <c r="BK215" i="2"/>
  <c r="BK191" i="2"/>
  <c r="BK170" i="2"/>
  <c r="BK157" i="2"/>
  <c r="BK434" i="2"/>
  <c r="BK429" i="2"/>
  <c r="J413" i="2"/>
  <c r="BK376" i="2"/>
  <c r="BK302" i="2"/>
  <c r="BK226" i="2"/>
  <c r="J207" i="2"/>
  <c r="BK163" i="2"/>
  <c r="J153" i="2"/>
  <c r="BK219" i="2"/>
  <c r="J165" i="2"/>
  <c r="J157" i="2"/>
  <c r="AS94" i="1"/>
  <c r="BK435" i="2"/>
  <c r="BK426" i="2"/>
  <c r="J400" i="2"/>
  <c r="J328" i="2"/>
  <c r="BK284" i="2"/>
  <c r="BK270" i="2"/>
  <c r="BK252" i="2"/>
  <c r="J243" i="2"/>
  <c r="J219" i="2"/>
  <c r="BK203" i="2"/>
  <c r="BK167" i="2"/>
  <c r="J158" i="2"/>
  <c r="BK141" i="2"/>
  <c r="J433" i="2"/>
  <c r="J428" i="2"/>
  <c r="J425" i="2"/>
  <c r="BK403" i="2"/>
  <c r="BK354" i="2"/>
  <c r="J316" i="2"/>
  <c r="BK259" i="2"/>
  <c r="J248" i="2"/>
  <c r="J226" i="2"/>
  <c r="BK214" i="2"/>
  <c r="BK172" i="2"/>
  <c r="J160" i="2"/>
  <c r="J435" i="2"/>
  <c r="J430" i="2"/>
  <c r="J421" i="2"/>
  <c r="BK352" i="2"/>
  <c r="J252" i="2"/>
  <c r="J230" i="2"/>
  <c r="J215" i="2"/>
  <c r="J192" i="2"/>
  <c r="J172" i="2"/>
  <c r="BK155" i="2"/>
  <c r="BK144" i="2"/>
  <c r="J170" i="2"/>
  <c r="BK160" i="2"/>
  <c r="BK154" i="2"/>
  <c r="BK145" i="2"/>
  <c r="B31" i="4" l="1"/>
  <c r="C11" i="4"/>
  <c r="C12" i="4" s="1"/>
  <c r="C7" i="4"/>
  <c r="C30" i="4"/>
  <c r="B5" i="4"/>
  <c r="B8" i="4" s="1"/>
  <c r="E22" i="5"/>
  <c r="I22" i="5" s="1"/>
  <c r="I23" i="5" s="1"/>
  <c r="I26" i="5"/>
  <c r="I31" i="5" s="1"/>
  <c r="P140" i="2"/>
  <c r="P139" i="2" s="1"/>
  <c r="P171" i="2"/>
  <c r="P197" i="2"/>
  <c r="P238" i="2"/>
  <c r="T254" i="2"/>
  <c r="R258" i="2"/>
  <c r="R402" i="2"/>
  <c r="R140" i="2"/>
  <c r="R171" i="2"/>
  <c r="R197" i="2"/>
  <c r="R238" i="2"/>
  <c r="R254" i="2"/>
  <c r="R253" i="2"/>
  <c r="P258" i="2"/>
  <c r="P402" i="2"/>
  <c r="BK140" i="2"/>
  <c r="T171" i="2"/>
  <c r="T197" i="2"/>
  <c r="T238" i="2"/>
  <c r="T139" i="2" s="1"/>
  <c r="P254" i="2"/>
  <c r="P253" i="2" s="1"/>
  <c r="BK258" i="2"/>
  <c r="J258" i="2"/>
  <c r="J105" i="2" s="1"/>
  <c r="T402" i="2"/>
  <c r="T140" i="2"/>
  <c r="BK171" i="2"/>
  <c r="J171" i="2" s="1"/>
  <c r="J99" i="2" s="1"/>
  <c r="BK197" i="2"/>
  <c r="J197" i="2"/>
  <c r="J100" i="2" s="1"/>
  <c r="BK238" i="2"/>
  <c r="J238" i="2"/>
  <c r="J101" i="2"/>
  <c r="BK254" i="2"/>
  <c r="J254" i="2" s="1"/>
  <c r="J104" i="2" s="1"/>
  <c r="T258" i="2"/>
  <c r="BK402" i="2"/>
  <c r="J402" i="2" s="1"/>
  <c r="J106" i="2" s="1"/>
  <c r="BK251" i="2"/>
  <c r="J251" i="2" s="1"/>
  <c r="J102" i="2" s="1"/>
  <c r="BK436" i="2"/>
  <c r="J436" i="2" s="1"/>
  <c r="J107" i="2" s="1"/>
  <c r="BK441" i="2"/>
  <c r="J441" i="2"/>
  <c r="J108" i="2" s="1"/>
  <c r="J140" i="2"/>
  <c r="J98" i="2"/>
  <c r="BF160" i="2"/>
  <c r="BF163" i="2"/>
  <c r="BF167" i="2"/>
  <c r="BF175" i="2"/>
  <c r="BF192" i="2"/>
  <c r="J89" i="2"/>
  <c r="BF145" i="2"/>
  <c r="BF151" i="2"/>
  <c r="BF152" i="2"/>
  <c r="BF203" i="2"/>
  <c r="BF215" i="2"/>
  <c r="BF234" i="2"/>
  <c r="BF239" i="2"/>
  <c r="BF243" i="2"/>
  <c r="BF283" i="2"/>
  <c r="BF312" i="2"/>
  <c r="BF328" i="2"/>
  <c r="BF352" i="2"/>
  <c r="BF376" i="2"/>
  <c r="BF401" i="2"/>
  <c r="BF425" i="2"/>
  <c r="BF426" i="2"/>
  <c r="BF432" i="2"/>
  <c r="BF437" i="2"/>
  <c r="E85" i="2"/>
  <c r="F92" i="2"/>
  <c r="BF141" i="2"/>
  <c r="BF144" i="2"/>
  <c r="BF159" i="2"/>
  <c r="BF170" i="2"/>
  <c r="BF172" i="2"/>
  <c r="BF179" i="2"/>
  <c r="BF219" i="2"/>
  <c r="BF247" i="2"/>
  <c r="BF250" i="2"/>
  <c r="BF252" i="2"/>
  <c r="BF255" i="2"/>
  <c r="BF257" i="2"/>
  <c r="BF259" i="2"/>
  <c r="BF270" i="2"/>
  <c r="BF284" i="2"/>
  <c r="BF302" i="2"/>
  <c r="BF316" i="2"/>
  <c r="BF331" i="2"/>
  <c r="BF403" i="2"/>
  <c r="BF413" i="2"/>
  <c r="BF417" i="2"/>
  <c r="BF427" i="2"/>
  <c r="BF428" i="2"/>
  <c r="BF429" i="2"/>
  <c r="BF430" i="2"/>
  <c r="BF433" i="2"/>
  <c r="BF434" i="2"/>
  <c r="BF435" i="2"/>
  <c r="BF153" i="2"/>
  <c r="BF154" i="2"/>
  <c r="BF155" i="2"/>
  <c r="BF157" i="2"/>
  <c r="BF158" i="2"/>
  <c r="BF161" i="2"/>
  <c r="BF165" i="2"/>
  <c r="BF187" i="2"/>
  <c r="BF191" i="2"/>
  <c r="BF194" i="2"/>
  <c r="BF198" i="2"/>
  <c r="BF207" i="2"/>
  <c r="BF214" i="2"/>
  <c r="BF220" i="2"/>
  <c r="BF222" i="2"/>
  <c r="BF226" i="2"/>
  <c r="BF230" i="2"/>
  <c r="BF236" i="2"/>
  <c r="BF248" i="2"/>
  <c r="BF324" i="2"/>
  <c r="BF354" i="2"/>
  <c r="BF400" i="2"/>
  <c r="BF405" i="2"/>
  <c r="BF409" i="2"/>
  <c r="BF421" i="2"/>
  <c r="BF431" i="2"/>
  <c r="BF442" i="2"/>
  <c r="BB96" i="1"/>
  <c r="AV96" i="1"/>
  <c r="F37" i="2"/>
  <c r="BB95" i="1" s="1"/>
  <c r="F35" i="2"/>
  <c r="AZ95" i="1" s="1"/>
  <c r="J35" i="2"/>
  <c r="AV95" i="1" s="1"/>
  <c r="BC96" i="1"/>
  <c r="AZ96" i="1"/>
  <c r="BD96" i="1"/>
  <c r="F39" i="2"/>
  <c r="BD95" i="1" s="1"/>
  <c r="BD94" i="1" s="1"/>
  <c r="W36" i="1" s="1"/>
  <c r="F38" i="2"/>
  <c r="BC95" i="1" s="1"/>
  <c r="BC94" i="1" s="1"/>
  <c r="W35" i="1" s="1"/>
  <c r="BB94" i="1" l="1"/>
  <c r="AX94" i="1" s="1"/>
  <c r="B13" i="4"/>
  <c r="E23" i="5"/>
  <c r="P138" i="2"/>
  <c r="AU95" i="1" s="1"/>
  <c r="AU96" i="1"/>
  <c r="AU94" i="1" s="1"/>
  <c r="BK139" i="2"/>
  <c r="J139" i="2"/>
  <c r="J97" i="2"/>
  <c r="T253" i="2"/>
  <c r="T138" i="2" s="1"/>
  <c r="R139" i="2"/>
  <c r="R138" i="2" s="1"/>
  <c r="BK253" i="2"/>
  <c r="J253" i="2"/>
  <c r="J103" i="2" s="1"/>
  <c r="AY94" i="1"/>
  <c r="AZ94" i="1"/>
  <c r="W34" i="1"/>
  <c r="B30" i="4" l="1"/>
  <c r="C6" i="4"/>
  <c r="AW96" i="1"/>
  <c r="AT96" i="1" s="1"/>
  <c r="BK138" i="2"/>
  <c r="J138" i="2"/>
  <c r="J96" i="2"/>
  <c r="J30" i="2"/>
  <c r="J117" i="2" s="1"/>
  <c r="J111" i="2" s="1"/>
  <c r="AV94" i="1"/>
  <c r="C9" i="4" l="1"/>
  <c r="C8" i="4"/>
  <c r="J119" i="2"/>
  <c r="BF117" i="2"/>
  <c r="J31" i="2"/>
  <c r="BA96" i="1"/>
  <c r="F36" i="2"/>
  <c r="BA95" i="1" s="1"/>
  <c r="BA94" i="1" s="1"/>
  <c r="W33" i="1" s="1"/>
  <c r="J32" i="2"/>
  <c r="AG95" i="1" s="1"/>
  <c r="C13" i="4" l="1"/>
  <c r="C16" i="4"/>
  <c r="J36" i="2"/>
  <c r="AW95" i="1" s="1"/>
  <c r="AT95" i="1" s="1"/>
  <c r="AN95" i="1" s="1"/>
  <c r="AW94" i="1"/>
  <c r="AK33" i="1" s="1"/>
  <c r="C21" i="4" l="1"/>
  <c r="C20" i="4"/>
  <c r="C22" i="4" s="1"/>
  <c r="C14" i="4"/>
  <c r="C15" i="4"/>
  <c r="J41" i="2"/>
  <c r="AT94" i="1"/>
  <c r="C17" i="4" l="1"/>
  <c r="C23" i="4"/>
  <c r="C25" i="4" s="1"/>
  <c r="AG96" i="1" s="1"/>
  <c r="AN96" i="1" l="1"/>
  <c r="AN94" i="1" s="1"/>
  <c r="AG94" i="1"/>
  <c r="C28" i="4"/>
  <c r="C27" i="4"/>
  <c r="AK26" i="1" l="1"/>
  <c r="AG100" i="1"/>
  <c r="AG102" i="1"/>
  <c r="AG101" i="1"/>
  <c r="AG99" i="1"/>
  <c r="CD101" i="1" l="1"/>
  <c r="AV101" i="1"/>
  <c r="CD102" i="1"/>
  <c r="AV102" i="1"/>
  <c r="AV100" i="1"/>
  <c r="BY100" i="1" s="1"/>
  <c r="CD100" i="1"/>
  <c r="AN100" i="1"/>
  <c r="AV99" i="1"/>
  <c r="BY99" i="1" s="1"/>
  <c r="CD99" i="1"/>
  <c r="AG98" i="1"/>
  <c r="BY102" i="1" l="1"/>
  <c r="AN102" i="1"/>
  <c r="BY101" i="1"/>
  <c r="AK32" i="1" s="1"/>
  <c r="AN101" i="1"/>
  <c r="AN99" i="1"/>
  <c r="AK27" i="1"/>
  <c r="AK29" i="1" s="1"/>
  <c r="W32" i="1" s="1"/>
  <c r="AG104" i="1"/>
  <c r="AN98" i="1" l="1"/>
  <c r="AN104" i="1" s="1"/>
</calcChain>
</file>

<file path=xl/sharedStrings.xml><?xml version="1.0" encoding="utf-8"?>
<sst xmlns="http://schemas.openxmlformats.org/spreadsheetml/2006/main" count="3675" uniqueCount="698">
  <si>
    <t>Export Komplet</t>
  </si>
  <si>
    <t/>
  </si>
  <si>
    <t>2.0</t>
  </si>
  <si>
    <t>False</t>
  </si>
  <si>
    <t>{cb9319cd-4ea8-4afd-a341-388dc61011d0}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</si>
  <si>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</si>
  <si>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</si>
  <si>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</si>
  <si>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</si>
  <si>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</si>
  <si>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</si>
  <si>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</si>
  <si>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</si>
  <si>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</si>
  <si>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</si>
  <si>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</si>
  <si>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</si>
  <si>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</si>
  <si>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</si>
  <si>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</si>
  <si>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</si>
  <si>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</si>
  <si>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</si>
  <si>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</si>
  <si>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</si>
  <si>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</si>
  <si>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</si>
  <si>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</si>
  <si>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</si>
  <si>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</si>
  <si>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</si>
  <si>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</si>
  <si>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</si>
  <si>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</si>
  <si>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</si>
  <si>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</si>
  <si>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</si>
  <si>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</si>
  <si>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</si>
  <si>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</si>
  <si>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</si>
  <si>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</si>
  <si>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</si>
  <si>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</si>
  <si>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</si>
  <si>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</si>
  <si>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</si>
  <si>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</si>
  <si>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</si>
  <si>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</si>
  <si>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</si>
  <si>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</si>
  <si>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</si>
  <si>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</si>
  <si>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</si>
  <si>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</si>
  <si>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</si>
  <si>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</si>
  <si>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</si>
  <si>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</si>
  <si>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</si>
  <si>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</si>
  <si>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</si>
  <si>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</si>
  <si>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</si>
  <si>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</si>
  <si>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</si>
  <si>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</si>
  <si>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</si>
  <si>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</si>
  <si>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</si>
  <si>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</si>
  <si>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</si>
  <si>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</si>
  <si>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</si>
  <si>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</si>
  <si>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Vyhliadková veža Trnava - Kamenný mlyn</t>
  </si>
  <si>
    <t>STA</t>
  </si>
  <si>
    <t>1</t>
  </si>
  <si>
    <t>{bfcc7509-7432-44e1-be5c-591fc52aceb6}</t>
  </si>
  <si>
    <t>{c43beb00-ce30-4ff1-ab38-2fd474ffd213}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</si>
  <si>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</si>
  <si>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</si>
  <si>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</si>
  <si>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</si>
  <si>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</si>
  <si>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</si>
  <si>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</si>
  <si>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</si>
  <si>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</si>
  <si>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</si>
  <si>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</si>
  <si>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Mesto Trnava</t>
  </si>
  <si>
    <t>2021 s.r.o.</t>
  </si>
  <si>
    <t>Rosoft, s.r.o.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</si>
  <si>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</si>
  <si>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</si>
  <si>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</si>
  <si>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</si>
  <si>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</si>
  <si>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</si>
  <si>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</si>
  <si>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</si>
  <si>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</si>
  <si>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</si>
  <si>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</si>
  <si>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</si>
  <si>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</si>
  <si>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722 - Zdravotechnika - vnútorný vodovod</t>
  </si>
  <si>
    <t xml:space="preserve">    762 - Konštrukcie tesárske</t>
  </si>
  <si>
    <t xml:space="preserve">    767 - Konštrukcie doplnkové kovové</t>
  </si>
  <si>
    <t xml:space="preserve">    783 - Nátery</t>
  </si>
  <si>
    <t xml:space="preserve">    OST - Ostatné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</si>
  <si>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</si>
  <si>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</si>
  <si>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</si>
  <si>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</si>
  <si>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</si>
  <si>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</si>
  <si>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</si>
  <si>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</si>
  <si>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</si>
  <si>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</si>
  <si>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</si>
  <si>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</si>
  <si>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</si>
  <si>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</si>
  <si>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</si>
  <si>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</si>
  <si>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</si>
  <si>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</si>
  <si>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</si>
  <si>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</si>
  <si>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</si>
  <si>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</si>
  <si>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</si>
  <si>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</si>
  <si>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</si>
  <si>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</si>
  <si>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</si>
  <si>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131201102.S</t>
  </si>
  <si>
    <t>Výkop nezapaženej jamy v hornine 3, nad 100 do 1000 m3</t>
  </si>
  <si>
    <t>m3</t>
  </si>
  <si>
    <t>4</t>
  </si>
  <si>
    <t>-1352081377</t>
  </si>
  <si>
    <t>VV</t>
  </si>
  <si>
    <t>110</t>
  </si>
  <si>
    <t>Súčet</t>
  </si>
  <si>
    <t>131201109.S</t>
  </si>
  <si>
    <t>Hĺbenie nezapažených jám a zárezov. Príplatok za lepivosť horniny 3</t>
  </si>
  <si>
    <t>-893278036</t>
  </si>
  <si>
    <t>3</t>
  </si>
  <si>
    <t>162201102.S</t>
  </si>
  <si>
    <t>Vodorovné premiestnenie výkopku z horniny 1-4 nad 20-50m</t>
  </si>
  <si>
    <t>-52536496</t>
  </si>
  <si>
    <t>"na docasnu deponiu</t>
  </si>
  <si>
    <t>"z deponie na zasyp</t>
  </si>
  <si>
    <t>167101102.S</t>
  </si>
  <si>
    <t>Nakladanie neuľahnutého výkopku z hornín tr.1-4 nad 100 do 1000 m3</t>
  </si>
  <si>
    <t>1068110230</t>
  </si>
  <si>
    <t>5</t>
  </si>
  <si>
    <t>171201202.S</t>
  </si>
  <si>
    <t>Uloženie sypaniny na skládky nad 100 do 1000 m3</t>
  </si>
  <si>
    <t>1413399062</t>
  </si>
  <si>
    <t>6</t>
  </si>
  <si>
    <t>174101102.S</t>
  </si>
  <si>
    <t>Zásyp sypaninou v uzavretých priestoroch s urovnaním povrchu zásypu</t>
  </si>
  <si>
    <t>-1867301252</t>
  </si>
  <si>
    <t>7</t>
  </si>
  <si>
    <t>180402111.S</t>
  </si>
  <si>
    <t>Založenie trávnika parkového výsevom v rovine do 1:5</t>
  </si>
  <si>
    <t>m2</t>
  </si>
  <si>
    <t>932883928</t>
  </si>
  <si>
    <t>8</t>
  </si>
  <si>
    <t>M</t>
  </si>
  <si>
    <t>005720001400</t>
  </si>
  <si>
    <t>Tráva - trávové semeno parková zmes 30g/m2</t>
  </si>
  <si>
    <t>kg</t>
  </si>
  <si>
    <t>506004549</t>
  </si>
  <si>
    <t>500*0,03</t>
  </si>
  <si>
    <t>9</t>
  </si>
  <si>
    <t>183402111</t>
  </si>
  <si>
    <t>Rozrušenie pôdy na hĺbku nad 50 do 15O mm v rovine alebo na svahu do 1:5</t>
  </si>
  <si>
    <t>-1553323899</t>
  </si>
  <si>
    <t>10</t>
  </si>
  <si>
    <t>183403114</t>
  </si>
  <si>
    <t xml:space="preserve">Obrobenie pôdy kultivátorovaním v rovine alebo na svahu do 1:5 </t>
  </si>
  <si>
    <t>137498793</t>
  </si>
  <si>
    <t>11</t>
  </si>
  <si>
    <t>183403153</t>
  </si>
  <si>
    <t>Obrobenie pôdy hrabaním v rovine alebo na svahu do 1:5</t>
  </si>
  <si>
    <t>1149155152</t>
  </si>
  <si>
    <t>12</t>
  </si>
  <si>
    <t>183403161</t>
  </si>
  <si>
    <t>Obrobenie pôdy valcovaním v rovine alebo na svahu do 1:5</t>
  </si>
  <si>
    <t>-557705624</t>
  </si>
  <si>
    <t>13</t>
  </si>
  <si>
    <t>184802111</t>
  </si>
  <si>
    <t>Chemické odburinenie pôdy v rovine alebo na svahu do 1:5 postrekom naširoko</t>
  </si>
  <si>
    <t>-2119882322</t>
  </si>
  <si>
    <t>500</t>
  </si>
  <si>
    <t>14</t>
  </si>
  <si>
    <t>25231000010r</t>
  </si>
  <si>
    <t>Chemické odburinenie trávnika - herbicid</t>
  </si>
  <si>
    <t>l</t>
  </si>
  <si>
    <t>1400673577</t>
  </si>
  <si>
    <t>500*0,0004</t>
  </si>
  <si>
    <t>15</t>
  </si>
  <si>
    <t>185803211</t>
  </si>
  <si>
    <t>Povalcovanie trávnika v rovine alebo na svahu</t>
  </si>
  <si>
    <t>280281546</t>
  </si>
  <si>
    <t>16</t>
  </si>
  <si>
    <t>185804312.S</t>
  </si>
  <si>
    <t>Zaliatie rastlín vodou, plochy jednotlivo nad 20 m2</t>
  </si>
  <si>
    <t>323254197</t>
  </si>
  <si>
    <t>"uvazovane 2x10l/m2</t>
  </si>
  <si>
    <t>500*10*2/1000</t>
  </si>
  <si>
    <t>17</t>
  </si>
  <si>
    <t>185851111.S</t>
  </si>
  <si>
    <t>Dovoz vody pre zálievku rastlín na vzdialenosť do 6000 m</t>
  </si>
  <si>
    <t>695756054</t>
  </si>
  <si>
    <t>Zakladanie</t>
  </si>
  <si>
    <t>18</t>
  </si>
  <si>
    <t>2299420PC1</t>
  </si>
  <si>
    <t>M+D Špeciálne zakladanie-mikropilóty,vrátane zariadenia staveniska (Podrobný návrh mikropilót bude realizovať dodávateľ hĺbkového zakladania)</t>
  </si>
  <si>
    <t>m</t>
  </si>
  <si>
    <t>1842284535</t>
  </si>
  <si>
    <t>17*6*2</t>
  </si>
  <si>
    <t>19</t>
  </si>
  <si>
    <t>273313711.Sr</t>
  </si>
  <si>
    <t>Zalievková hmota do základových kalichov, betón prostý tr. C 25/30</t>
  </si>
  <si>
    <t>743140999</t>
  </si>
  <si>
    <t>"do kalichov</t>
  </si>
  <si>
    <t>0,8*0,4*0,4*4</t>
  </si>
  <si>
    <t>273321511.S</t>
  </si>
  <si>
    <t xml:space="preserve">Betón základových dosiek, železový (bez výstuže), tr. C30/37 – XC2 (SK) – Cl0,4 – Dmax22 – S3 </t>
  </si>
  <si>
    <t>-134662541</t>
  </si>
  <si>
    <t>0,8*7,6*7,6</t>
  </si>
  <si>
    <t>"kalich</t>
  </si>
  <si>
    <t>0,8*(0,9*0,9-0,4*0,4)*4</t>
  </si>
  <si>
    <t>Medzisúčet</t>
  </si>
  <si>
    <t>48,288*0,035</t>
  </si>
  <si>
    <t>"stratna na beton na terene uvazovane 3,5%</t>
  </si>
  <si>
    <t>21</t>
  </si>
  <si>
    <t>273351215.S</t>
  </si>
  <si>
    <t>Debnenie stien základových dosiek, zhotovenie-dielce</t>
  </si>
  <si>
    <t>-1430543425</t>
  </si>
  <si>
    <t>0,8*(0,9*4+0,4*4)*4</t>
  </si>
  <si>
    <t>22</t>
  </si>
  <si>
    <t>273351216.S</t>
  </si>
  <si>
    <t>Debnenie stien základových dosiek, odstránenie-dielce</t>
  </si>
  <si>
    <t>-1743636662</t>
  </si>
  <si>
    <t>23</t>
  </si>
  <si>
    <t>273361821.1</t>
  </si>
  <si>
    <t>Výstuž základových konštrukcií z ocele B500 (10505)</t>
  </si>
  <si>
    <t>t</t>
  </si>
  <si>
    <t>-1762467413</t>
  </si>
  <si>
    <t>6463,3/1000</t>
  </si>
  <si>
    <t>24</t>
  </si>
  <si>
    <t>273361821.S</t>
  </si>
  <si>
    <t>M+D Dištančný pás do dosky hr. 800mm</t>
  </si>
  <si>
    <t>1201775192</t>
  </si>
  <si>
    <t>7,6*7,6*1,4</t>
  </si>
  <si>
    <t>Vodorovné konštrukcie</t>
  </si>
  <si>
    <t>25</t>
  </si>
  <si>
    <t>411321616.S</t>
  </si>
  <si>
    <t xml:space="preserve">Betón stropov doskových a trámových,  železový tr. C 30/37 – XC4, XF3 (SK) – Cl0,4 – Dmax22 – S3 </t>
  </si>
  <si>
    <t>2027823894</t>
  </si>
  <si>
    <t>"D101</t>
  </si>
  <si>
    <t>0,25*6,03*6,015</t>
  </si>
  <si>
    <t>0,14*0,4*(6,03+5,19)*2</t>
  </si>
  <si>
    <t>26</t>
  </si>
  <si>
    <t>411321617.r</t>
  </si>
  <si>
    <t>Príplatok za metličkovanie betónu</t>
  </si>
  <si>
    <t>623282317</t>
  </si>
  <si>
    <t>6,03*6,015</t>
  </si>
  <si>
    <t>27</t>
  </si>
  <si>
    <t>411351101.S</t>
  </si>
  <si>
    <t>Debnenie stropov doskových zhotovenie-dielce</t>
  </si>
  <si>
    <t>-1530828654</t>
  </si>
  <si>
    <t>(0,25+0,14)*(6,03+6,015)*2</t>
  </si>
  <si>
    <t>0,14*(5,235+5,195)*2</t>
  </si>
  <si>
    <t>5,235*5,195</t>
  </si>
  <si>
    <t>28</t>
  </si>
  <si>
    <t>411351102.S</t>
  </si>
  <si>
    <t>Debnenie stropov doskových odstránenie-dielce</t>
  </si>
  <si>
    <t>-1584569758</t>
  </si>
  <si>
    <t>29</t>
  </si>
  <si>
    <t>411354173.S</t>
  </si>
  <si>
    <t>Podporná konštrukcia stropov výšky do 4 m pre zaťaženie do 12 kPa zhotovenie</t>
  </si>
  <si>
    <t>692540816</t>
  </si>
  <si>
    <t>30</t>
  </si>
  <si>
    <t>411354174.S</t>
  </si>
  <si>
    <t>Podporná konštrukcia stropov výšky do 4 m pre zaťaženie do 12 kPa odstránenie</t>
  </si>
  <si>
    <t>622324003</t>
  </si>
  <si>
    <t>31</t>
  </si>
  <si>
    <t>411361821.S</t>
  </si>
  <si>
    <t>Výstuž stropov doskových, trámových, vložkových,konzolových alebo balkónových, B500 (10505)</t>
  </si>
  <si>
    <t>-1308113295</t>
  </si>
  <si>
    <t>1155,2/1000</t>
  </si>
  <si>
    <t>32</t>
  </si>
  <si>
    <t>411362021R1</t>
  </si>
  <si>
    <t>M+D Dištančný pás do dosky hr. 250mm</t>
  </si>
  <si>
    <t>-1398430927</t>
  </si>
  <si>
    <t>6,03*6,015*1,4</t>
  </si>
  <si>
    <t>33</t>
  </si>
  <si>
    <t>413941125.S</t>
  </si>
  <si>
    <t>Osadenie oceľových valcovaných nosníkov I, IE, U, UE, L č. 24 a vyššie, alebo výšky nad 220 mm, vrátane spojovacích prvkov a potrebného príslušenstva</t>
  </si>
  <si>
    <t>-253168277</t>
  </si>
  <si>
    <t>"konštrukcia vyhliadkovej veze</t>
  </si>
  <si>
    <t>30202,05/1000</t>
  </si>
  <si>
    <t>34</t>
  </si>
  <si>
    <t>553850000100.0</t>
  </si>
  <si>
    <t>Oceľ S235, vrátane žiarového pozinkovania</t>
  </si>
  <si>
    <t>-1346697391</t>
  </si>
  <si>
    <t>"vratane šmykových trnov, kotevných plechov a potrebného príslušenstva pre osadenie oceľovej konštrukcie a kotvenia !</t>
  </si>
  <si>
    <t>30,202*1,15</t>
  </si>
  <si>
    <t>35</t>
  </si>
  <si>
    <t>4139411260</t>
  </si>
  <si>
    <t>Oceľové konštrukcie pre kotvenie stĺpov do kalichovej pätky - Detail D1 : šmykové trny 19/150, bet. výstuz navarená na pásnice dn16 po max 50mm dl. 300mm, kotviaci plech p35/340/340mm, kotevne strutky M39,uholníky L180x180x15mm  - podrobnosti vid. PD !</t>
  </si>
  <si>
    <t>ks</t>
  </si>
  <si>
    <t>1723474400</t>
  </si>
  <si>
    <t>36</t>
  </si>
  <si>
    <t>4139411261</t>
  </si>
  <si>
    <t>Oceľové konštrukcie pre kotvenie stĺpov do základovej dosky - Detail D2 :  plech p35/460/360mm, kotevné skrutky M30, plechy p15x110x200mm,uholníky L100x100x8mm   - podrobnosti vid. PD !</t>
  </si>
  <si>
    <t>-1017433493</t>
  </si>
  <si>
    <t>Ostatné konštrukcie a práce-búranie</t>
  </si>
  <si>
    <t>37</t>
  </si>
  <si>
    <t>963012520.S</t>
  </si>
  <si>
    <t>Búranie stropov z dosiek alebo panelov zo železobetónu prefabrikovaných s dutinami hr. nad 140 mm,  -1,60000t</t>
  </si>
  <si>
    <t>-122975170</t>
  </si>
  <si>
    <t>"vedlajsia sachta</t>
  </si>
  <si>
    <t>(0,28+0,05)*(6*6-0,9*0,9)</t>
  </si>
  <si>
    <t>38</t>
  </si>
  <si>
    <t>974083101.r</t>
  </si>
  <si>
    <t>Vytvorenie rýh min 15mm, v žb stene kalicha pre zdrsnenie povrchu</t>
  </si>
  <si>
    <t>-375927771</t>
  </si>
  <si>
    <t>"rozostup 20- 50mm</t>
  </si>
  <si>
    <t>0,4*4*(0,8/0,035)*4</t>
  </si>
  <si>
    <t>39</t>
  </si>
  <si>
    <t>979081111</t>
  </si>
  <si>
    <t>Odvoz sutiny a vybúraných hmôt na skládku do 1 km, vrátane nakladania</t>
  </si>
  <si>
    <t>1892851133</t>
  </si>
  <si>
    <t>40</t>
  </si>
  <si>
    <t>979081121</t>
  </si>
  <si>
    <t>Odvoz sutiny a vybúraných hmôt na skládku za každý ďalší 1 km</t>
  </si>
  <si>
    <t>-1534254356</t>
  </si>
  <si>
    <t>18,581*19 'Prepočítané koeficientom množstva</t>
  </si>
  <si>
    <t>41</t>
  </si>
  <si>
    <t>979089012r</t>
  </si>
  <si>
    <t>Poplatok za skladovanie - betón</t>
  </si>
  <si>
    <t>-1928283606</t>
  </si>
  <si>
    <t>99</t>
  </si>
  <si>
    <t>Presun hmôt HSV</t>
  </si>
  <si>
    <t>42</t>
  </si>
  <si>
    <t>998151111</t>
  </si>
  <si>
    <t>Presun hmôt pre obj.8152, 8153,8159,zvislá nosná konštr.z tehál,tvárnic,blokov</t>
  </si>
  <si>
    <t>1821626009</t>
  </si>
  <si>
    <t>PSV</t>
  </si>
  <si>
    <t>Práce a dodávky PSV</t>
  </si>
  <si>
    <t>722</t>
  </si>
  <si>
    <t>Zdravotechnika - vnútorný vodovod</t>
  </si>
  <si>
    <t>43</t>
  </si>
  <si>
    <t>7222511120</t>
  </si>
  <si>
    <t>M+D Ručný hasiaci prístroj práškový 6kg</t>
  </si>
  <si>
    <t>232954018</t>
  </si>
  <si>
    <t>44</t>
  </si>
  <si>
    <t>998722204.S</t>
  </si>
  <si>
    <t>Presun hmôt pre vnútorný vodovod v objektoch výšky nad 24 do 36 m</t>
  </si>
  <si>
    <t>%</t>
  </si>
  <si>
    <t>924468776</t>
  </si>
  <si>
    <t>762</t>
  </si>
  <si>
    <t>Konštrukcie tesárske</t>
  </si>
  <si>
    <t>45</t>
  </si>
  <si>
    <t>762524104.S</t>
  </si>
  <si>
    <t>Položenie podláh hobľovaných na pero a drážku z dosiek a fošien</t>
  </si>
  <si>
    <t>-1136837008</t>
  </si>
  <si>
    <t>"debnenie podest</t>
  </si>
  <si>
    <t>225</t>
  </si>
  <si>
    <t>"schody</t>
  </si>
  <si>
    <t>"nastupnice  hr. 60</t>
  </si>
  <si>
    <t>0,29*1,05*160</t>
  </si>
  <si>
    <t>"tribuna nastup hr. 60mm</t>
  </si>
  <si>
    <t>0,2*65,2</t>
  </si>
  <si>
    <t>"tribuna podstup . hr. 20mm</t>
  </si>
  <si>
    <t>0,15*97,8</t>
  </si>
  <si>
    <t>46</t>
  </si>
  <si>
    <t>6054201780r</t>
  </si>
  <si>
    <t>Hobľovaná doska červený smrek, drážkovaná, vrátane tlakovej impregnácie</t>
  </si>
  <si>
    <t>-1560531537</t>
  </si>
  <si>
    <t>225*0,06</t>
  </si>
  <si>
    <t>0,29*1,05*160*0,06</t>
  </si>
  <si>
    <t>0,2*65,2*0,06</t>
  </si>
  <si>
    <t>0,15*97,8*0,02</t>
  </si>
  <si>
    <t>17,498*0,1</t>
  </si>
  <si>
    <t>47</t>
  </si>
  <si>
    <t>762595000.S</t>
  </si>
  <si>
    <t>Spojovacie a ochranné prostriedky - klince, skrutky</t>
  </si>
  <si>
    <t>116938014</t>
  </si>
  <si>
    <t>48</t>
  </si>
  <si>
    <t>762712110.S</t>
  </si>
  <si>
    <t>Montáž priestorových viazaných konštrukcií z reziva hraneného prierezovej plochy do 120 cm2</t>
  </si>
  <si>
    <t>-976441266</t>
  </si>
  <si>
    <t>"schodnice zubatica</t>
  </si>
  <si>
    <t>0,04*40</t>
  </si>
  <si>
    <t>0,1*5</t>
  </si>
  <si>
    <t>"lavica</t>
  </si>
  <si>
    <t>nosné hranoly</t>
  </si>
  <si>
    <t>8,14</t>
  </si>
  <si>
    <t>"stol</t>
  </si>
  <si>
    <t>5,38</t>
  </si>
  <si>
    <t>"operadlo</t>
  </si>
  <si>
    <t>7,16</t>
  </si>
  <si>
    <t>49</t>
  </si>
  <si>
    <t>762712120</t>
  </si>
  <si>
    <t>Montáž priestorových viazaných konštrukcií z reziva hraneného prierezovej plochy 120-224 cm2</t>
  </si>
  <si>
    <t>-618975534</t>
  </si>
  <si>
    <t>"140/140</t>
  </si>
  <si>
    <t>54+64+16</t>
  </si>
  <si>
    <t>"100/200</t>
  </si>
  <si>
    <t>3+6</t>
  </si>
  <si>
    <t>"steny -sekundarne hranoly na ukotvenie dosky na dielo</t>
  </si>
  <si>
    <t>6*2</t>
  </si>
  <si>
    <t>50</t>
  </si>
  <si>
    <t>762712130</t>
  </si>
  <si>
    <t>Montáž priestorových viazaných konštrukcií z reziva hraneného prierezovej plochy 224-288 cm2</t>
  </si>
  <si>
    <t>-2051756314</t>
  </si>
  <si>
    <t>"100/250</t>
  </si>
  <si>
    <t>16+51+12,5+140</t>
  </si>
  <si>
    <t>51</t>
  </si>
  <si>
    <t>762712150.S</t>
  </si>
  <si>
    <t>Montáž priestorových viazaných konštrukcií z reziva hraneného prierezovej plochy 450 - 600 cm2</t>
  </si>
  <si>
    <t>-975604265</t>
  </si>
  <si>
    <t>"200/250</t>
  </si>
  <si>
    <t>28+54+84+30</t>
  </si>
  <si>
    <t>"240/250</t>
  </si>
  <si>
    <t>94,5+7,5+6</t>
  </si>
  <si>
    <t>"240/240</t>
  </si>
  <si>
    <t>52</t>
  </si>
  <si>
    <t>762712150.S1</t>
  </si>
  <si>
    <t>Montáž priestorových viazaných konštrukcií z reziva hraneného prierezovej plochy nad 600 cm2</t>
  </si>
  <si>
    <t>453720322</t>
  </si>
  <si>
    <t>"250/250</t>
  </si>
  <si>
    <t>12+3,5</t>
  </si>
  <si>
    <t>53</t>
  </si>
  <si>
    <t>6051010200r</t>
  </si>
  <si>
    <t>Rezivo C24 - hoblované hranoly, max vlhkosť pri zabudovaní 18 %</t>
  </si>
  <si>
    <t>2036802824</t>
  </si>
  <si>
    <t>(1,4+8,4+6,12+1,99+0,97+0,35+0,18+0,36+2,62+3,5)*1,1</t>
  </si>
  <si>
    <t>54</t>
  </si>
  <si>
    <t>6054201780r1</t>
  </si>
  <si>
    <t>Hobľovaný hranol červený smrek, vrátane tlakovej impregnácie</t>
  </si>
  <si>
    <t>132083566</t>
  </si>
  <si>
    <t>(0,533+0,433)*1,1</t>
  </si>
  <si>
    <t>"steny</t>
  </si>
  <si>
    <t>sekundarne hranoly na ukotvenie dosky na dielo</t>
  </si>
  <si>
    <t>6*2*0,1*0,2*1,1</t>
  </si>
  <si>
    <t>8,14*0,07*0,14*1,1</t>
  </si>
  <si>
    <t>5,38*0,07*0,14*1,1</t>
  </si>
  <si>
    <t>7,16*0,07*0,14*1,1</t>
  </si>
  <si>
    <t>55</t>
  </si>
  <si>
    <t>762795000.S</t>
  </si>
  <si>
    <t>Spojovacie prostriedky pre priestorové viazané konštrukcie -: styčníky,svorníky,  oceľ. papuče, podložky, klince, svorky, vrátane povrchovej úpravy a kotvenia (upresní sa podľa dielenskej dokumentácie )</t>
  </si>
  <si>
    <t>-135956428</t>
  </si>
  <si>
    <t>28,479+1,55</t>
  </si>
  <si>
    <t>56</t>
  </si>
  <si>
    <t>762812240r</t>
  </si>
  <si>
    <t>Montáž obkladu drevených konštrukcií  z hobľovaných dosiek, vrátane potrebného príslušenstva a kotvenia</t>
  </si>
  <si>
    <t>1760305990</t>
  </si>
  <si>
    <t>dosky v izbe 6NP hr. 20mm</t>
  </si>
  <si>
    <t>0,15*171</t>
  </si>
  <si>
    <t>dosky na tribúne hr. 20mm</t>
  </si>
  <si>
    <t>doska na dielo na prízemí hr. 60mm</t>
  </si>
  <si>
    <t>0,2*79,5</t>
  </si>
  <si>
    <t>dosky hr. 20mm</t>
  </si>
  <si>
    <t>11,25*0,15</t>
  </si>
  <si>
    <t>9,6*0,15</t>
  </si>
  <si>
    <t>20,33*0,15</t>
  </si>
  <si>
    <t>57</t>
  </si>
  <si>
    <t>815611633</t>
  </si>
  <si>
    <t>0,15*171*0,02</t>
  </si>
  <si>
    <t>24*0,02</t>
  </si>
  <si>
    <t>0,2*79,5*0,06</t>
  </si>
  <si>
    <t>11,25*0,15*0,02</t>
  </si>
  <si>
    <t>9,6*0,15*0,02</t>
  </si>
  <si>
    <t>20,33*0,15*0,02</t>
  </si>
  <si>
    <t>2,071*1,1</t>
  </si>
  <si>
    <t>58</t>
  </si>
  <si>
    <t>762895000</t>
  </si>
  <si>
    <t>Spojovacie prostriedky pre záklop, stropnice, podbíjanie - klince, svorky, vruty</t>
  </si>
  <si>
    <t>-880816950</t>
  </si>
  <si>
    <t>59</t>
  </si>
  <si>
    <t>998762204.S</t>
  </si>
  <si>
    <t>Presun hmôt pre konštrukcie tesárske v objektoch výšky od 24 do 36 m</t>
  </si>
  <si>
    <t>1862730105</t>
  </si>
  <si>
    <t>767</t>
  </si>
  <si>
    <t>Konštrukcie doplnkové kovové</t>
  </si>
  <si>
    <t>60</t>
  </si>
  <si>
    <t>7671611100</t>
  </si>
  <si>
    <t>M+D Nosná konštrukcia zábradlia,žiarovo zinkovaná oceľ, UPN 65 , vrátane kotvenia a potrebného príslušenstva</t>
  </si>
  <si>
    <t>374464228</t>
  </si>
  <si>
    <t>906,173</t>
  </si>
  <si>
    <t>61</t>
  </si>
  <si>
    <t>7671611101</t>
  </si>
  <si>
    <t>M+D Vonkajšie madlo, nerezová trubka 42,4x2, vrátane kotvenia a potrebného príslušenstva (celková hmotnosť madla 463,672kg + kotvenia 118,27kg)</t>
  </si>
  <si>
    <t>-1289634500</t>
  </si>
  <si>
    <t>229,2</t>
  </si>
  <si>
    <t>"pozn. vrátane koncoviek, spojok, nerezových laniek - vid vykaz PD !</t>
  </si>
  <si>
    <t>62</t>
  </si>
  <si>
    <t>7671611102</t>
  </si>
  <si>
    <t xml:space="preserve">M+D Výplň zábradlia, nerezové lanko Ø 4 mm,  vrátane kotvenia a potrebného príslušenstva </t>
  </si>
  <si>
    <t>-2121518934</t>
  </si>
  <si>
    <t>572,5</t>
  </si>
  <si>
    <t>"pozn. vrátane napínakov, spojok, závitových tycí, očiek, podložiek - vid vykaz PD !</t>
  </si>
  <si>
    <t>63</t>
  </si>
  <si>
    <t>7671611102a</t>
  </si>
  <si>
    <t xml:space="preserve">M+D Výplň zábradlia,  nerezové lanko Ø 8 mm ,  vrátane kotvenia a potrebného príslušenstva </t>
  </si>
  <si>
    <t>709743674</t>
  </si>
  <si>
    <t>85</t>
  </si>
  <si>
    <t>64</t>
  </si>
  <si>
    <t>7671611103</t>
  </si>
  <si>
    <t xml:space="preserve">M+D Nerezová sietovina, veľkosť oka 106x60x1,5, vrátane kotvenia a potrebného príslušenstva </t>
  </si>
  <si>
    <t>1885097915</t>
  </si>
  <si>
    <t>"vid vypis arch. pol 22-26</t>
  </si>
  <si>
    <t>21,42+181,86+10,35+18,2+69,2</t>
  </si>
  <si>
    <t>65</t>
  </si>
  <si>
    <t>7671611104</t>
  </si>
  <si>
    <t xml:space="preserve">M+D Nerezové lanko pre uchytenie oceľovej sieťoviny  Ø 1,5 mm,  vrátane kotvenia a potrebného príslušenstva </t>
  </si>
  <si>
    <t>1409889578</t>
  </si>
  <si>
    <t>789</t>
  </si>
  <si>
    <t>66</t>
  </si>
  <si>
    <t>7679951009</t>
  </si>
  <si>
    <t>M+D Oceľové tiahla na stôl, tiahlo M20 , 1. tiahlo, LSys = 3200mm,  žiarovozinkované, vrátne kotvenia, matíc a podložiek</t>
  </si>
  <si>
    <t>-732988736</t>
  </si>
  <si>
    <t>67</t>
  </si>
  <si>
    <t>7679951010.1</t>
  </si>
  <si>
    <t>M+D Oceľové tiahla ref. DETAN, tiahlo M24 s vidlicami pravá/ľavá, bez spojok, 1. tiahlo, LSys = 3800mm, koncovky DT-G20 Mn5+QT 24 - 56ks,  žiarovozinkované, vrátne kotvenia</t>
  </si>
  <si>
    <t>590648593</t>
  </si>
  <si>
    <t>68</t>
  </si>
  <si>
    <t>7679951010.1.a</t>
  </si>
  <si>
    <t>M+D Kruhová doska M24 93/87, vrátne kotvenia</t>
  </si>
  <si>
    <t>-1751775336</t>
  </si>
  <si>
    <t>69</t>
  </si>
  <si>
    <t>7679951010.2</t>
  </si>
  <si>
    <t>M+D Oceľové tiahla ref. DETAN, tiahlo M20 s vidlicami pravá/ľavá, bez spojok, 1. tiahlo, LSys = 3800mm, koncovky DT-G20 Mn5+QT - 64ks, žiarovozinkované, vrátne kotvenia</t>
  </si>
  <si>
    <t>-1267836047</t>
  </si>
  <si>
    <t>70</t>
  </si>
  <si>
    <t>7679951010.2.a</t>
  </si>
  <si>
    <t>M+D Kruhová doska M20 93/87, vrátne kotvenia</t>
  </si>
  <si>
    <t>2021784035</t>
  </si>
  <si>
    <t>71</t>
  </si>
  <si>
    <t>7679951010.3</t>
  </si>
  <si>
    <t>M+D Oceľové tiahla ref. DETAN, tiahlo M20 s vidlicami pravá/ľavá, bez spojok, 1. tiahlo, LSys = 2650mm, koncovky DT-G20 Mn5+QT - 32ks, žiarovozinkované, vrátne kotvenia</t>
  </si>
  <si>
    <t>410047048</t>
  </si>
  <si>
    <t>72</t>
  </si>
  <si>
    <t>7679951010.3.a</t>
  </si>
  <si>
    <t>M+D Kruhová doska M20 132/48, vrátne kotvenia</t>
  </si>
  <si>
    <t>-1311936667</t>
  </si>
  <si>
    <t>73</t>
  </si>
  <si>
    <t>7679951010.4.a</t>
  </si>
  <si>
    <t>M+D Kruhová doska M20 124/56, vrátne kotvenia</t>
  </si>
  <si>
    <t>1765587038</t>
  </si>
  <si>
    <t>74</t>
  </si>
  <si>
    <t>7679951010.5</t>
  </si>
  <si>
    <t>M+D Oceľové tiahla ref. DETAN, tiahlo M16 s vidlicami pravá/ľavá, bez spojok, 1. tiahlo, LSys =3800mm, koncovky DT-G20 Mn5+QT - 32ks, žiarovozinkované, vrátne kotvenia</t>
  </si>
  <si>
    <t>99232480</t>
  </si>
  <si>
    <t>75</t>
  </si>
  <si>
    <t>7679951010.5.a</t>
  </si>
  <si>
    <t>M+D Kruhová doska M16 93/87, vrátne kotvenia</t>
  </si>
  <si>
    <t>1081182206</t>
  </si>
  <si>
    <t>76</t>
  </si>
  <si>
    <t>998767204.S</t>
  </si>
  <si>
    <t>Presun hmôt pre kovové stavebné doplnkové konštrukcie v objektoch výšky nad 24 do 36 m</t>
  </si>
  <si>
    <t>1291092682</t>
  </si>
  <si>
    <t>783</t>
  </si>
  <si>
    <t>Nátery</t>
  </si>
  <si>
    <t>77</t>
  </si>
  <si>
    <t>7836263001</t>
  </si>
  <si>
    <t>Vákuovo - tlaková impregnácia dreva</t>
  </si>
  <si>
    <t>1975459217</t>
  </si>
  <si>
    <t>"hranoly C24 - nosna konstrukcia</t>
  </si>
  <si>
    <t>(1,4+8,4+6,12+1,99+0,97+0,35+0,18+0,36+2,62+3,5)</t>
  </si>
  <si>
    <t>OST</t>
  </si>
  <si>
    <t>Ostatné</t>
  </si>
  <si>
    <t>78</t>
  </si>
  <si>
    <t>000400022</t>
  </si>
  <si>
    <t>Dielenská dokumentácia</t>
  </si>
  <si>
    <t>1844642857</t>
  </si>
  <si>
    <t>Elektroinštalácia</t>
  </si>
  <si>
    <t>Názov</t>
  </si>
  <si>
    <t>Hodnota A</t>
  </si>
  <si>
    <t>Hodnota B</t>
  </si>
  <si>
    <t>Základné náklady</t>
  </si>
  <si>
    <t>Dodávka</t>
  </si>
  <si>
    <t>Doprava 3,60%, Presun 1,00%</t>
  </si>
  <si>
    <t>Montáž - materiál</t>
  </si>
  <si>
    <t>Montáž - práce</t>
  </si>
  <si>
    <t>Medzisúčet 1</t>
  </si>
  <si>
    <t>PPV 6,00% z montáže: materiál + práce</t>
  </si>
  <si>
    <t>PPV 0,00% z náterov a zemných prác</t>
  </si>
  <si>
    <t>Medzisúčet 2</t>
  </si>
  <si>
    <t>Dodav. dokumentácia 0,00% z medzisúčtu 2</t>
  </si>
  <si>
    <t>Riziká a poistenie 0,00% z medzisúčtu 2</t>
  </si>
  <si>
    <t>Opravy v záruke 0,00% z medzisúčtu 1</t>
  </si>
  <si>
    <t>Základné náklady celkom</t>
  </si>
  <si>
    <t>Vedľajšie náklady</t>
  </si>
  <si>
    <t>GZS 0,00% z pravej strany medzisúčtu 2</t>
  </si>
  <si>
    <t>Prevádzkové vplyvy 0,00% z medzisúčtu 2</t>
  </si>
  <si>
    <t>Vedľajšie náklady celkom</t>
  </si>
  <si>
    <t>Kompletizačná činnosť</t>
  </si>
  <si>
    <t>Náklady celkom</t>
  </si>
  <si>
    <t>Ročný nárast cien 0,00%</t>
  </si>
  <si>
    <t>Súčty odstavcov</t>
  </si>
  <si>
    <t>Materiál</t>
  </si>
  <si>
    <t>Montáž</t>
  </si>
  <si>
    <t>Elektromontáže</t>
  </si>
  <si>
    <t>Mj</t>
  </si>
  <si>
    <t>Počet</t>
  </si>
  <si>
    <t>Materiál celkom</t>
  </si>
  <si>
    <t>Montáž celkom</t>
  </si>
  <si>
    <t>Cena</t>
  </si>
  <si>
    <t>Cena celkom</t>
  </si>
  <si>
    <t>SVORKA - VERTIKÁLNE STĹPY</t>
  </si>
  <si>
    <t>372 140 Svorka připojovací na konstrukce FeZn rozsah 18-35, kolmá příchytka</t>
  </si>
  <si>
    <t>SVORKA - HORIZONTÁLNE NOSNÍKY</t>
  </si>
  <si>
    <t>SVORKA - TIAHLA</t>
  </si>
  <si>
    <t>SVORKA - ZÁBRADLIE</t>
  </si>
  <si>
    <t>SVORKA -PÁSIK - DRôT</t>
  </si>
  <si>
    <t>Spojovacia svorka vodiča a pásika 30x4 Dehn 308 026</t>
  </si>
  <si>
    <t>SVORKA SKÚŠOBNÁ</t>
  </si>
  <si>
    <t>SKÚŠOBNÁ SVORKA Dehn 450 001 + OCHRANA SVORKY A VEDENIA</t>
  </si>
  <si>
    <t>Drôt FeZn D10  o 10mm(0,62kg/m), pevne</t>
  </si>
  <si>
    <t>Páska FeZn 30x4 páska 30x4 (0,95 kg/m), pevne</t>
  </si>
  <si>
    <t>Gulatina - drôt 08mm - AL/Mg/Si - (1kg/7,40m)</t>
  </si>
  <si>
    <t>Svorka spojovacia (skúšobná) AlMgSi typ SM10</t>
  </si>
  <si>
    <t>Svorka drôt-pásik FeZn typ SR03</t>
  </si>
  <si>
    <t>Revízia</t>
  </si>
  <si>
    <t>Podružný materiál</t>
  </si>
  <si>
    <t>Elektromontáže - celkom</t>
  </si>
  <si>
    <t>HLOUBENÍ KABELOVÉ RÝHY</t>
  </si>
  <si>
    <t xml:space="preserve"> Zemina třídy 3, šíře 500mm,hloubka 700mm</t>
  </si>
  <si>
    <t>ZÁHOZ KABELOVÉ RÝHY</t>
  </si>
  <si>
    <t>FOLIE VÝSTRAŽNÁ Z PVC</t>
  </si>
  <si>
    <t xml:space="preserve"> Do šířky 20cm</t>
  </si>
  <si>
    <t>Zemné práce - celkom</t>
  </si>
  <si>
    <t>Hodnota</t>
  </si>
  <si>
    <t>Nadpis rekapitulácie</t>
  </si>
  <si>
    <t>Zoznam prác a dodávok elektrotechnických zariadení</t>
  </si>
  <si>
    <t>Akcia</t>
  </si>
  <si>
    <t>Vyhliadková veža Trnava -  Kamenný mlyn
Kat. územie Trnava Parcela: 10182/1, 10181/1,10180</t>
  </si>
  <si>
    <t>Projekt</t>
  </si>
  <si>
    <t xml:space="preserve">Bleskozvod a uzemnenie
</t>
  </si>
  <si>
    <t>Investor</t>
  </si>
  <si>
    <t>Mesto Trnava  Hlavná ulica 1, 917 71 Trnava</t>
  </si>
  <si>
    <t>Z. č.</t>
  </si>
  <si>
    <t>2205-22073</t>
  </si>
  <si>
    <t>A. č.</t>
  </si>
  <si>
    <t>22073</t>
  </si>
  <si>
    <t>Zmluva</t>
  </si>
  <si>
    <t>Vypracoval</t>
  </si>
  <si>
    <t>G. Rusová</t>
  </si>
  <si>
    <t>Kontroloval</t>
  </si>
  <si>
    <t>Ing. S. Mikuš</t>
  </si>
  <si>
    <t>Dátum</t>
  </si>
  <si>
    <t>CÚ</t>
  </si>
  <si>
    <t>Poznámka</t>
  </si>
  <si>
    <t>Uvedené ceny sú v Euro a nezahŕňajú DPH, pokiaľ to nie je uvedené.</t>
  </si>
  <si>
    <t>Doprava dodávok  (3,6) %</t>
  </si>
  <si>
    <t>3,60</t>
  </si>
  <si>
    <t>Presun dodávok  (1) %</t>
  </si>
  <si>
    <t>1,00</t>
  </si>
  <si>
    <t>PPV  (1 nebo 6) %</t>
  </si>
  <si>
    <t>6,00</t>
  </si>
  <si>
    <t>PPV zemných prác, náterov  (1) %</t>
  </si>
  <si>
    <t>0,00</t>
  </si>
  <si>
    <t>Dodáv. dokumentácia  (1 - 1,5) %</t>
  </si>
  <si>
    <t>Riziká a poistenie  (1 - 1,5) %</t>
  </si>
  <si>
    <t>Opravy v záruke  (5 - 7) %</t>
  </si>
  <si>
    <t>GZS  (3,25 alebo 8,4) %</t>
  </si>
  <si>
    <t>Prevádzkové vplyvy  %</t>
  </si>
  <si>
    <t>Kompletizačná činnosť - a</t>
  </si>
  <si>
    <t>Kompletizačná činnosť - b</t>
  </si>
  <si>
    <t>0,952842</t>
  </si>
  <si>
    <t>Kompletizačná činnosť - k1</t>
  </si>
  <si>
    <t>Kompletizačná činnosť - k2</t>
  </si>
  <si>
    <t>Ročný nárast cien 1   %</t>
  </si>
  <si>
    <t>Ročný nárast cien 2   %</t>
  </si>
  <si>
    <t>1. sadzba DPH %
- aj pre prirážky rekapitulácie</t>
  </si>
  <si>
    <t>2. sadzba DPH %</t>
  </si>
  <si>
    <t>Percento PM %</t>
  </si>
  <si>
    <t>Vyhliadková veža Trnava - Kamenný mlyn -Stavebná časť</t>
  </si>
  <si>
    <t xml:space="preserve"> Mesto Trnava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</si>
  <si>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</si>
  <si>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</si>
  <si>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</si>
  <si>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</si>
  <si>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</si>
  <si>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 xml:space="preserve">Dodávateľ si zahrnie do jednotkových cien všetky náklady podla ZoD, vrátane VRN-ov: napr. označenie staveniska, čistenie, opatrenia pre stav. v zimnom období, poistenie, geodet. merania a dokumentáciu, skúšky, vzorky,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</si>
</sst>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_x0019__x0019_謲氮꾸ϟ☸Ê_x0008_"/>
      <charset val="238"/>
    </font>
    <font>
      <b/>
      <sz val="10"/>
      <color rgb="FF000000"/>
      <name val="A_x0019__x0019_謲氮꾸ϟ☸Ê_x0008_"/>
      <charset val="238"/>
    </font>
    <font>
      <b/>
      <sz val="9"/>
      <color rgb="FF000000"/>
      <name val="A_x0019__x0019_謲氮꾸ϟ☸Ê_x0008_"/>
      <charset val="238"/>
    </font>
    <font>
      <b/>
      <sz val="11"/>
      <color rgb="FF000000"/>
      <name val="A_x0019__x0019_謲氮꾸ϟ☸Ê_x0008_"/>
      <charset val="238"/>
    </font>
    <font>
      <i/>
      <sz val="10"/>
      <color rgb="FF000000"/>
      <name val="A_x0019__x0019_謲氮꾸ϟ☸Ê_x0008_"/>
      <charset val="238"/>
    </font>
    <font>
      <sz val="8"/>
      <name val="MS Sans Serif"/>
      <family val="2"/>
    </font>
    <font>
      <b/>
      <sz val="8"/>
      <name val="MS Sans Serif"/>
      <family val="2"/>
    </font>
    <font>
      <sz val="8"/>
      <name val="Trebuchet MS"/>
      <family val="2"/>
    </font>
    <font>
      <b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0F0F0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D2B48C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42" fillId="0" borderId="0" applyNumberFormat="0" applyFill="0" applyBorder="0" applyAlignment="0" applyProtection="0"/>
    <xf numFmtId="0" fontId="1" fillId="0" borderId="0"/>
    <xf numFmtId="0" fontId="49" fillId="0" borderId="0" applyAlignment="0">
      <alignment vertical="top" wrapText="1"/>
      <protection locked="0"/>
    </xf>
    <xf numFmtId="0" fontId="51" fillId="0" borderId="0"/>
  </cellStyleXfs>
  <cellXfs count="3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19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7" fillId="5" borderId="0" xfId="0" applyFont="1" applyFill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34" fillId="0" borderId="14" xfId="0" applyNumberFormat="1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4" fontId="34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34" fillId="0" borderId="19" xfId="0" applyNumberFormat="1" applyFont="1" applyBorder="1" applyAlignment="1">
      <alignment vertical="center"/>
    </xf>
    <xf numFmtId="4" fontId="34" fillId="0" borderId="20" xfId="0" applyNumberFormat="1" applyFont="1" applyBorder="1" applyAlignment="1">
      <alignment vertical="center"/>
    </xf>
    <xf numFmtId="166" fontId="34" fillId="0" borderId="20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8" fillId="3" borderId="0" xfId="0" applyNumberFormat="1" applyFont="1" applyFill="1" applyAlignment="1" applyProtection="1">
      <alignment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" fontId="2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4" fontId="2" fillId="0" borderId="21" xfId="0" applyNumberFormat="1" applyFont="1" applyBorder="1" applyAlignment="1">
      <alignment vertical="center"/>
    </xf>
    <xf numFmtId="0" fontId="29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9" fillId="5" borderId="0" xfId="0" applyNumberFormat="1" applyFont="1" applyFill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7" fillId="5" borderId="0" xfId="0" applyFont="1" applyFill="1" applyAlignment="1">
      <alignment horizontal="left" vertical="center"/>
    </xf>
    <xf numFmtId="0" fontId="27" fillId="5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9" fillId="0" borderId="0" xfId="0" applyNumberFormat="1" applyFont="1" applyAlignment="1"/>
    <xf numFmtId="166" fontId="37" fillId="0" borderId="12" xfId="0" applyNumberFormat="1" applyFont="1" applyBorder="1" applyAlignment="1"/>
    <xf numFmtId="166" fontId="37" fillId="0" borderId="13" xfId="0" applyNumberFormat="1" applyFont="1" applyBorder="1" applyAlignment="1"/>
    <xf numFmtId="4" fontId="38" fillId="0" borderId="0" xfId="0" applyNumberFormat="1" applyFont="1" applyAlignment="1">
      <alignment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4" fontId="7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/>
    <xf numFmtId="0" fontId="27" fillId="0" borderId="23" xfId="0" applyFont="1" applyBorder="1" applyAlignment="1" applyProtection="1">
      <alignment horizontal="center" vertical="center"/>
      <protection locked="0"/>
    </xf>
    <xf numFmtId="49" fontId="27" fillId="0" borderId="23" xfId="0" applyNumberFormat="1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167" fontId="27" fillId="0" borderId="23" xfId="0" applyNumberFormat="1" applyFont="1" applyBorder="1" applyAlignment="1" applyProtection="1">
      <alignment vertical="center"/>
      <protection locked="0"/>
    </xf>
    <xf numFmtId="4" fontId="27" fillId="3" borderId="23" xfId="0" applyNumberFormat="1" applyFont="1" applyFill="1" applyBorder="1" applyAlignment="1" applyProtection="1">
      <alignment vertical="center"/>
      <protection locked="0"/>
    </xf>
    <xf numFmtId="4" fontId="27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8" fillId="3" borderId="14" xfId="0" applyFont="1" applyFill="1" applyBorder="1" applyAlignment="1" applyProtection="1">
      <alignment horizontal="left" vertical="center"/>
      <protection locked="0"/>
    </xf>
    <xf numFmtId="0" fontId="28" fillId="0" borderId="0" xfId="0" applyFont="1" applyBorder="1" applyAlignment="1">
      <alignment horizontal="center" vertical="center"/>
    </xf>
    <xf numFmtId="166" fontId="28" fillId="0" borderId="0" xfId="0" applyNumberFormat="1" applyFont="1" applyBorder="1" applyAlignment="1">
      <alignment vertical="center"/>
    </xf>
    <xf numFmtId="166" fontId="28" fillId="0" borderId="15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40" fillId="0" borderId="23" xfId="0" applyFont="1" applyBorder="1" applyAlignment="1" applyProtection="1">
      <alignment horizontal="center" vertical="center"/>
      <protection locked="0"/>
    </xf>
    <xf numFmtId="49" fontId="40" fillId="0" borderId="23" xfId="0" applyNumberFormat="1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167" fontId="40" fillId="0" borderId="23" xfId="0" applyNumberFormat="1" applyFont="1" applyBorder="1" applyAlignment="1" applyProtection="1">
      <alignment vertical="center"/>
      <protection locked="0"/>
    </xf>
    <xf numFmtId="4" fontId="40" fillId="3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  <protection locked="0"/>
    </xf>
    <xf numFmtId="0" fontId="41" fillId="0" borderId="23" xfId="0" applyFont="1" applyBorder="1" applyAlignment="1" applyProtection="1">
      <alignment vertical="center"/>
      <protection locked="0"/>
    </xf>
    <xf numFmtId="0" fontId="41" fillId="0" borderId="3" xfId="0" applyFont="1" applyBorder="1" applyAlignment="1">
      <alignment vertical="center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167" fontId="27" fillId="3" borderId="23" xfId="0" applyNumberFormat="1" applyFont="1" applyFill="1" applyBorder="1" applyAlignment="1" applyProtection="1">
      <alignment vertical="center"/>
      <protection locked="0"/>
    </xf>
    <xf numFmtId="0" fontId="28" fillId="3" borderId="19" xfId="0" applyFont="1" applyFill="1" applyBorder="1" applyAlignment="1" applyProtection="1">
      <alignment horizontal="left" vertical="center"/>
      <protection locked="0"/>
    </xf>
    <xf numFmtId="0" fontId="28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14" fontId="3" fillId="3" borderId="0" xfId="0" applyNumberFormat="1" applyFont="1" applyFill="1" applyAlignment="1" applyProtection="1">
      <alignment horizontal="left" vertical="center"/>
      <protection locked="0"/>
    </xf>
    <xf numFmtId="49" fontId="44" fillId="6" borderId="24" xfId="2" applyNumberFormat="1" applyFont="1" applyFill="1" applyBorder="1" applyAlignment="1">
      <alignment horizontal="left"/>
    </xf>
    <xf numFmtId="4" fontId="44" fillId="6" borderId="24" xfId="2" applyNumberFormat="1" applyFont="1" applyFill="1" applyBorder="1" applyAlignment="1">
      <alignment horizontal="left"/>
    </xf>
    <xf numFmtId="0" fontId="1" fillId="0" borderId="24" xfId="2" applyBorder="1"/>
    <xf numFmtId="0" fontId="1" fillId="0" borderId="0" xfId="2"/>
    <xf numFmtId="49" fontId="45" fillId="7" borderId="24" xfId="2" applyNumberFormat="1" applyFont="1" applyFill="1" applyBorder="1" applyAlignment="1">
      <alignment horizontal="left"/>
    </xf>
    <xf numFmtId="4" fontId="45" fillId="7" borderId="24" xfId="2" applyNumberFormat="1" applyFont="1" applyFill="1" applyBorder="1" applyAlignment="1">
      <alignment horizontal="right"/>
    </xf>
    <xf numFmtId="49" fontId="44" fillId="8" borderId="24" xfId="2" applyNumberFormat="1" applyFont="1" applyFill="1" applyBorder="1" applyAlignment="1">
      <alignment horizontal="left"/>
    </xf>
    <xf numFmtId="4" fontId="44" fillId="8" borderId="24" xfId="2" applyNumberFormat="1" applyFont="1" applyFill="1" applyBorder="1" applyAlignment="1">
      <alignment horizontal="right"/>
    </xf>
    <xf numFmtId="49" fontId="46" fillId="9" borderId="24" xfId="2" applyNumberFormat="1" applyFont="1" applyFill="1" applyBorder="1" applyAlignment="1">
      <alignment horizontal="left"/>
    </xf>
    <xf numFmtId="4" fontId="46" fillId="9" borderId="24" xfId="2" applyNumberFormat="1" applyFont="1" applyFill="1" applyBorder="1" applyAlignment="1">
      <alignment horizontal="right"/>
    </xf>
    <xf numFmtId="49" fontId="47" fillId="10" borderId="24" xfId="2" applyNumberFormat="1" applyFont="1" applyFill="1" applyBorder="1" applyAlignment="1">
      <alignment horizontal="left"/>
    </xf>
    <xf numFmtId="4" fontId="47" fillId="10" borderId="24" xfId="2" applyNumberFormat="1" applyFont="1" applyFill="1" applyBorder="1" applyAlignment="1">
      <alignment horizontal="right"/>
    </xf>
    <xf numFmtId="49" fontId="45" fillId="7" borderId="24" xfId="2" applyNumberFormat="1" applyFont="1" applyFill="1" applyBorder="1" applyAlignment="1">
      <alignment horizontal="center"/>
    </xf>
    <xf numFmtId="49" fontId="1" fillId="0" borderId="0" xfId="2" applyNumberFormat="1"/>
    <xf numFmtId="4" fontId="1" fillId="0" borderId="0" xfId="2" applyNumberFormat="1"/>
    <xf numFmtId="49" fontId="48" fillId="11" borderId="24" xfId="2" applyNumberFormat="1" applyFont="1" applyFill="1" applyBorder="1" applyAlignment="1">
      <alignment horizontal="left"/>
    </xf>
    <xf numFmtId="4" fontId="48" fillId="11" borderId="24" xfId="2" applyNumberFormat="1" applyFont="1" applyFill="1" applyBorder="1" applyAlignment="1">
      <alignment horizontal="right"/>
    </xf>
    <xf numFmtId="49" fontId="47" fillId="12" borderId="24" xfId="2" applyNumberFormat="1" applyFont="1" applyFill="1" applyBorder="1" applyAlignment="1">
      <alignment horizontal="left"/>
    </xf>
    <xf numFmtId="4" fontId="47" fillId="12" borderId="24" xfId="2" applyNumberFormat="1" applyFont="1" applyFill="1" applyBorder="1" applyAlignment="1">
      <alignment horizontal="right"/>
    </xf>
    <xf numFmtId="49" fontId="45" fillId="7" borderId="24" xfId="2" applyNumberFormat="1" applyFont="1" applyFill="1" applyBorder="1" applyAlignment="1">
      <alignment horizontal="left" wrapText="1"/>
    </xf>
    <xf numFmtId="49" fontId="44" fillId="6" borderId="24" xfId="2" applyNumberFormat="1" applyFont="1" applyFill="1" applyBorder="1" applyAlignment="1">
      <alignment horizontal="left" wrapText="1"/>
    </xf>
    <xf numFmtId="4" fontId="44" fillId="6" borderId="24" xfId="2" applyNumberFormat="1" applyFont="1" applyFill="1" applyBorder="1" applyAlignment="1">
      <alignment horizontal="left" wrapText="1"/>
    </xf>
    <xf numFmtId="49" fontId="43" fillId="0" borderId="0" xfId="2" applyNumberFormat="1" applyFont="1"/>
    <xf numFmtId="0" fontId="50" fillId="0" borderId="0" xfId="3" applyFont="1" applyAlignment="1">
      <alignment horizontal="left" vertical="top"/>
      <protection locked="0"/>
    </xf>
    <xf numFmtId="0" fontId="50" fillId="0" borderId="0" xfId="3" applyFont="1" applyAlignment="1">
      <alignment horizontal="left" vertical="top" wrapText="1"/>
      <protection locked="0"/>
    </xf>
    <xf numFmtId="0" fontId="50" fillId="0" borderId="0" xfId="3" applyFont="1" applyAlignment="1">
      <alignment horizontal="right" vertical="top"/>
      <protection locked="0"/>
    </xf>
    <xf numFmtId="0" fontId="50" fillId="0" borderId="0" xfId="3" applyFont="1" applyAlignment="1">
      <alignment vertical="top" wrapText="1"/>
      <protection locked="0"/>
    </xf>
    <xf numFmtId="0" fontId="51" fillId="0" borderId="0" xfId="4"/>
    <xf numFmtId="4" fontId="5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horizontal="left" vertical="center"/>
    </xf>
    <xf numFmtId="4" fontId="29" fillId="5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4" fontId="2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4" fontId="8" fillId="3" borderId="0" xfId="0" applyNumberFormat="1" applyFont="1" applyFill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 wrapText="1"/>
    </xf>
    <xf numFmtId="4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27" fillId="5" borderId="7" xfId="0" applyFont="1" applyFill="1" applyBorder="1" applyAlignment="1">
      <alignment horizontal="right" vertical="center"/>
    </xf>
    <xf numFmtId="0" fontId="27" fillId="5" borderId="7" xfId="0" applyFont="1" applyFill="1" applyBorder="1" applyAlignment="1">
      <alignment horizontal="left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0" fillId="0" borderId="0" xfId="3" applyFont="1" applyAlignment="1">
      <alignment horizontal="left" vertical="top" wrapText="1"/>
      <protection locked="0"/>
    </xf>
    <xf numFmtId="0" fontId="52" fillId="0" borderId="0" xfId="4" applyFont="1"/>
    <xf numFmtId="0" fontId="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</cellXfs>
  <cellStyles count="5">
    <cellStyle name="Hypertextové prepojenie" xfId="1" builtinId="8"/>
    <cellStyle name="Normálna" xfId="0" builtinId="0" customBuiltin="1"/>
    <cellStyle name="Normálna 2" xfId="2" xr:uid="{6C7C4898-D93B-4B6E-B8BD-0D8005741EBE}"/>
    <cellStyle name="Normálna 3" xfId="4" xr:uid="{27B182CE-6E99-4E5A-AEE2-346041A277AB}"/>
    <cellStyle name="normálne_SO-01 Rodinný dom a občianska vybavenosť - zmena Zadanie s výkazom výmer" xfId="3" xr:uid="{608D1BDD-0A6C-4116-B053-1B14BC61B0B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33" workbookViewId="0">
      <selection activeCell="T52" sqref="T5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69" t="s">
        <v>5</v>
      </c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81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R5" s="21"/>
      <c r="BE5" s="278" t="s">
        <v>13</v>
      </c>
      <c r="BS5" s="18" t="s">
        <v>6</v>
      </c>
    </row>
    <row r="6" spans="1:74" s="1" customFormat="1" ht="36.950000000000003" customHeight="1">
      <c r="B6" s="21"/>
      <c r="D6" s="27" t="s">
        <v>14</v>
      </c>
      <c r="K6" s="282" t="s">
        <v>76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R6" s="21"/>
      <c r="BE6" s="279"/>
      <c r="BS6" s="18" t="s">
        <v>6</v>
      </c>
    </row>
    <row r="7" spans="1:74" s="1" customFormat="1" ht="12" customHeight="1">
      <c r="B7" s="21"/>
      <c r="D7" s="28" t="s">
        <v>15</v>
      </c>
      <c r="K7" s="26" t="s">
        <v>1</v>
      </c>
      <c r="AK7" s="28" t="s">
        <v>16</v>
      </c>
      <c r="AN7" s="26" t="s">
        <v>1</v>
      </c>
      <c r="AR7" s="21"/>
      <c r="BE7" s="279"/>
      <c r="BS7" s="18" t="s">
        <v>6</v>
      </c>
    </row>
    <row r="8" spans="1:74" s="1" customFormat="1" ht="12" customHeight="1">
      <c r="B8" s="21"/>
      <c r="D8" s="28" t="s">
        <v>17</v>
      </c>
      <c r="K8" s="26" t="s">
        <v>18</v>
      </c>
      <c r="AK8" s="28" t="s">
        <v>19</v>
      </c>
      <c r="AN8" s="236">
        <v>44853</v>
      </c>
      <c r="AR8" s="21"/>
      <c r="BE8" s="279"/>
      <c r="BS8" s="18" t="s">
        <v>6</v>
      </c>
    </row>
    <row r="9" spans="1:74" s="1" customFormat="1" ht="14.45" customHeight="1">
      <c r="B9" s="21"/>
      <c r="AR9" s="21"/>
      <c r="BE9" s="279"/>
      <c r="BS9" s="18" t="s">
        <v>6</v>
      </c>
    </row>
    <row r="10" spans="1:74" s="1" customFormat="1" ht="12" customHeight="1">
      <c r="B10" s="21"/>
      <c r="D10" s="28" t="s">
        <v>20</v>
      </c>
      <c r="AK10" s="28" t="s">
        <v>21</v>
      </c>
      <c r="AN10" s="26" t="s">
        <v>1</v>
      </c>
      <c r="AR10" s="21"/>
      <c r="BE10" s="279"/>
      <c r="BS10" s="18" t="s">
        <v>6</v>
      </c>
    </row>
    <row r="11" spans="1:74" s="1" customFormat="1" ht="18.399999999999999" customHeight="1">
      <c r="B11" s="21"/>
      <c r="E11" s="26" t="s">
        <v>691</v>
      </c>
      <c r="AK11" s="28" t="s">
        <v>22</v>
      </c>
      <c r="AN11" s="26" t="s">
        <v>1</v>
      </c>
      <c r="AR11" s="21"/>
      <c r="BE11" s="279"/>
      <c r="BS11" s="18" t="s">
        <v>6</v>
      </c>
    </row>
    <row r="12" spans="1:74" s="1" customFormat="1" ht="6.95" customHeight="1">
      <c r="B12" s="21"/>
      <c r="AR12" s="21"/>
      <c r="BE12" s="279"/>
      <c r="BS12" s="18" t="s">
        <v>6</v>
      </c>
    </row>
    <row r="13" spans="1:74" s="1" customFormat="1" ht="12" customHeight="1">
      <c r="B13" s="21"/>
      <c r="D13" s="28" t="s">
        <v>23</v>
      </c>
      <c r="AK13" s="28" t="s">
        <v>21</v>
      </c>
      <c r="AN13" s="30" t="s">
        <v>24</v>
      </c>
      <c r="AR13" s="21"/>
      <c r="BE13" s="279"/>
      <c r="BS13" s="18" t="s">
        <v>6</v>
      </c>
    </row>
    <row r="14" spans="1:74" ht="12.75">
      <c r="B14" s="21"/>
      <c r="E14" s="283" t="s">
        <v>24</v>
      </c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" t="s">
        <v>22</v>
      </c>
      <c r="AN14" s="30" t="s">
        <v>24</v>
      </c>
      <c r="AR14" s="21"/>
      <c r="BE14" s="279"/>
      <c r="BS14" s="18" t="s">
        <v>6</v>
      </c>
    </row>
    <row r="15" spans="1:74" s="1" customFormat="1" ht="6.95" customHeight="1">
      <c r="B15" s="21"/>
      <c r="AR15" s="21"/>
      <c r="BE15" s="279"/>
      <c r="BS15" s="18" t="s">
        <v>3</v>
      </c>
    </row>
    <row r="16" spans="1:74" s="1" customFormat="1" ht="12" customHeight="1">
      <c r="B16" s="21"/>
      <c r="D16" s="28" t="s">
        <v>25</v>
      </c>
      <c r="AK16" s="28" t="s">
        <v>21</v>
      </c>
      <c r="AN16" s="26" t="s">
        <v>1</v>
      </c>
      <c r="AR16" s="21"/>
      <c r="BE16" s="279"/>
      <c r="BS16" s="18" t="s">
        <v>3</v>
      </c>
    </row>
    <row r="17" spans="1:71" s="1" customFormat="1" ht="18.399999999999999" customHeight="1">
      <c r="B17" s="21"/>
      <c r="E17" s="26" t="s">
        <v>93</v>
      </c>
      <c r="AK17" s="28" t="s">
        <v>22</v>
      </c>
      <c r="AN17" s="26" t="s">
        <v>1</v>
      </c>
      <c r="AR17" s="21"/>
      <c r="BE17" s="279"/>
      <c r="BS17" s="18" t="s">
        <v>26</v>
      </c>
    </row>
    <row r="18" spans="1:71" s="1" customFormat="1" ht="6.95" customHeight="1">
      <c r="B18" s="21"/>
      <c r="AR18" s="21"/>
      <c r="BE18" s="279"/>
      <c r="BS18" s="18" t="s">
        <v>6</v>
      </c>
    </row>
    <row r="19" spans="1:71" s="1" customFormat="1" ht="12" customHeight="1">
      <c r="B19" s="21"/>
      <c r="D19" s="28" t="s">
        <v>27</v>
      </c>
      <c r="AK19" s="28" t="s">
        <v>21</v>
      </c>
      <c r="AN19" s="26" t="s">
        <v>1</v>
      </c>
      <c r="AR19" s="21"/>
      <c r="BE19" s="279"/>
      <c r="BS19" s="18" t="s">
        <v>6</v>
      </c>
    </row>
    <row r="20" spans="1:71" s="1" customFormat="1" ht="18.399999999999999" customHeight="1">
      <c r="B20" s="21"/>
      <c r="E20" s="26" t="s">
        <v>94</v>
      </c>
      <c r="AK20" s="28" t="s">
        <v>22</v>
      </c>
      <c r="AN20" s="26" t="s">
        <v>1</v>
      </c>
      <c r="AR20" s="21"/>
      <c r="BE20" s="279"/>
      <c r="BS20" s="18" t="s">
        <v>26</v>
      </c>
    </row>
    <row r="21" spans="1:71" s="1" customFormat="1" ht="6.95" customHeight="1">
      <c r="B21" s="21"/>
      <c r="AR21" s="21"/>
      <c r="BE21" s="279"/>
    </row>
    <row r="22" spans="1:71" s="1" customFormat="1" ht="12" customHeight="1">
      <c r="B22" s="21"/>
      <c r="D22" s="28" t="s">
        <v>28</v>
      </c>
      <c r="AR22" s="21"/>
      <c r="BE22" s="279"/>
    </row>
    <row r="23" spans="1:71" s="1" customFormat="1" ht="16.5" customHeight="1">
      <c r="B23" s="21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R23" s="21"/>
      <c r="BE23" s="279"/>
    </row>
    <row r="24" spans="1:71" s="1" customFormat="1" ht="6.95" customHeight="1">
      <c r="B24" s="21"/>
      <c r="AR24" s="21"/>
      <c r="BE24" s="279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79"/>
    </row>
    <row r="26" spans="1:71" s="1" customFormat="1" ht="14.45" customHeight="1">
      <c r="B26" s="21"/>
      <c r="D26" s="33" t="s">
        <v>29</v>
      </c>
      <c r="AK26" s="286">
        <f>ROUND(AG94,2)</f>
        <v>0</v>
      </c>
      <c r="AL26" s="270"/>
      <c r="AM26" s="270"/>
      <c r="AN26" s="270"/>
      <c r="AO26" s="270"/>
      <c r="AR26" s="21"/>
      <c r="BE26" s="279"/>
    </row>
    <row r="27" spans="1:71" s="1" customFormat="1" ht="14.45" customHeight="1">
      <c r="B27" s="21"/>
      <c r="D27" s="33" t="s">
        <v>30</v>
      </c>
      <c r="AK27" s="286">
        <f>ROUND(AG98, 2)</f>
        <v>0</v>
      </c>
      <c r="AL27" s="286"/>
      <c r="AM27" s="286"/>
      <c r="AN27" s="286"/>
      <c r="AO27" s="286"/>
      <c r="AR27" s="21"/>
      <c r="BE27" s="279"/>
    </row>
    <row r="28" spans="1:7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279"/>
    </row>
    <row r="29" spans="1:71" s="2" customFormat="1" ht="25.9" customHeight="1">
      <c r="A29" s="35"/>
      <c r="B29" s="36"/>
      <c r="C29" s="35"/>
      <c r="D29" s="37" t="s">
        <v>31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87">
        <f>ROUND(AK26 + AK27, 2)</f>
        <v>0</v>
      </c>
      <c r="AL29" s="288"/>
      <c r="AM29" s="288"/>
      <c r="AN29" s="288"/>
      <c r="AO29" s="288"/>
      <c r="AP29" s="35"/>
      <c r="AQ29" s="35"/>
      <c r="AR29" s="36"/>
      <c r="BE29" s="279"/>
    </row>
    <row r="30" spans="1:71" s="2" customFormat="1" ht="6.95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279"/>
    </row>
    <row r="31" spans="1:71" s="2" customFormat="1" ht="12.75">
      <c r="A31" s="35"/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289" t="s">
        <v>32</v>
      </c>
      <c r="M31" s="289"/>
      <c r="N31" s="289"/>
      <c r="O31" s="289"/>
      <c r="P31" s="289"/>
      <c r="Q31" s="35"/>
      <c r="R31" s="35"/>
      <c r="S31" s="35"/>
      <c r="T31" s="35"/>
      <c r="U31" s="35"/>
      <c r="V31" s="35"/>
      <c r="W31" s="289" t="s">
        <v>33</v>
      </c>
      <c r="X31" s="289"/>
      <c r="Y31" s="289"/>
      <c r="Z31" s="289"/>
      <c r="AA31" s="289"/>
      <c r="AB31" s="289"/>
      <c r="AC31" s="289"/>
      <c r="AD31" s="289"/>
      <c r="AE31" s="289"/>
      <c r="AF31" s="35"/>
      <c r="AG31" s="35"/>
      <c r="AH31" s="35"/>
      <c r="AI31" s="35"/>
      <c r="AJ31" s="35"/>
      <c r="AK31" s="289" t="s">
        <v>34</v>
      </c>
      <c r="AL31" s="289"/>
      <c r="AM31" s="289"/>
      <c r="AN31" s="289"/>
      <c r="AO31" s="289"/>
      <c r="AP31" s="35"/>
      <c r="AQ31" s="35"/>
      <c r="AR31" s="36"/>
      <c r="BE31" s="279"/>
    </row>
    <row r="32" spans="1:71" s="3" customFormat="1" ht="14.45" customHeight="1">
      <c r="B32" s="40"/>
      <c r="D32" s="28" t="s">
        <v>35</v>
      </c>
      <c r="F32" s="41" t="s">
        <v>36</v>
      </c>
      <c r="L32" s="276">
        <v>0.2</v>
      </c>
      <c r="M32" s="275"/>
      <c r="N32" s="275"/>
      <c r="O32" s="275"/>
      <c r="P32" s="275"/>
      <c r="Q32" s="42"/>
      <c r="R32" s="42"/>
      <c r="S32" s="42"/>
      <c r="T32" s="42"/>
      <c r="U32" s="42"/>
      <c r="V32" s="42"/>
      <c r="W32" s="274">
        <f>AK29</f>
        <v>0</v>
      </c>
      <c r="X32" s="275"/>
      <c r="Y32" s="275"/>
      <c r="Z32" s="275"/>
      <c r="AA32" s="275"/>
      <c r="AB32" s="275"/>
      <c r="AC32" s="275"/>
      <c r="AD32" s="275"/>
      <c r="AE32" s="275"/>
      <c r="AF32" s="42"/>
      <c r="AG32" s="42"/>
      <c r="AH32" s="42"/>
      <c r="AI32" s="42"/>
      <c r="AJ32" s="42"/>
      <c r="AK32" s="274" t="e">
        <f>ROUND(AV94 + SUM(BY98:BY102), 2)</f>
        <v>#REF!</v>
      </c>
      <c r="AL32" s="275"/>
      <c r="AM32" s="275"/>
      <c r="AN32" s="275"/>
      <c r="AO32" s="275"/>
      <c r="AP32" s="42"/>
      <c r="AQ32" s="42"/>
      <c r="AR32" s="43"/>
      <c r="AS32" s="42"/>
      <c r="AT32" s="42"/>
      <c r="AU32" s="42"/>
      <c r="AV32" s="42"/>
      <c r="AW32" s="42"/>
      <c r="AX32" s="42"/>
      <c r="AY32" s="42"/>
      <c r="AZ32" s="42"/>
      <c r="BE32" s="280"/>
    </row>
    <row r="33" spans="1:57" s="3" customFormat="1" ht="14.45" customHeight="1">
      <c r="B33" s="40"/>
      <c r="F33" s="41" t="s">
        <v>37</v>
      </c>
      <c r="L33" s="276">
        <v>0.2</v>
      </c>
      <c r="M33" s="275"/>
      <c r="N33" s="275"/>
      <c r="O33" s="275"/>
      <c r="P33" s="275"/>
      <c r="Q33" s="42"/>
      <c r="R33" s="42"/>
      <c r="S33" s="42"/>
      <c r="T33" s="42"/>
      <c r="U33" s="42"/>
      <c r="V33" s="42"/>
      <c r="W33" s="274" t="e">
        <f>ROUND(BA94 + SUM(CE98:CE102), 2)</f>
        <v>#REF!</v>
      </c>
      <c r="X33" s="275"/>
      <c r="Y33" s="275"/>
      <c r="Z33" s="275"/>
      <c r="AA33" s="275"/>
      <c r="AB33" s="275"/>
      <c r="AC33" s="275"/>
      <c r="AD33" s="275"/>
      <c r="AE33" s="275"/>
      <c r="AF33" s="42"/>
      <c r="AG33" s="42"/>
      <c r="AH33" s="42"/>
      <c r="AI33" s="42"/>
      <c r="AJ33" s="42"/>
      <c r="AK33" s="274" t="e">
        <f>ROUND(AW94 + SUM(BZ98:BZ102), 2)</f>
        <v>#REF!</v>
      </c>
      <c r="AL33" s="275"/>
      <c r="AM33" s="275"/>
      <c r="AN33" s="275"/>
      <c r="AO33" s="275"/>
      <c r="AP33" s="42"/>
      <c r="AQ33" s="42"/>
      <c r="AR33" s="43"/>
      <c r="AS33" s="42"/>
      <c r="AT33" s="42"/>
      <c r="AU33" s="42"/>
      <c r="AV33" s="42"/>
      <c r="AW33" s="42"/>
      <c r="AX33" s="42"/>
      <c r="AY33" s="42"/>
      <c r="AZ33" s="42"/>
      <c r="BE33" s="280"/>
    </row>
    <row r="34" spans="1:57" s="3" customFormat="1" ht="14.45" hidden="1" customHeight="1">
      <c r="B34" s="40"/>
      <c r="F34" s="28" t="s">
        <v>38</v>
      </c>
      <c r="L34" s="273">
        <v>0.2</v>
      </c>
      <c r="M34" s="272"/>
      <c r="N34" s="272"/>
      <c r="O34" s="272"/>
      <c r="P34" s="272"/>
      <c r="W34" s="271" t="e">
        <f>ROUND(BB94 + SUM(CF98:CF102), 2)</f>
        <v>#REF!</v>
      </c>
      <c r="X34" s="272"/>
      <c r="Y34" s="272"/>
      <c r="Z34" s="272"/>
      <c r="AA34" s="272"/>
      <c r="AB34" s="272"/>
      <c r="AC34" s="272"/>
      <c r="AD34" s="272"/>
      <c r="AE34" s="272"/>
      <c r="AK34" s="271">
        <v>0</v>
      </c>
      <c r="AL34" s="272"/>
      <c r="AM34" s="272"/>
      <c r="AN34" s="272"/>
      <c r="AO34" s="272"/>
      <c r="AR34" s="40"/>
      <c r="BE34" s="280"/>
    </row>
    <row r="35" spans="1:57" s="3" customFormat="1" ht="14.45" hidden="1" customHeight="1">
      <c r="B35" s="40"/>
      <c r="F35" s="28" t="s">
        <v>39</v>
      </c>
      <c r="L35" s="273">
        <v>0.2</v>
      </c>
      <c r="M35" s="272"/>
      <c r="N35" s="272"/>
      <c r="O35" s="272"/>
      <c r="P35" s="272"/>
      <c r="W35" s="271" t="e">
        <f>ROUND(BC94 + SUM(CG98:CG102), 2)</f>
        <v>#REF!</v>
      </c>
      <c r="X35" s="272"/>
      <c r="Y35" s="272"/>
      <c r="Z35" s="272"/>
      <c r="AA35" s="272"/>
      <c r="AB35" s="272"/>
      <c r="AC35" s="272"/>
      <c r="AD35" s="272"/>
      <c r="AE35" s="272"/>
      <c r="AK35" s="271">
        <v>0</v>
      </c>
      <c r="AL35" s="272"/>
      <c r="AM35" s="272"/>
      <c r="AN35" s="272"/>
      <c r="AO35" s="272"/>
      <c r="AR35" s="40"/>
    </row>
    <row r="36" spans="1:57" s="3" customFormat="1" ht="14.45" hidden="1" customHeight="1">
      <c r="B36" s="40"/>
      <c r="F36" s="41" t="s">
        <v>40</v>
      </c>
      <c r="L36" s="276">
        <v>0</v>
      </c>
      <c r="M36" s="275"/>
      <c r="N36" s="275"/>
      <c r="O36" s="275"/>
      <c r="P36" s="275"/>
      <c r="Q36" s="42"/>
      <c r="R36" s="42"/>
      <c r="S36" s="42"/>
      <c r="T36" s="42"/>
      <c r="U36" s="42"/>
      <c r="V36" s="42"/>
      <c r="W36" s="274" t="e">
        <f>ROUND(BD94 + SUM(CH98:CH102), 2)</f>
        <v>#REF!</v>
      </c>
      <c r="X36" s="275"/>
      <c r="Y36" s="275"/>
      <c r="Z36" s="275"/>
      <c r="AA36" s="275"/>
      <c r="AB36" s="275"/>
      <c r="AC36" s="275"/>
      <c r="AD36" s="275"/>
      <c r="AE36" s="275"/>
      <c r="AF36" s="42"/>
      <c r="AG36" s="42"/>
      <c r="AH36" s="42"/>
      <c r="AI36" s="42"/>
      <c r="AJ36" s="42"/>
      <c r="AK36" s="274">
        <v>0</v>
      </c>
      <c r="AL36" s="275"/>
      <c r="AM36" s="275"/>
      <c r="AN36" s="275"/>
      <c r="AO36" s="275"/>
      <c r="AP36" s="42"/>
      <c r="AQ36" s="42"/>
      <c r="AR36" s="43"/>
      <c r="AS36" s="42"/>
      <c r="AT36" s="42"/>
      <c r="AU36" s="42"/>
      <c r="AV36" s="42"/>
      <c r="AW36" s="42"/>
      <c r="AX36" s="42"/>
      <c r="AY36" s="42"/>
      <c r="AZ36" s="42"/>
    </row>
    <row r="37" spans="1:57" s="2" customFormat="1" ht="6.95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pans="1:57" s="2" customFormat="1" ht="25.9" customHeight="1">
      <c r="A38" s="35"/>
      <c r="B38" s="36"/>
      <c r="C38" s="44"/>
      <c r="D38" s="45" t="s">
        <v>41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 t="s">
        <v>42</v>
      </c>
      <c r="U38" s="46"/>
      <c r="V38" s="46"/>
      <c r="W38" s="46"/>
      <c r="X38" s="268" t="s">
        <v>43</v>
      </c>
      <c r="Y38" s="266"/>
      <c r="Z38" s="266"/>
      <c r="AA38" s="266"/>
      <c r="AB38" s="266"/>
      <c r="AC38" s="46"/>
      <c r="AD38" s="46"/>
      <c r="AE38" s="46"/>
      <c r="AF38" s="46"/>
      <c r="AG38" s="46"/>
      <c r="AH38" s="46"/>
      <c r="AI38" s="46"/>
      <c r="AJ38" s="46"/>
      <c r="AK38" s="265">
        <v>0</v>
      </c>
      <c r="AL38" s="266"/>
      <c r="AM38" s="266"/>
      <c r="AN38" s="266"/>
      <c r="AO38" s="267"/>
      <c r="AP38" s="44"/>
      <c r="AQ38" s="44"/>
      <c r="AR38" s="36"/>
      <c r="BE38" s="35"/>
    </row>
    <row r="39" spans="1:57" s="2" customFormat="1" ht="6.95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14.4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5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8"/>
      <c r="D49" s="49" t="s">
        <v>44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45</v>
      </c>
      <c r="AI49" s="50"/>
      <c r="AJ49" s="50"/>
      <c r="AK49" s="50"/>
      <c r="AL49" s="50"/>
      <c r="AM49" s="50"/>
      <c r="AN49" s="50"/>
      <c r="AO49" s="50"/>
      <c r="AR49" s="48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5"/>
      <c r="B60" s="36"/>
      <c r="C60" s="35"/>
      <c r="D60" s="51" t="s">
        <v>46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1" t="s">
        <v>47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1" t="s">
        <v>46</v>
      </c>
      <c r="AI60" s="38"/>
      <c r="AJ60" s="38"/>
      <c r="AK60" s="38"/>
      <c r="AL60" s="38"/>
      <c r="AM60" s="51" t="s">
        <v>47</v>
      </c>
      <c r="AN60" s="38"/>
      <c r="AO60" s="38"/>
      <c r="AP60" s="35"/>
      <c r="AQ60" s="35"/>
      <c r="AR60" s="36"/>
      <c r="BE60" s="35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5"/>
      <c r="B64" s="36"/>
      <c r="C64" s="35"/>
      <c r="D64" s="49" t="s">
        <v>48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9" t="s">
        <v>49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6"/>
      <c r="BE64" s="35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5"/>
      <c r="B75" s="36"/>
      <c r="C75" s="35"/>
      <c r="D75" s="51" t="s">
        <v>46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1" t="s">
        <v>47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1" t="s">
        <v>46</v>
      </c>
      <c r="AI75" s="38"/>
      <c r="AJ75" s="38"/>
      <c r="AK75" s="38"/>
      <c r="AL75" s="38"/>
      <c r="AM75" s="51" t="s">
        <v>47</v>
      </c>
      <c r="AN75" s="38"/>
      <c r="AO75" s="38"/>
      <c r="AP75" s="35"/>
      <c r="AQ75" s="35"/>
      <c r="AR75" s="36"/>
      <c r="BE75" s="35"/>
    </row>
    <row r="76" spans="1:57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pans="1:57" s="2" customFormat="1" ht="6.95" customHeight="1">
      <c r="A77" s="35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6"/>
      <c r="BE77" s="35"/>
    </row>
    <row r="81" spans="1:91" s="2" customFormat="1" ht="6.95" customHeight="1">
      <c r="A81" s="3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6"/>
      <c r="BE81" s="35"/>
    </row>
    <row r="82" spans="1:91" s="2" customFormat="1" ht="24.95" customHeight="1">
      <c r="A82" s="35"/>
      <c r="B82" s="36"/>
      <c r="C82" s="22" t="s">
        <v>50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pans="1:91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pans="1:91" s="4" customFormat="1" ht="12" customHeight="1">
      <c r="B84" s="57"/>
      <c r="C84" s="28" t="s">
        <v>12</v>
      </c>
      <c r="L84" s="4">
        <f>K5</f>
        <v>0</v>
      </c>
      <c r="AR84" s="57"/>
    </row>
    <row r="85" spans="1:91" s="5" customFormat="1" ht="36.950000000000003" customHeight="1">
      <c r="B85" s="58"/>
      <c r="C85" s="59" t="s">
        <v>14</v>
      </c>
      <c r="L85" s="304" t="str">
        <f>K6</f>
        <v>Vyhliadková veža Trnava - Kamenný mlyn</v>
      </c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R85" s="58"/>
    </row>
    <row r="86" spans="1:91" s="2" customFormat="1" ht="6.95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pans="1:91" s="2" customFormat="1" ht="12" customHeight="1">
      <c r="A87" s="35"/>
      <c r="B87" s="36"/>
      <c r="C87" s="28" t="s">
        <v>17</v>
      </c>
      <c r="D87" s="35"/>
      <c r="E87" s="35"/>
      <c r="F87" s="35"/>
      <c r="G87" s="35"/>
      <c r="H87" s="35"/>
      <c r="I87" s="35"/>
      <c r="J87" s="35"/>
      <c r="K87" s="35"/>
      <c r="L87" s="60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19</v>
      </c>
      <c r="AJ87" s="35"/>
      <c r="AK87" s="35"/>
      <c r="AL87" s="35"/>
      <c r="AM87" s="306">
        <f>IF(AN8= "","",AN8)</f>
        <v>44853</v>
      </c>
      <c r="AN87" s="306"/>
      <c r="AO87" s="35"/>
      <c r="AP87" s="35"/>
      <c r="AQ87" s="35"/>
      <c r="AR87" s="36"/>
      <c r="BE87" s="35"/>
    </row>
    <row r="88" spans="1:91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pans="1:91" s="2" customFormat="1" ht="15.2" customHeight="1">
      <c r="A89" s="35"/>
      <c r="B89" s="36"/>
      <c r="C89" s="28" t="s">
        <v>20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Mesto Trnava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25</v>
      </c>
      <c r="AJ89" s="35"/>
      <c r="AK89" s="35"/>
      <c r="AL89" s="35"/>
      <c r="AM89" s="311" t="str">
        <f>IF(E17="","",E17)</f>
        <v>2021 s.r.o.</v>
      </c>
      <c r="AN89" s="312"/>
      <c r="AO89" s="312"/>
      <c r="AP89" s="312"/>
      <c r="AQ89" s="35"/>
      <c r="AR89" s="36"/>
      <c r="AS89" s="307" t="s">
        <v>51</v>
      </c>
      <c r="AT89" s="308"/>
      <c r="AU89" s="62"/>
      <c r="AV89" s="62"/>
      <c r="AW89" s="62"/>
      <c r="AX89" s="62"/>
      <c r="AY89" s="62"/>
      <c r="AZ89" s="62"/>
      <c r="BA89" s="62"/>
      <c r="BB89" s="62"/>
      <c r="BC89" s="62"/>
      <c r="BD89" s="63"/>
      <c r="BE89" s="35"/>
    </row>
    <row r="90" spans="1:91" s="2" customFormat="1" ht="15.2" customHeight="1">
      <c r="A90" s="35"/>
      <c r="B90" s="36"/>
      <c r="C90" s="28" t="s">
        <v>23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27</v>
      </c>
      <c r="AJ90" s="35"/>
      <c r="AK90" s="35"/>
      <c r="AL90" s="35"/>
      <c r="AM90" s="311" t="str">
        <f>IF(E20="","",E20)</f>
        <v>Rosoft, s.r.o.</v>
      </c>
      <c r="AN90" s="312"/>
      <c r="AO90" s="312"/>
      <c r="AP90" s="312"/>
      <c r="AQ90" s="35"/>
      <c r="AR90" s="36"/>
      <c r="AS90" s="309"/>
      <c r="AT90" s="310"/>
      <c r="AU90" s="64"/>
      <c r="AV90" s="64"/>
      <c r="AW90" s="64"/>
      <c r="AX90" s="64"/>
      <c r="AY90" s="64"/>
      <c r="AZ90" s="64"/>
      <c r="BA90" s="64"/>
      <c r="BB90" s="64"/>
      <c r="BC90" s="64"/>
      <c r="BD90" s="65"/>
      <c r="BE90" s="35"/>
    </row>
    <row r="91" spans="1:91" s="2" customFormat="1" ht="10.9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309"/>
      <c r="AT91" s="310"/>
      <c r="AU91" s="64"/>
      <c r="AV91" s="64"/>
      <c r="AW91" s="64"/>
      <c r="AX91" s="64"/>
      <c r="AY91" s="64"/>
      <c r="AZ91" s="64"/>
      <c r="BA91" s="64"/>
      <c r="BB91" s="64"/>
      <c r="BC91" s="64"/>
      <c r="BD91" s="65"/>
      <c r="BE91" s="35"/>
    </row>
    <row r="92" spans="1:91" s="2" customFormat="1" ht="29.25" customHeight="1">
      <c r="A92" s="35"/>
      <c r="B92" s="36"/>
      <c r="C92" s="303" t="s">
        <v>52</v>
      </c>
      <c r="D92" s="300"/>
      <c r="E92" s="300"/>
      <c r="F92" s="300"/>
      <c r="G92" s="300"/>
      <c r="H92" s="66"/>
      <c r="I92" s="301" t="s">
        <v>53</v>
      </c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299" t="s">
        <v>54</v>
      </c>
      <c r="AH92" s="300"/>
      <c r="AI92" s="300"/>
      <c r="AJ92" s="300"/>
      <c r="AK92" s="300"/>
      <c r="AL92" s="300"/>
      <c r="AM92" s="300"/>
      <c r="AN92" s="301" t="s">
        <v>55</v>
      </c>
      <c r="AO92" s="300"/>
      <c r="AP92" s="302"/>
      <c r="AQ92" s="67" t="s">
        <v>56</v>
      </c>
      <c r="AR92" s="36"/>
      <c r="AS92" s="68" t="s">
        <v>57</v>
      </c>
      <c r="AT92" s="69" t="s">
        <v>58</v>
      </c>
      <c r="AU92" s="69" t="s">
        <v>59</v>
      </c>
      <c r="AV92" s="69" t="s">
        <v>60</v>
      </c>
      <c r="AW92" s="69" t="s">
        <v>61</v>
      </c>
      <c r="AX92" s="69" t="s">
        <v>62</v>
      </c>
      <c r="AY92" s="69" t="s">
        <v>63</v>
      </c>
      <c r="AZ92" s="69" t="s">
        <v>64</v>
      </c>
      <c r="BA92" s="69" t="s">
        <v>65</v>
      </c>
      <c r="BB92" s="69" t="s">
        <v>66</v>
      </c>
      <c r="BC92" s="69" t="s">
        <v>67</v>
      </c>
      <c r="BD92" s="70" t="s">
        <v>68</v>
      </c>
      <c r="BE92" s="35"/>
    </row>
    <row r="93" spans="1:91" s="2" customFormat="1" ht="10.9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71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3"/>
      <c r="BE93" s="35"/>
    </row>
    <row r="94" spans="1:91" s="6" customFormat="1" ht="32.450000000000003" customHeight="1">
      <c r="B94" s="74"/>
      <c r="C94" s="75" t="s">
        <v>69</v>
      </c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294">
        <f>ROUND(SUM(AG95:AG96),2)</f>
        <v>0</v>
      </c>
      <c r="AH94" s="294"/>
      <c r="AI94" s="294"/>
      <c r="AJ94" s="294"/>
      <c r="AK94" s="294"/>
      <c r="AL94" s="294"/>
      <c r="AM94" s="294"/>
      <c r="AN94" s="295">
        <f>AN95+AN96</f>
        <v>0</v>
      </c>
      <c r="AO94" s="295"/>
      <c r="AP94" s="295"/>
      <c r="AQ94" s="78" t="s">
        <v>1</v>
      </c>
      <c r="AR94" s="74"/>
      <c r="AS94" s="79">
        <f>ROUND(SUM(AS95:AS96),2)</f>
        <v>0</v>
      </c>
      <c r="AT94" s="80" t="e">
        <f>ROUND(SUM(AV94:AW94),2)</f>
        <v>#REF!</v>
      </c>
      <c r="AU94" s="81" t="e">
        <f>ROUND(SUM(AU95:AU96),5)</f>
        <v>#REF!</v>
      </c>
      <c r="AV94" s="80" t="e">
        <f>ROUND(AZ94*L32,2)</f>
        <v>#REF!</v>
      </c>
      <c r="AW94" s="80" t="e">
        <f>ROUND(BA94*L33,2)</f>
        <v>#REF!</v>
      </c>
      <c r="AX94" s="80" t="e">
        <f>ROUND(BB94*L32,2)</f>
        <v>#REF!</v>
      </c>
      <c r="AY94" s="80" t="e">
        <f>ROUND(BC94*L33,2)</f>
        <v>#REF!</v>
      </c>
      <c r="AZ94" s="80" t="e">
        <f>ROUND(SUM(AZ95:AZ96),2)</f>
        <v>#REF!</v>
      </c>
      <c r="BA94" s="80" t="e">
        <f>ROUND(SUM(BA95:BA96),2)</f>
        <v>#REF!</v>
      </c>
      <c r="BB94" s="80" t="e">
        <f>ROUND(SUM(BB95:BB96),2)</f>
        <v>#REF!</v>
      </c>
      <c r="BC94" s="80" t="e">
        <f>ROUND(SUM(BC95:BC96),2)</f>
        <v>#REF!</v>
      </c>
      <c r="BD94" s="82" t="e">
        <f>ROUND(SUM(BD95:BD96),2)</f>
        <v>#REF!</v>
      </c>
      <c r="BS94" s="83" t="s">
        <v>70</v>
      </c>
      <c r="BT94" s="83" t="s">
        <v>71</v>
      </c>
      <c r="BU94" s="84" t="s">
        <v>72</v>
      </c>
      <c r="BV94" s="83" t="s">
        <v>73</v>
      </c>
      <c r="BW94" s="83" t="s">
        <v>4</v>
      </c>
      <c r="BX94" s="83" t="s">
        <v>74</v>
      </c>
      <c r="CL94" s="83" t="s">
        <v>1</v>
      </c>
    </row>
    <row r="95" spans="1:91" s="7" customFormat="1" ht="24.75" customHeight="1">
      <c r="A95" s="85" t="s">
        <v>75</v>
      </c>
      <c r="B95" s="86"/>
      <c r="C95" s="87"/>
      <c r="D95" s="296"/>
      <c r="E95" s="296"/>
      <c r="F95" s="296"/>
      <c r="G95" s="296"/>
      <c r="H95" s="296"/>
      <c r="I95" s="88"/>
      <c r="J95" s="296" t="s">
        <v>76</v>
      </c>
      <c r="K95" s="296"/>
      <c r="L95" s="296"/>
      <c r="M95" s="296"/>
      <c r="N95" s="296"/>
      <c r="O95" s="296"/>
      <c r="P95" s="296"/>
      <c r="Q95" s="296"/>
      <c r="R95" s="296"/>
      <c r="S95" s="296"/>
      <c r="T95" s="296"/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F95" s="296"/>
      <c r="AG95" s="297">
        <f>'Vyhliadková veža ...'!J32</f>
        <v>0</v>
      </c>
      <c r="AH95" s="298"/>
      <c r="AI95" s="298"/>
      <c r="AJ95" s="298"/>
      <c r="AK95" s="298"/>
      <c r="AL95" s="298"/>
      <c r="AM95" s="298"/>
      <c r="AN95" s="297">
        <f>SUM(AG95,AT95)</f>
        <v>0</v>
      </c>
      <c r="AO95" s="298"/>
      <c r="AP95" s="298"/>
      <c r="AQ95" s="89" t="s">
        <v>77</v>
      </c>
      <c r="AR95" s="86"/>
      <c r="AS95" s="90">
        <v>0</v>
      </c>
      <c r="AT95" s="91">
        <f>ROUND(SUM(AV95:AW95),2)</f>
        <v>0</v>
      </c>
      <c r="AU95" s="92">
        <f>'Vyhliadková veža ...'!P138</f>
        <v>0</v>
      </c>
      <c r="AV95" s="91">
        <f>'Vyhliadková veža ...'!J35</f>
        <v>0</v>
      </c>
      <c r="AW95" s="91">
        <f>'Vyhliadková veža ...'!J36</f>
        <v>0</v>
      </c>
      <c r="AX95" s="91">
        <f>'Vyhliadková veža ...'!J37</f>
        <v>0</v>
      </c>
      <c r="AY95" s="91">
        <f>'Vyhliadková veža ...'!J38</f>
        <v>0</v>
      </c>
      <c r="AZ95" s="91">
        <f>'Vyhliadková veža ...'!F35</f>
        <v>0</v>
      </c>
      <c r="BA95" s="91">
        <f>'Vyhliadková veža ...'!F36</f>
        <v>0</v>
      </c>
      <c r="BB95" s="91">
        <f>'Vyhliadková veža ...'!F37</f>
        <v>0</v>
      </c>
      <c r="BC95" s="91">
        <f>'Vyhliadková veža ...'!F38</f>
        <v>0</v>
      </c>
      <c r="BD95" s="93">
        <f>'Vyhliadková veža ...'!F39</f>
        <v>0</v>
      </c>
      <c r="BT95" s="94" t="s">
        <v>78</v>
      </c>
      <c r="BV95" s="94" t="s">
        <v>73</v>
      </c>
      <c r="BW95" s="94" t="s">
        <v>79</v>
      </c>
      <c r="BX95" s="94" t="s">
        <v>4</v>
      </c>
      <c r="CL95" s="94" t="s">
        <v>1</v>
      </c>
      <c r="CM95" s="94" t="s">
        <v>71</v>
      </c>
    </row>
    <row r="96" spans="1:91" s="7" customFormat="1" ht="16.5" customHeight="1">
      <c r="A96" s="85" t="s">
        <v>75</v>
      </c>
      <c r="B96" s="86"/>
      <c r="C96" s="87"/>
      <c r="D96" s="296"/>
      <c r="E96" s="296"/>
      <c r="F96" s="296"/>
      <c r="G96" s="296"/>
      <c r="H96" s="296"/>
      <c r="I96" s="88"/>
      <c r="J96" s="296" t="s">
        <v>588</v>
      </c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7">
        <f>Rekapitulácia!C25</f>
        <v>0</v>
      </c>
      <c r="AH96" s="298"/>
      <c r="AI96" s="298"/>
      <c r="AJ96" s="298"/>
      <c r="AK96" s="298"/>
      <c r="AL96" s="298"/>
      <c r="AM96" s="298"/>
      <c r="AN96" s="297">
        <f>AG96*1.2</f>
        <v>0</v>
      </c>
      <c r="AO96" s="298"/>
      <c r="AP96" s="298"/>
      <c r="AQ96" s="89" t="s">
        <v>77</v>
      </c>
      <c r="AR96" s="86"/>
      <c r="AS96" s="95">
        <v>0</v>
      </c>
      <c r="AT96" s="96" t="e">
        <f>ROUND(SUM(AV96:AW96),2)</f>
        <v>#REF!</v>
      </c>
      <c r="AU96" s="97" t="e">
        <f>#REF!</f>
        <v>#REF!</v>
      </c>
      <c r="AV96" s="96" t="e">
        <f>#REF!</f>
        <v>#REF!</v>
      </c>
      <c r="AW96" s="96" t="e">
        <f>#REF!</f>
        <v>#REF!</v>
      </c>
      <c r="AX96" s="96" t="e">
        <f>#REF!</f>
        <v>#REF!</v>
      </c>
      <c r="AY96" s="96" t="e">
        <f>#REF!</f>
        <v>#REF!</v>
      </c>
      <c r="AZ96" s="96" t="e">
        <f>#REF!</f>
        <v>#REF!</v>
      </c>
      <c r="BA96" s="96" t="e">
        <f>#REF!</f>
        <v>#REF!</v>
      </c>
      <c r="BB96" s="96" t="e">
        <f>#REF!</f>
        <v>#REF!</v>
      </c>
      <c r="BC96" s="96" t="e">
        <f>#REF!</f>
        <v>#REF!</v>
      </c>
      <c r="BD96" s="98" t="e">
        <f>#REF!</f>
        <v>#REF!</v>
      </c>
      <c r="BT96" s="94" t="s">
        <v>78</v>
      </c>
      <c r="BV96" s="94" t="s">
        <v>73</v>
      </c>
      <c r="BW96" s="94" t="s">
        <v>80</v>
      </c>
      <c r="BX96" s="94" t="s">
        <v>4</v>
      </c>
      <c r="CL96" s="94" t="s">
        <v>1</v>
      </c>
      <c r="CM96" s="94" t="s">
        <v>71</v>
      </c>
    </row>
    <row r="97" spans="1:89">
      <c r="B97" s="21"/>
      <c r="AR97" s="21"/>
    </row>
    <row r="98" spans="1:89" s="2" customFormat="1" ht="30" customHeight="1">
      <c r="A98" s="35"/>
      <c r="B98" s="36"/>
      <c r="C98" s="75" t="s">
        <v>81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295">
        <f>ROUND(SUM(AG99:AG102), 2)</f>
        <v>0</v>
      </c>
      <c r="AH98" s="295"/>
      <c r="AI98" s="295"/>
      <c r="AJ98" s="295"/>
      <c r="AK98" s="295"/>
      <c r="AL98" s="295"/>
      <c r="AM98" s="295"/>
      <c r="AN98" s="295">
        <f>ROUND(SUM(AN99:AN102), 2)</f>
        <v>0</v>
      </c>
      <c r="AO98" s="295"/>
      <c r="AP98" s="295"/>
      <c r="AQ98" s="99"/>
      <c r="AR98" s="36"/>
      <c r="AS98" s="68" t="s">
        <v>82</v>
      </c>
      <c r="AT98" s="69" t="s">
        <v>83</v>
      </c>
      <c r="AU98" s="69" t="s">
        <v>35</v>
      </c>
      <c r="AV98" s="70" t="s">
        <v>58</v>
      </c>
      <c r="AW98" s="35"/>
      <c r="AX98" s="35"/>
      <c r="AY98" s="35"/>
      <c r="AZ98" s="35"/>
      <c r="BA98" s="35"/>
      <c r="BB98" s="35"/>
      <c r="BC98" s="35"/>
      <c r="BD98" s="35"/>
      <c r="BE98" s="35"/>
    </row>
    <row r="99" spans="1:89" s="2" customFormat="1" ht="19.899999999999999" customHeight="1">
      <c r="A99" s="35"/>
      <c r="B99" s="36"/>
      <c r="C99" s="35"/>
      <c r="D99" s="291" t="s">
        <v>84</v>
      </c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35"/>
      <c r="AD99" s="35"/>
      <c r="AE99" s="35"/>
      <c r="AF99" s="35"/>
      <c r="AG99" s="292">
        <f>ROUND(AG94 * AS99, 2)</f>
        <v>0</v>
      </c>
      <c r="AH99" s="293"/>
      <c r="AI99" s="293"/>
      <c r="AJ99" s="293"/>
      <c r="AK99" s="293"/>
      <c r="AL99" s="293"/>
      <c r="AM99" s="293"/>
      <c r="AN99" s="293">
        <f>ROUND(AG99 + AV99, 2)</f>
        <v>0</v>
      </c>
      <c r="AO99" s="293"/>
      <c r="AP99" s="293"/>
      <c r="AQ99" s="35"/>
      <c r="AR99" s="36"/>
      <c r="AS99" s="101">
        <v>0</v>
      </c>
      <c r="AT99" s="102" t="s">
        <v>85</v>
      </c>
      <c r="AU99" s="102" t="s">
        <v>36</v>
      </c>
      <c r="AV99" s="103">
        <f>ROUND(IF(AU99="základná",AG99*L32,IF(AU99="znížená",AG99*L33,0)), 2)</f>
        <v>0</v>
      </c>
      <c r="AW99" s="35"/>
      <c r="AX99" s="35"/>
      <c r="AY99" s="35"/>
      <c r="AZ99" s="35"/>
      <c r="BA99" s="35"/>
      <c r="BB99" s="35"/>
      <c r="BC99" s="35"/>
      <c r="BD99" s="35"/>
      <c r="BE99" s="35"/>
      <c r="BV99" s="18" t="s">
        <v>86</v>
      </c>
      <c r="BY99" s="104">
        <f>IF(AU99="základná",AV99,0)</f>
        <v>0</v>
      </c>
      <c r="BZ99" s="104">
        <f>IF(AU99="znížená",AV99,0)</f>
        <v>0</v>
      </c>
      <c r="CA99" s="104">
        <v>0</v>
      </c>
      <c r="CB99" s="104">
        <v>0</v>
      </c>
      <c r="CC99" s="104">
        <v>0</v>
      </c>
      <c r="CD99" s="104">
        <f>IF(AU99="základná",AG99,0)</f>
        <v>0</v>
      </c>
      <c r="CE99" s="104">
        <f>IF(AU99="znížená",AG99,0)</f>
        <v>0</v>
      </c>
      <c r="CF99" s="104">
        <f>IF(AU99="zákl. prenesená",AG99,0)</f>
        <v>0</v>
      </c>
      <c r="CG99" s="104">
        <f>IF(AU99="zníž. prenesená",AG99,0)</f>
        <v>0</v>
      </c>
      <c r="CH99" s="104">
        <f>IF(AU99="nulová",AG99,0)</f>
        <v>0</v>
      </c>
      <c r="CI99" s="18">
        <f>IF(AU99="základná",1,IF(AU99="znížená",2,IF(AU99="zákl. prenesená",4,IF(AU99="zníž. prenesená",5,3))))</f>
        <v>1</v>
      </c>
      <c r="CJ99" s="18">
        <f>IF(AT99="stavebná časť",1,IF(AT99="investičná časť",2,3))</f>
        <v>1</v>
      </c>
      <c r="CK99" s="18" t="str">
        <f>IF(D99="Vyplň vlastné","","x")</f>
        <v>x</v>
      </c>
    </row>
    <row r="100" spans="1:89" s="2" customFormat="1" ht="19.899999999999999" customHeight="1">
      <c r="A100" s="35"/>
      <c r="B100" s="36"/>
      <c r="C100" s="35"/>
      <c r="D100" s="290" t="s">
        <v>87</v>
      </c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35"/>
      <c r="AD100" s="35"/>
      <c r="AE100" s="35"/>
      <c r="AF100" s="35"/>
      <c r="AG100" s="292">
        <f>ROUND(AG94 * AS100, 2)</f>
        <v>0</v>
      </c>
      <c r="AH100" s="293"/>
      <c r="AI100" s="293"/>
      <c r="AJ100" s="293"/>
      <c r="AK100" s="293"/>
      <c r="AL100" s="293"/>
      <c r="AM100" s="293"/>
      <c r="AN100" s="293">
        <f>ROUND(AG100 + AV100, 2)</f>
        <v>0</v>
      </c>
      <c r="AO100" s="293"/>
      <c r="AP100" s="293"/>
      <c r="AQ100" s="35"/>
      <c r="AR100" s="36"/>
      <c r="AS100" s="101">
        <v>0</v>
      </c>
      <c r="AT100" s="102" t="s">
        <v>85</v>
      </c>
      <c r="AU100" s="102" t="s">
        <v>36</v>
      </c>
      <c r="AV100" s="103">
        <f>ROUND(IF(AU100="základná",AG100*L32,IF(AU100="znížená",AG100*L33,0)), 2)</f>
        <v>0</v>
      </c>
      <c r="AW100" s="35"/>
      <c r="AX100" s="35"/>
      <c r="AY100" s="35"/>
      <c r="AZ100" s="35"/>
      <c r="BA100" s="35"/>
      <c r="BB100" s="35"/>
      <c r="BC100" s="35"/>
      <c r="BD100" s="35"/>
      <c r="BE100" s="35"/>
      <c r="BV100" s="18" t="s">
        <v>88</v>
      </c>
      <c r="BY100" s="104">
        <f>IF(AU100="základná",AV100,0)</f>
        <v>0</v>
      </c>
      <c r="BZ100" s="104">
        <f>IF(AU100="znížená",AV100,0)</f>
        <v>0</v>
      </c>
      <c r="CA100" s="104">
        <v>0</v>
      </c>
      <c r="CB100" s="104">
        <v>0</v>
      </c>
      <c r="CC100" s="104">
        <v>0</v>
      </c>
      <c r="CD100" s="104">
        <f>IF(AU100="základná",AG100,0)</f>
        <v>0</v>
      </c>
      <c r="CE100" s="104">
        <f>IF(AU100="znížená",AG100,0)</f>
        <v>0</v>
      </c>
      <c r="CF100" s="104">
        <f>IF(AU100="zákl. prenesená",AG100,0)</f>
        <v>0</v>
      </c>
      <c r="CG100" s="104">
        <f>IF(AU100="zníž. prenesená",AG100,0)</f>
        <v>0</v>
      </c>
      <c r="CH100" s="104">
        <f>IF(AU100="nulová",AG100,0)</f>
        <v>0</v>
      </c>
      <c r="CI100" s="18">
        <f>IF(AU100="základná",1,IF(AU100="znížená",2,IF(AU100="zákl. prenesená",4,IF(AU100="zníž. prenesená",5,3))))</f>
        <v>1</v>
      </c>
      <c r="CJ100" s="18">
        <f>IF(AT100="stavebná časť",1,IF(AT100="investičná časť",2,3))</f>
        <v>1</v>
      </c>
      <c r="CK100" s="18" t="str">
        <f>IF(D100="Vyplň vlastné","","x")</f>
        <v/>
      </c>
    </row>
    <row r="101" spans="1:89" s="2" customFormat="1" ht="19.899999999999999" customHeight="1">
      <c r="A101" s="35"/>
      <c r="B101" s="36"/>
      <c r="C101" s="35"/>
      <c r="D101" s="290" t="s">
        <v>87</v>
      </c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35"/>
      <c r="AD101" s="35"/>
      <c r="AE101" s="35"/>
      <c r="AF101" s="35"/>
      <c r="AG101" s="292">
        <f>ROUND(AG94 * AS101, 2)</f>
        <v>0</v>
      </c>
      <c r="AH101" s="293"/>
      <c r="AI101" s="293"/>
      <c r="AJ101" s="293"/>
      <c r="AK101" s="293"/>
      <c r="AL101" s="293"/>
      <c r="AM101" s="293"/>
      <c r="AN101" s="293">
        <f>ROUND(AG101 + AV101, 2)</f>
        <v>0</v>
      </c>
      <c r="AO101" s="293"/>
      <c r="AP101" s="293"/>
      <c r="AQ101" s="35"/>
      <c r="AR101" s="36"/>
      <c r="AS101" s="101">
        <v>0</v>
      </c>
      <c r="AT101" s="102" t="s">
        <v>85</v>
      </c>
      <c r="AU101" s="102" t="s">
        <v>36</v>
      </c>
      <c r="AV101" s="103">
        <f>ROUND(IF(AU101="základná",AG101*L32,IF(AU101="znížená",AG101*L33,0)), 2)</f>
        <v>0</v>
      </c>
      <c r="AW101" s="35"/>
      <c r="AX101" s="35"/>
      <c r="AY101" s="35"/>
      <c r="AZ101" s="35"/>
      <c r="BA101" s="35"/>
      <c r="BB101" s="35"/>
      <c r="BC101" s="35"/>
      <c r="BD101" s="35"/>
      <c r="BE101" s="35"/>
      <c r="BV101" s="18" t="s">
        <v>88</v>
      </c>
      <c r="BY101" s="104">
        <f>IF(AU101="základná",AV101,0)</f>
        <v>0</v>
      </c>
      <c r="BZ101" s="104">
        <f>IF(AU101="znížená",AV101,0)</f>
        <v>0</v>
      </c>
      <c r="CA101" s="104">
        <v>0</v>
      </c>
      <c r="CB101" s="104">
        <v>0</v>
      </c>
      <c r="CC101" s="104">
        <v>0</v>
      </c>
      <c r="CD101" s="104">
        <f>IF(AU101="základná",AG101,0)</f>
        <v>0</v>
      </c>
      <c r="CE101" s="104">
        <f>IF(AU101="znížená",AG101,0)</f>
        <v>0</v>
      </c>
      <c r="CF101" s="104">
        <f>IF(AU101="zákl. prenesená",AG101,0)</f>
        <v>0</v>
      </c>
      <c r="CG101" s="104">
        <f>IF(AU101="zníž. prenesená",AG101,0)</f>
        <v>0</v>
      </c>
      <c r="CH101" s="104">
        <f>IF(AU101="nulová",AG101,0)</f>
        <v>0</v>
      </c>
      <c r="CI101" s="18">
        <f>IF(AU101="základná",1,IF(AU101="znížená",2,IF(AU101="zákl. prenesená",4,IF(AU101="zníž. prenesená",5,3))))</f>
        <v>1</v>
      </c>
      <c r="CJ101" s="18">
        <f>IF(AT101="stavebná časť",1,IF(AT101="investičná časť",2,3))</f>
        <v>1</v>
      </c>
      <c r="CK101" s="18" t="str">
        <f>IF(D101="Vyplň vlastné","","x")</f>
        <v/>
      </c>
    </row>
    <row r="102" spans="1:89" s="2" customFormat="1" ht="19.899999999999999" customHeight="1">
      <c r="A102" s="35"/>
      <c r="B102" s="36"/>
      <c r="C102" s="35"/>
      <c r="D102" s="290" t="s">
        <v>87</v>
      </c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35"/>
      <c r="AD102" s="35"/>
      <c r="AE102" s="35"/>
      <c r="AF102" s="35"/>
      <c r="AG102" s="292">
        <f>ROUND(AG94 * AS102, 2)</f>
        <v>0</v>
      </c>
      <c r="AH102" s="293"/>
      <c r="AI102" s="293"/>
      <c r="AJ102" s="293"/>
      <c r="AK102" s="293"/>
      <c r="AL102" s="293"/>
      <c r="AM102" s="293"/>
      <c r="AN102" s="293">
        <f>ROUND(AG102 + AV102, 2)</f>
        <v>0</v>
      </c>
      <c r="AO102" s="293"/>
      <c r="AP102" s="293"/>
      <c r="AQ102" s="35"/>
      <c r="AR102" s="36"/>
      <c r="AS102" s="105">
        <v>0</v>
      </c>
      <c r="AT102" s="106" t="s">
        <v>85</v>
      </c>
      <c r="AU102" s="106" t="s">
        <v>36</v>
      </c>
      <c r="AV102" s="107">
        <f>ROUND(IF(AU102="základná",AG102*L32,IF(AU102="znížená",AG102*L33,0)), 2)</f>
        <v>0</v>
      </c>
      <c r="AW102" s="35"/>
      <c r="AX102" s="35"/>
      <c r="AY102" s="35"/>
      <c r="AZ102" s="35"/>
      <c r="BA102" s="35"/>
      <c r="BB102" s="35"/>
      <c r="BC102" s="35"/>
      <c r="BD102" s="35"/>
      <c r="BE102" s="35"/>
      <c r="BV102" s="18" t="s">
        <v>88</v>
      </c>
      <c r="BY102" s="104">
        <f>IF(AU102="základná",AV102,0)</f>
        <v>0</v>
      </c>
      <c r="BZ102" s="104">
        <f>IF(AU102="znížená",AV102,0)</f>
        <v>0</v>
      </c>
      <c r="CA102" s="104">
        <v>0</v>
      </c>
      <c r="CB102" s="104">
        <v>0</v>
      </c>
      <c r="CC102" s="104">
        <v>0</v>
      </c>
      <c r="CD102" s="104">
        <f>IF(AU102="základná",AG102,0)</f>
        <v>0</v>
      </c>
      <c r="CE102" s="104">
        <f>IF(AU102="znížená",AG102,0)</f>
        <v>0</v>
      </c>
      <c r="CF102" s="104">
        <f>IF(AU102="zákl. prenesená",AG102,0)</f>
        <v>0</v>
      </c>
      <c r="CG102" s="104">
        <f>IF(AU102="zníž. prenesená",AG102,0)</f>
        <v>0</v>
      </c>
      <c r="CH102" s="104">
        <f>IF(AU102="nulová",AG102,0)</f>
        <v>0</v>
      </c>
      <c r="CI102" s="18">
        <f>IF(AU102="základná",1,IF(AU102="znížená",2,IF(AU102="zákl. prenesená",4,IF(AU102="zníž. prenesená",5,3))))</f>
        <v>1</v>
      </c>
      <c r="CJ102" s="18">
        <f>IF(AT102="stavebná časť",1,IF(AT102="investičná časť",2,3))</f>
        <v>1</v>
      </c>
      <c r="CK102" s="18" t="str">
        <f>IF(D102="Vyplň vlastné","","x")</f>
        <v/>
      </c>
    </row>
    <row r="103" spans="1:89" s="2" customFormat="1" ht="10.9" customHeight="1">
      <c r="A103" s="35"/>
      <c r="B103" s="36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6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  <row r="104" spans="1:89" s="2" customFormat="1" ht="30" customHeight="1">
      <c r="A104" s="35"/>
      <c r="B104" s="36"/>
      <c r="C104" s="108" t="s">
        <v>89</v>
      </c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277">
        <f>ROUND(AG94 + AG98, 2)</f>
        <v>0</v>
      </c>
      <c r="AH104" s="277"/>
      <c r="AI104" s="277"/>
      <c r="AJ104" s="277"/>
      <c r="AK104" s="277"/>
      <c r="AL104" s="277"/>
      <c r="AM104" s="277"/>
      <c r="AN104" s="277">
        <f>ROUND(AN94 + AN98, 2)</f>
        <v>0</v>
      </c>
      <c r="AO104" s="277"/>
      <c r="AP104" s="277"/>
      <c r="AQ104" s="109"/>
      <c r="AR104" s="36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</row>
    <row r="105" spans="1:89" s="2" customFormat="1" ht="6.95" customHeight="1">
      <c r="A105" s="35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36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</row>
  </sheetData>
  <mergeCells count="64">
    <mergeCell ref="L85:AO85"/>
    <mergeCell ref="AM87:AN87"/>
    <mergeCell ref="AS89:AT91"/>
    <mergeCell ref="AM89:AP89"/>
    <mergeCell ref="AM90:AP90"/>
    <mergeCell ref="J96:AF96"/>
    <mergeCell ref="AG99:AM99"/>
    <mergeCell ref="AN99:AP99"/>
    <mergeCell ref="D99:AB99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D102:AB102"/>
    <mergeCell ref="AG102:AM102"/>
    <mergeCell ref="AN102:AP102"/>
    <mergeCell ref="AG94:AM94"/>
    <mergeCell ref="AN94:AP94"/>
    <mergeCell ref="AG98:AM98"/>
    <mergeCell ref="AN98:AP98"/>
    <mergeCell ref="D100:AB100"/>
    <mergeCell ref="AG100:AM100"/>
    <mergeCell ref="AN100:AP100"/>
    <mergeCell ref="D101:AB101"/>
    <mergeCell ref="AG101:AM101"/>
    <mergeCell ref="AN101:AP101"/>
    <mergeCell ref="D96:H96"/>
    <mergeCell ref="AG96:AM96"/>
    <mergeCell ref="AN96:AP96"/>
    <mergeCell ref="AG104:AM104"/>
    <mergeCell ref="AN104:AP10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</mergeCells>
  <dataValidations disablePrompts="1" count="2">
    <dataValidation type="list" allowBlank="1" showInputMessage="1" showErrorMessage="1" error="Povolené sú hodnoty základná, znížená, nulová." sqref="AU98:AU102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8:AT102" xr:uid="{00000000-0002-0000-0000-000001000000}">
      <formula1>"stavebná časť, technologická časť, investičná časť"</formula1>
    </dataValidation>
  </dataValidations>
  <hyperlinks>
    <hyperlink ref="A95" location="'Marko - Vyhliadková veža ...'!C2" display="/" xr:uid="{00000000-0004-0000-0000-000000000000}"/>
    <hyperlink ref="A96" location="'Pavuk - Pomoc'!C2" display="/" xr:uid="{00000000-0004-0000-0000-000001000000}"/>
  </hyperlinks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2DAF-8894-439E-9AF8-262AB517F420}">
  <sheetPr>
    <pageSetUpPr fitToPage="1"/>
  </sheetPr>
  <dimension ref="A1:H6"/>
  <sheetViews>
    <sheetView workbookViewId="0">
      <selection activeCell="AR41" sqref="AR41"/>
    </sheetView>
  </sheetViews>
  <sheetFormatPr defaultRowHeight="13.5"/>
  <cols>
    <col min="1" max="4" width="16.5" style="264" customWidth="1"/>
    <col min="5" max="5" width="10.5" style="264" customWidth="1"/>
    <col min="6" max="6" width="16.5" style="264" customWidth="1"/>
    <col min="7" max="7" width="13.83203125" style="264" customWidth="1"/>
    <col min="8" max="16384" width="9.33203125" style="264"/>
  </cols>
  <sheetData>
    <row r="1" spans="1:8" s="260" customFormat="1" ht="18.75" customHeight="1">
      <c r="A1" s="260" t="s">
        <v>692</v>
      </c>
      <c r="B1" s="261"/>
      <c r="C1" s="261"/>
      <c r="D1" s="261"/>
      <c r="E1" s="261"/>
      <c r="F1" s="262"/>
      <c r="G1" s="262"/>
      <c r="H1" s="262"/>
    </row>
    <row r="2" spans="1:8" s="260" customFormat="1" ht="36" customHeight="1">
      <c r="A2" s="313" t="s">
        <v>693</v>
      </c>
      <c r="B2" s="314"/>
      <c r="C2" s="314"/>
      <c r="D2" s="314"/>
      <c r="E2" s="314"/>
      <c r="F2" s="314"/>
      <c r="G2" s="314"/>
      <c r="H2" s="263"/>
    </row>
    <row r="3" spans="1:8" s="260" customFormat="1" ht="56.25" customHeight="1">
      <c r="A3" s="313" t="s">
        <v>694</v>
      </c>
      <c r="B3" s="313"/>
      <c r="C3" s="313"/>
      <c r="D3" s="313"/>
      <c r="E3" s="313"/>
      <c r="F3" s="313"/>
      <c r="G3" s="313"/>
      <c r="H3" s="263"/>
    </row>
    <row r="4" spans="1:8" s="260" customFormat="1" ht="45.75" customHeight="1">
      <c r="A4" s="313" t="s">
        <v>695</v>
      </c>
      <c r="B4" s="313"/>
      <c r="C4" s="313"/>
      <c r="D4" s="313"/>
      <c r="E4" s="313"/>
      <c r="F4" s="313"/>
      <c r="G4" s="313"/>
      <c r="H4" s="263"/>
    </row>
    <row r="5" spans="1:8" s="260" customFormat="1" ht="34.5" customHeight="1">
      <c r="A5" s="313" t="s">
        <v>696</v>
      </c>
      <c r="B5" s="313"/>
      <c r="C5" s="313"/>
      <c r="D5" s="313"/>
      <c r="E5" s="313"/>
      <c r="F5" s="313"/>
      <c r="G5" s="313"/>
      <c r="H5" s="263"/>
    </row>
    <row r="6" spans="1:8" s="260" customFormat="1" ht="47.25" customHeight="1">
      <c r="A6" s="313" t="s">
        <v>697</v>
      </c>
      <c r="B6" s="313"/>
      <c r="C6" s="313"/>
      <c r="D6" s="313"/>
      <c r="E6" s="313"/>
      <c r="F6" s="313"/>
      <c r="G6" s="313"/>
      <c r="H6" s="262"/>
    </row>
  </sheetData>
  <mergeCells count="5"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fitToHeight="100" orientation="portrait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43"/>
  <sheetViews>
    <sheetView showGridLines="0" topLeftCell="A46" workbookViewId="0">
      <selection activeCell="I71" sqref="I7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9" t="s">
        <v>5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8" t="s">
        <v>79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71</v>
      </c>
    </row>
    <row r="4" spans="1:46" s="1" customFormat="1" ht="24.95" customHeight="1">
      <c r="B4" s="21"/>
      <c r="D4" s="22" t="s">
        <v>90</v>
      </c>
      <c r="L4" s="21"/>
      <c r="M4" s="111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316" t="str">
        <f>'Rekapitulácia stavby'!K6</f>
        <v>Vyhliadková veža Trnava - Kamenný mlyn</v>
      </c>
      <c r="F7" s="317"/>
      <c r="G7" s="317"/>
      <c r="H7" s="317"/>
      <c r="L7" s="21"/>
    </row>
    <row r="8" spans="1:46" s="2" customFormat="1" ht="12" customHeight="1">
      <c r="A8" s="35"/>
      <c r="B8" s="36"/>
      <c r="C8" s="35"/>
      <c r="D8" s="28" t="s">
        <v>91</v>
      </c>
      <c r="E8" s="35"/>
      <c r="F8" s="35"/>
      <c r="G8" s="35"/>
      <c r="H8" s="35"/>
      <c r="I8" s="35"/>
      <c r="J8" s="35"/>
      <c r="K8" s="35"/>
      <c r="L8" s="48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304" t="s">
        <v>690</v>
      </c>
      <c r="F9" s="318"/>
      <c r="G9" s="318"/>
      <c r="H9" s="318"/>
      <c r="I9" s="35"/>
      <c r="J9" s="35"/>
      <c r="K9" s="35"/>
      <c r="L9" s="48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8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15</v>
      </c>
      <c r="E11" s="35"/>
      <c r="F11" s="26" t="s">
        <v>1</v>
      </c>
      <c r="G11" s="35"/>
      <c r="H11" s="35"/>
      <c r="I11" s="28" t="s">
        <v>16</v>
      </c>
      <c r="J11" s="26" t="s">
        <v>1</v>
      </c>
      <c r="K11" s="35"/>
      <c r="L11" s="48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17</v>
      </c>
      <c r="E12" s="35"/>
      <c r="F12" s="26" t="s">
        <v>18</v>
      </c>
      <c r="G12" s="35"/>
      <c r="H12" s="35"/>
      <c r="I12" s="28" t="s">
        <v>19</v>
      </c>
      <c r="J12" s="61">
        <f>'Rekapitulácia stavby'!AN8</f>
        <v>44853</v>
      </c>
      <c r="K12" s="35"/>
      <c r="L12" s="48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8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20</v>
      </c>
      <c r="E14" s="35"/>
      <c r="F14" s="35"/>
      <c r="G14" s="35"/>
      <c r="H14" s="35"/>
      <c r="I14" s="28" t="s">
        <v>21</v>
      </c>
      <c r="J14" s="26" t="s">
        <v>1</v>
      </c>
      <c r="K14" s="35"/>
      <c r="L14" s="48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92</v>
      </c>
      <c r="F15" s="35"/>
      <c r="G15" s="35"/>
      <c r="H15" s="35"/>
      <c r="I15" s="28" t="s">
        <v>22</v>
      </c>
      <c r="J15" s="26" t="s">
        <v>1</v>
      </c>
      <c r="K15" s="35"/>
      <c r="L15" s="48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8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23</v>
      </c>
      <c r="E17" s="35"/>
      <c r="F17" s="35"/>
      <c r="G17" s="35"/>
      <c r="H17" s="35"/>
      <c r="I17" s="28" t="s">
        <v>21</v>
      </c>
      <c r="J17" s="29" t="str">
        <f>'Rekapitulácia stavby'!AN13</f>
        <v>Vyplň údaj</v>
      </c>
      <c r="K17" s="35"/>
      <c r="L17" s="48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9" t="str">
        <f>'Rekapitulácia stavby'!E14</f>
        <v>Vyplň údaj</v>
      </c>
      <c r="F18" s="281"/>
      <c r="G18" s="281"/>
      <c r="H18" s="281"/>
      <c r="I18" s="28" t="s">
        <v>22</v>
      </c>
      <c r="J18" s="29" t="str">
        <f>'Rekapitulácia stavby'!AN14</f>
        <v>Vyplň údaj</v>
      </c>
      <c r="K18" s="35"/>
      <c r="L18" s="48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8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25</v>
      </c>
      <c r="E20" s="35"/>
      <c r="F20" s="35"/>
      <c r="G20" s="35"/>
      <c r="H20" s="35"/>
      <c r="I20" s="28" t="s">
        <v>21</v>
      </c>
      <c r="J20" s="26" t="s">
        <v>1</v>
      </c>
      <c r="K20" s="35"/>
      <c r="L20" s="48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93</v>
      </c>
      <c r="F21" s="35"/>
      <c r="G21" s="35"/>
      <c r="H21" s="35"/>
      <c r="I21" s="28" t="s">
        <v>22</v>
      </c>
      <c r="J21" s="26" t="s">
        <v>1</v>
      </c>
      <c r="K21" s="35"/>
      <c r="L21" s="48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8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27</v>
      </c>
      <c r="E23" s="35"/>
      <c r="F23" s="35"/>
      <c r="G23" s="35"/>
      <c r="H23" s="35"/>
      <c r="I23" s="28" t="s">
        <v>21</v>
      </c>
      <c r="J23" s="26" t="s">
        <v>1</v>
      </c>
      <c r="K23" s="35"/>
      <c r="L23" s="48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94</v>
      </c>
      <c r="F24" s="35"/>
      <c r="G24" s="35"/>
      <c r="H24" s="35"/>
      <c r="I24" s="28" t="s">
        <v>22</v>
      </c>
      <c r="J24" s="26" t="s">
        <v>1</v>
      </c>
      <c r="K24" s="35"/>
      <c r="L24" s="48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8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28</v>
      </c>
      <c r="E26" s="35"/>
      <c r="F26" s="35"/>
      <c r="G26" s="35"/>
      <c r="H26" s="35"/>
      <c r="I26" s="35"/>
      <c r="J26" s="35"/>
      <c r="K26" s="35"/>
      <c r="L26" s="48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2"/>
      <c r="B27" s="113"/>
      <c r="C27" s="112"/>
      <c r="D27" s="112"/>
      <c r="E27" s="285" t="s">
        <v>1</v>
      </c>
      <c r="F27" s="285"/>
      <c r="G27" s="285"/>
      <c r="H27" s="28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8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72"/>
      <c r="E29" s="72"/>
      <c r="F29" s="72"/>
      <c r="G29" s="72"/>
      <c r="H29" s="72"/>
      <c r="I29" s="72"/>
      <c r="J29" s="72"/>
      <c r="K29" s="72"/>
      <c r="L29" s="48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95</v>
      </c>
      <c r="E30" s="35"/>
      <c r="F30" s="35"/>
      <c r="G30" s="35"/>
      <c r="H30" s="35"/>
      <c r="I30" s="35"/>
      <c r="J30" s="34">
        <f>J96</f>
        <v>0</v>
      </c>
      <c r="K30" s="35"/>
      <c r="L30" s="48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84</v>
      </c>
      <c r="E31" s="35"/>
      <c r="F31" s="35"/>
      <c r="G31" s="35"/>
      <c r="H31" s="35"/>
      <c r="I31" s="35"/>
      <c r="J31" s="34">
        <f>J111</f>
        <v>0</v>
      </c>
      <c r="K31" s="35"/>
      <c r="L31" s="48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6"/>
      <c r="C32" s="35"/>
      <c r="D32" s="115" t="s">
        <v>31</v>
      </c>
      <c r="E32" s="35"/>
      <c r="F32" s="35"/>
      <c r="G32" s="35"/>
      <c r="H32" s="35"/>
      <c r="I32" s="35"/>
      <c r="J32" s="77">
        <f>ROUND(J30 + J31, 2)</f>
        <v>0</v>
      </c>
      <c r="K32" s="35"/>
      <c r="L32" s="48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6"/>
      <c r="C33" s="35"/>
      <c r="D33" s="72"/>
      <c r="E33" s="72"/>
      <c r="F33" s="72"/>
      <c r="G33" s="72"/>
      <c r="H33" s="72"/>
      <c r="I33" s="72"/>
      <c r="J33" s="72"/>
      <c r="K33" s="72"/>
      <c r="L33" s="48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6"/>
      <c r="C34" s="35"/>
      <c r="D34" s="35"/>
      <c r="E34" s="35"/>
      <c r="F34" s="39" t="s">
        <v>33</v>
      </c>
      <c r="G34" s="35"/>
      <c r="H34" s="35"/>
      <c r="I34" s="39" t="s">
        <v>32</v>
      </c>
      <c r="J34" s="39" t="s">
        <v>34</v>
      </c>
      <c r="K34" s="35"/>
      <c r="L34" s="48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116" t="s">
        <v>35</v>
      </c>
      <c r="E35" s="41" t="s">
        <v>36</v>
      </c>
      <c r="F35" s="117">
        <f>ROUND((SUM(BE111:BE118) + SUM(BE138:BE442)),  2)</f>
        <v>0</v>
      </c>
      <c r="G35" s="118"/>
      <c r="H35" s="118"/>
      <c r="I35" s="119">
        <v>0.2</v>
      </c>
      <c r="J35" s="117">
        <f>ROUND(((SUM(BE111:BE118) + SUM(BE138:BE442))*I35),  2)</f>
        <v>0</v>
      </c>
      <c r="K35" s="35"/>
      <c r="L35" s="48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35"/>
      <c r="E36" s="41" t="s">
        <v>37</v>
      </c>
      <c r="F36" s="117">
        <f>ROUND((SUM(BF111:BF118) + SUM(BF138:BF442)),  2)</f>
        <v>0</v>
      </c>
      <c r="G36" s="118"/>
      <c r="H36" s="118"/>
      <c r="I36" s="119">
        <v>0.2</v>
      </c>
      <c r="J36" s="117">
        <f>ROUND(((SUM(BF111:BF118) + SUM(BF138:BF442))*I36),  2)</f>
        <v>0</v>
      </c>
      <c r="K36" s="35"/>
      <c r="L36" s="48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6"/>
      <c r="C37" s="35"/>
      <c r="D37" s="35"/>
      <c r="E37" s="28" t="s">
        <v>38</v>
      </c>
      <c r="F37" s="120">
        <f>ROUND((SUM(BG111:BG118) + SUM(BG138:BG442)),  2)</f>
        <v>0</v>
      </c>
      <c r="G37" s="35"/>
      <c r="H37" s="35"/>
      <c r="I37" s="121">
        <v>0.2</v>
      </c>
      <c r="J37" s="120">
        <f>0</f>
        <v>0</v>
      </c>
      <c r="K37" s="35"/>
      <c r="L37" s="48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39</v>
      </c>
      <c r="F38" s="120">
        <f>ROUND((SUM(BH111:BH118) + SUM(BH138:BH442)),  2)</f>
        <v>0</v>
      </c>
      <c r="G38" s="35"/>
      <c r="H38" s="35"/>
      <c r="I38" s="121">
        <v>0.2</v>
      </c>
      <c r="J38" s="120">
        <f>0</f>
        <v>0</v>
      </c>
      <c r="K38" s="35"/>
      <c r="L38" s="48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41" t="s">
        <v>40</v>
      </c>
      <c r="F39" s="117">
        <f>ROUND((SUM(BI111:BI118) + SUM(BI138:BI442)),  2)</f>
        <v>0</v>
      </c>
      <c r="G39" s="118"/>
      <c r="H39" s="118"/>
      <c r="I39" s="119">
        <v>0</v>
      </c>
      <c r="J39" s="117">
        <f>0</f>
        <v>0</v>
      </c>
      <c r="K39" s="35"/>
      <c r="L39" s="48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48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6"/>
      <c r="C41" s="109"/>
      <c r="D41" s="122" t="s">
        <v>41</v>
      </c>
      <c r="E41" s="66"/>
      <c r="F41" s="66"/>
      <c r="G41" s="123" t="s">
        <v>42</v>
      </c>
      <c r="H41" s="124" t="s">
        <v>43</v>
      </c>
      <c r="I41" s="66"/>
      <c r="J41" s="125">
        <f>SUM(J32:J39)</f>
        <v>0</v>
      </c>
      <c r="K41" s="126"/>
      <c r="L41" s="4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8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8"/>
      <c r="D50" s="49" t="s">
        <v>44</v>
      </c>
      <c r="E50" s="50"/>
      <c r="F50" s="50"/>
      <c r="G50" s="49" t="s">
        <v>45</v>
      </c>
      <c r="H50" s="50"/>
      <c r="I50" s="50"/>
      <c r="J50" s="50"/>
      <c r="K50" s="50"/>
      <c r="L50" s="48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36"/>
      <c r="C61" s="35"/>
      <c r="D61" s="51" t="s">
        <v>46</v>
      </c>
      <c r="E61" s="38"/>
      <c r="F61" s="127" t="s">
        <v>47</v>
      </c>
      <c r="G61" s="51" t="s">
        <v>46</v>
      </c>
      <c r="H61" s="38"/>
      <c r="I61" s="38"/>
      <c r="J61" s="128" t="s">
        <v>47</v>
      </c>
      <c r="K61" s="38"/>
      <c r="L61" s="48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36"/>
      <c r="C65" s="35"/>
      <c r="D65" s="49" t="s">
        <v>48</v>
      </c>
      <c r="E65" s="52"/>
      <c r="F65" s="52"/>
      <c r="G65" s="49" t="s">
        <v>49</v>
      </c>
      <c r="H65" s="52"/>
      <c r="I65" s="52"/>
      <c r="J65" s="52"/>
      <c r="K65" s="52"/>
      <c r="L65" s="48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36"/>
      <c r="C76" s="35"/>
      <c r="D76" s="51" t="s">
        <v>46</v>
      </c>
      <c r="E76" s="38"/>
      <c r="F76" s="127" t="s">
        <v>47</v>
      </c>
      <c r="G76" s="51" t="s">
        <v>46</v>
      </c>
      <c r="H76" s="38"/>
      <c r="I76" s="38"/>
      <c r="J76" s="128" t="s">
        <v>47</v>
      </c>
      <c r="K76" s="38"/>
      <c r="L76" s="48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48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48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2" t="s">
        <v>96</v>
      </c>
      <c r="D82" s="35"/>
      <c r="E82" s="35"/>
      <c r="F82" s="35"/>
      <c r="G82" s="35"/>
      <c r="H82" s="35"/>
      <c r="I82" s="35"/>
      <c r="J82" s="35"/>
      <c r="K82" s="35"/>
      <c r="L82" s="48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8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8" t="s">
        <v>14</v>
      </c>
      <c r="D84" s="35"/>
      <c r="E84" s="35"/>
      <c r="F84" s="35"/>
      <c r="G84" s="35"/>
      <c r="H84" s="35"/>
      <c r="I84" s="35"/>
      <c r="J84" s="35"/>
      <c r="K84" s="35"/>
      <c r="L84" s="48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5"/>
      <c r="D85" s="35"/>
      <c r="E85" s="316" t="str">
        <f>E7</f>
        <v>Vyhliadková veža Trnava - Kamenný mlyn</v>
      </c>
      <c r="F85" s="317"/>
      <c r="G85" s="317"/>
      <c r="H85" s="317"/>
      <c r="I85" s="35"/>
      <c r="J85" s="35"/>
      <c r="K85" s="35"/>
      <c r="L85" s="48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8" t="s">
        <v>91</v>
      </c>
      <c r="D86" s="35"/>
      <c r="E86" s="35"/>
      <c r="F86" s="35"/>
      <c r="G86" s="35"/>
      <c r="H86" s="35"/>
      <c r="I86" s="35"/>
      <c r="J86" s="35"/>
      <c r="K86" s="35"/>
      <c r="L86" s="48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5"/>
      <c r="D87" s="35"/>
      <c r="E87" s="304" t="str">
        <f>E9</f>
        <v>Vyhliadková veža Trnava - Kamenný mlyn -Stavebná časť</v>
      </c>
      <c r="F87" s="318"/>
      <c r="G87" s="318"/>
      <c r="H87" s="318"/>
      <c r="I87" s="35"/>
      <c r="J87" s="35"/>
      <c r="K87" s="35"/>
      <c r="L87" s="48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48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8" t="s">
        <v>17</v>
      </c>
      <c r="D89" s="35"/>
      <c r="E89" s="35"/>
      <c r="F89" s="26" t="str">
        <f>F12</f>
        <v xml:space="preserve"> </v>
      </c>
      <c r="G89" s="35"/>
      <c r="H89" s="35"/>
      <c r="I89" s="28" t="s">
        <v>19</v>
      </c>
      <c r="J89" s="61">
        <f>IF(J12="","",J12)</f>
        <v>44853</v>
      </c>
      <c r="K89" s="35"/>
      <c r="L89" s="48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8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28" t="s">
        <v>20</v>
      </c>
      <c r="D91" s="35"/>
      <c r="E91" s="35"/>
      <c r="F91" s="26" t="str">
        <f>E15</f>
        <v>Mesto Trnava</v>
      </c>
      <c r="G91" s="35"/>
      <c r="H91" s="35"/>
      <c r="I91" s="28" t="s">
        <v>25</v>
      </c>
      <c r="J91" s="31" t="str">
        <f>E21</f>
        <v>2021 s.r.o.</v>
      </c>
      <c r="K91" s="35"/>
      <c r="L91" s="48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28" t="s">
        <v>23</v>
      </c>
      <c r="D92" s="35"/>
      <c r="E92" s="35"/>
      <c r="F92" s="26" t="str">
        <f>IF(E18="","",E18)</f>
        <v>Vyplň údaj</v>
      </c>
      <c r="G92" s="35"/>
      <c r="H92" s="35"/>
      <c r="I92" s="28" t="s">
        <v>27</v>
      </c>
      <c r="J92" s="31" t="str">
        <f>E24</f>
        <v>Rosoft, s.r.o.</v>
      </c>
      <c r="K92" s="35"/>
      <c r="L92" s="48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48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29" t="s">
        <v>97</v>
      </c>
      <c r="D94" s="109"/>
      <c r="E94" s="109"/>
      <c r="F94" s="109"/>
      <c r="G94" s="109"/>
      <c r="H94" s="109"/>
      <c r="I94" s="109"/>
      <c r="J94" s="130" t="s">
        <v>98</v>
      </c>
      <c r="K94" s="109"/>
      <c r="L94" s="48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8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31" t="s">
        <v>99</v>
      </c>
      <c r="D96" s="35"/>
      <c r="E96" s="35"/>
      <c r="F96" s="35"/>
      <c r="G96" s="35"/>
      <c r="H96" s="35"/>
      <c r="I96" s="35"/>
      <c r="J96" s="77">
        <f>J138</f>
        <v>0</v>
      </c>
      <c r="K96" s="35"/>
      <c r="L96" s="48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100</v>
      </c>
    </row>
    <row r="97" spans="1:65" s="9" customFormat="1" ht="24.95" customHeight="1">
      <c r="B97" s="132"/>
      <c r="D97" s="133" t="s">
        <v>101</v>
      </c>
      <c r="E97" s="134"/>
      <c r="F97" s="134"/>
      <c r="G97" s="134"/>
      <c r="H97" s="134"/>
      <c r="I97" s="134"/>
      <c r="J97" s="135">
        <f>J139</f>
        <v>0</v>
      </c>
      <c r="L97" s="132"/>
    </row>
    <row r="98" spans="1:65" s="10" customFormat="1" ht="19.899999999999999" customHeight="1">
      <c r="B98" s="136"/>
      <c r="D98" s="137" t="s">
        <v>102</v>
      </c>
      <c r="E98" s="138"/>
      <c r="F98" s="138"/>
      <c r="G98" s="138"/>
      <c r="H98" s="138"/>
      <c r="I98" s="138"/>
      <c r="J98" s="139">
        <f>J140</f>
        <v>0</v>
      </c>
      <c r="L98" s="136"/>
    </row>
    <row r="99" spans="1:65" s="10" customFormat="1" ht="19.899999999999999" customHeight="1">
      <c r="B99" s="136"/>
      <c r="D99" s="137" t="s">
        <v>103</v>
      </c>
      <c r="E99" s="138"/>
      <c r="F99" s="138"/>
      <c r="G99" s="138"/>
      <c r="H99" s="138"/>
      <c r="I99" s="138"/>
      <c r="J99" s="139">
        <f>J171</f>
        <v>0</v>
      </c>
      <c r="L99" s="136"/>
    </row>
    <row r="100" spans="1:65" s="10" customFormat="1" ht="19.899999999999999" customHeight="1">
      <c r="B100" s="136"/>
      <c r="D100" s="137" t="s">
        <v>104</v>
      </c>
      <c r="E100" s="138"/>
      <c r="F100" s="138"/>
      <c r="G100" s="138"/>
      <c r="H100" s="138"/>
      <c r="I100" s="138"/>
      <c r="J100" s="139">
        <f>J197</f>
        <v>0</v>
      </c>
      <c r="L100" s="136"/>
    </row>
    <row r="101" spans="1:65" s="10" customFormat="1" ht="19.899999999999999" customHeight="1">
      <c r="B101" s="136"/>
      <c r="D101" s="137" t="s">
        <v>105</v>
      </c>
      <c r="E101" s="138"/>
      <c r="F101" s="138"/>
      <c r="G101" s="138"/>
      <c r="H101" s="138"/>
      <c r="I101" s="138"/>
      <c r="J101" s="139">
        <f>J238</f>
        <v>0</v>
      </c>
      <c r="L101" s="136"/>
    </row>
    <row r="102" spans="1:65" s="10" customFormat="1" ht="19.899999999999999" customHeight="1">
      <c r="B102" s="136"/>
      <c r="D102" s="137" t="s">
        <v>106</v>
      </c>
      <c r="E102" s="138"/>
      <c r="F102" s="138"/>
      <c r="G102" s="138"/>
      <c r="H102" s="138"/>
      <c r="I102" s="138"/>
      <c r="J102" s="139">
        <f>J251</f>
        <v>0</v>
      </c>
      <c r="L102" s="136"/>
    </row>
    <row r="103" spans="1:65" s="9" customFormat="1" ht="24.95" customHeight="1">
      <c r="B103" s="132"/>
      <c r="D103" s="133" t="s">
        <v>107</v>
      </c>
      <c r="E103" s="134"/>
      <c r="F103" s="134"/>
      <c r="G103" s="134"/>
      <c r="H103" s="134"/>
      <c r="I103" s="134"/>
      <c r="J103" s="135">
        <f>J253</f>
        <v>0</v>
      </c>
      <c r="L103" s="132"/>
    </row>
    <row r="104" spans="1:65" s="10" customFormat="1" ht="19.899999999999999" customHeight="1">
      <c r="B104" s="136"/>
      <c r="D104" s="137" t="s">
        <v>108</v>
      </c>
      <c r="E104" s="138"/>
      <c r="F104" s="138"/>
      <c r="G104" s="138"/>
      <c r="H104" s="138"/>
      <c r="I104" s="138"/>
      <c r="J104" s="139">
        <f>J254</f>
        <v>0</v>
      </c>
      <c r="L104" s="136"/>
    </row>
    <row r="105" spans="1:65" s="10" customFormat="1" ht="19.899999999999999" customHeight="1">
      <c r="B105" s="136"/>
      <c r="D105" s="137" t="s">
        <v>109</v>
      </c>
      <c r="E105" s="138"/>
      <c r="F105" s="138"/>
      <c r="G105" s="138"/>
      <c r="H105" s="138"/>
      <c r="I105" s="138"/>
      <c r="J105" s="139">
        <f>J258</f>
        <v>0</v>
      </c>
      <c r="L105" s="136"/>
    </row>
    <row r="106" spans="1:65" s="10" customFormat="1" ht="19.899999999999999" customHeight="1">
      <c r="B106" s="136"/>
      <c r="D106" s="137" t="s">
        <v>110</v>
      </c>
      <c r="E106" s="138"/>
      <c r="F106" s="138"/>
      <c r="G106" s="138"/>
      <c r="H106" s="138"/>
      <c r="I106" s="138"/>
      <c r="J106" s="139">
        <f>J402</f>
        <v>0</v>
      </c>
      <c r="L106" s="136"/>
    </row>
    <row r="107" spans="1:65" s="10" customFormat="1" ht="19.899999999999999" customHeight="1">
      <c r="B107" s="136"/>
      <c r="D107" s="137" t="s">
        <v>111</v>
      </c>
      <c r="E107" s="138"/>
      <c r="F107" s="138"/>
      <c r="G107" s="138"/>
      <c r="H107" s="138"/>
      <c r="I107" s="138"/>
      <c r="J107" s="139">
        <f>J436</f>
        <v>0</v>
      </c>
      <c r="L107" s="136"/>
    </row>
    <row r="108" spans="1:65" s="10" customFormat="1" ht="19.899999999999999" customHeight="1">
      <c r="B108" s="136"/>
      <c r="D108" s="137" t="s">
        <v>112</v>
      </c>
      <c r="E108" s="138"/>
      <c r="F108" s="138"/>
      <c r="G108" s="138"/>
      <c r="H108" s="138"/>
      <c r="I108" s="138"/>
      <c r="J108" s="139">
        <f>J441</f>
        <v>0</v>
      </c>
      <c r="L108" s="136"/>
    </row>
    <row r="109" spans="1:65" s="2" customFormat="1" ht="21.75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48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6.95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8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31" t="s">
        <v>113</v>
      </c>
      <c r="D111" s="35"/>
      <c r="E111" s="35"/>
      <c r="F111" s="35"/>
      <c r="G111" s="35"/>
      <c r="H111" s="35"/>
      <c r="I111" s="35"/>
      <c r="J111" s="140">
        <f>ROUND(J112 + J113 + J114 + J115 + J116 + J117,2)</f>
        <v>0</v>
      </c>
      <c r="K111" s="35"/>
      <c r="L111" s="48"/>
      <c r="N111" s="141" t="s">
        <v>35</v>
      </c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18" customHeight="1">
      <c r="A112" s="35"/>
      <c r="B112" s="142"/>
      <c r="C112" s="143"/>
      <c r="D112" s="290" t="s">
        <v>114</v>
      </c>
      <c r="E112" s="315"/>
      <c r="F112" s="315"/>
      <c r="G112" s="143"/>
      <c r="H112" s="143"/>
      <c r="I112" s="143"/>
      <c r="J112" s="100">
        <v>0</v>
      </c>
      <c r="K112" s="143"/>
      <c r="L112" s="145"/>
      <c r="M112" s="146"/>
      <c r="N112" s="147" t="s">
        <v>37</v>
      </c>
      <c r="O112" s="146"/>
      <c r="P112" s="146"/>
      <c r="Q112" s="146"/>
      <c r="R112" s="146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8" t="s">
        <v>115</v>
      </c>
      <c r="AZ112" s="146"/>
      <c r="BA112" s="146"/>
      <c r="BB112" s="146"/>
      <c r="BC112" s="146"/>
      <c r="BD112" s="146"/>
      <c r="BE112" s="149">
        <f t="shared" ref="BE112:BE117" si="0">IF(N112="základná",J112,0)</f>
        <v>0</v>
      </c>
      <c r="BF112" s="149">
        <f t="shared" ref="BF112:BF117" si="1">IF(N112="znížená",J112,0)</f>
        <v>0</v>
      </c>
      <c r="BG112" s="149">
        <f t="shared" ref="BG112:BG117" si="2">IF(N112="zákl. prenesená",J112,0)</f>
        <v>0</v>
      </c>
      <c r="BH112" s="149">
        <f t="shared" ref="BH112:BH117" si="3">IF(N112="zníž. prenesená",J112,0)</f>
        <v>0</v>
      </c>
      <c r="BI112" s="149">
        <f t="shared" ref="BI112:BI117" si="4">IF(N112="nulová",J112,0)</f>
        <v>0</v>
      </c>
      <c r="BJ112" s="148" t="s">
        <v>116</v>
      </c>
      <c r="BK112" s="146"/>
      <c r="BL112" s="146"/>
      <c r="BM112" s="146"/>
    </row>
    <row r="113" spans="1:65" s="2" customFormat="1" ht="18" customHeight="1">
      <c r="A113" s="35"/>
      <c r="B113" s="142"/>
      <c r="C113" s="143"/>
      <c r="D113" s="290" t="s">
        <v>117</v>
      </c>
      <c r="E113" s="315"/>
      <c r="F113" s="315"/>
      <c r="G113" s="143"/>
      <c r="H113" s="143"/>
      <c r="I113" s="143"/>
      <c r="J113" s="100">
        <v>0</v>
      </c>
      <c r="K113" s="143"/>
      <c r="L113" s="145"/>
      <c r="M113" s="146"/>
      <c r="N113" s="147" t="s">
        <v>37</v>
      </c>
      <c r="O113" s="146"/>
      <c r="P113" s="146"/>
      <c r="Q113" s="146"/>
      <c r="R113" s="146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8" t="s">
        <v>115</v>
      </c>
      <c r="AZ113" s="146"/>
      <c r="BA113" s="146"/>
      <c r="BB113" s="146"/>
      <c r="BC113" s="146"/>
      <c r="BD113" s="146"/>
      <c r="BE113" s="149">
        <f t="shared" si="0"/>
        <v>0</v>
      </c>
      <c r="BF113" s="149">
        <f t="shared" si="1"/>
        <v>0</v>
      </c>
      <c r="BG113" s="149">
        <f t="shared" si="2"/>
        <v>0</v>
      </c>
      <c r="BH113" s="149">
        <f t="shared" si="3"/>
        <v>0</v>
      </c>
      <c r="BI113" s="149">
        <f t="shared" si="4"/>
        <v>0</v>
      </c>
      <c r="BJ113" s="148" t="s">
        <v>116</v>
      </c>
      <c r="BK113" s="146"/>
      <c r="BL113" s="146"/>
      <c r="BM113" s="146"/>
    </row>
    <row r="114" spans="1:65" s="2" customFormat="1" ht="18" customHeight="1">
      <c r="A114" s="35"/>
      <c r="B114" s="142"/>
      <c r="C114" s="143"/>
      <c r="D114" s="290" t="s">
        <v>118</v>
      </c>
      <c r="E114" s="315"/>
      <c r="F114" s="315"/>
      <c r="G114" s="143"/>
      <c r="H114" s="143"/>
      <c r="I114" s="143"/>
      <c r="J114" s="100">
        <v>0</v>
      </c>
      <c r="K114" s="143"/>
      <c r="L114" s="145"/>
      <c r="M114" s="146"/>
      <c r="N114" s="147" t="s">
        <v>37</v>
      </c>
      <c r="O114" s="146"/>
      <c r="P114" s="146"/>
      <c r="Q114" s="146"/>
      <c r="R114" s="146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8" t="s">
        <v>115</v>
      </c>
      <c r="AZ114" s="146"/>
      <c r="BA114" s="146"/>
      <c r="BB114" s="146"/>
      <c r="BC114" s="146"/>
      <c r="BD114" s="146"/>
      <c r="BE114" s="149">
        <f t="shared" si="0"/>
        <v>0</v>
      </c>
      <c r="BF114" s="149">
        <f t="shared" si="1"/>
        <v>0</v>
      </c>
      <c r="BG114" s="149">
        <f t="shared" si="2"/>
        <v>0</v>
      </c>
      <c r="BH114" s="149">
        <f t="shared" si="3"/>
        <v>0</v>
      </c>
      <c r="BI114" s="149">
        <f t="shared" si="4"/>
        <v>0</v>
      </c>
      <c r="BJ114" s="148" t="s">
        <v>116</v>
      </c>
      <c r="BK114" s="146"/>
      <c r="BL114" s="146"/>
      <c r="BM114" s="146"/>
    </row>
    <row r="115" spans="1:65" s="2" customFormat="1" ht="18" customHeight="1">
      <c r="A115" s="35"/>
      <c r="B115" s="142"/>
      <c r="C115" s="143"/>
      <c r="D115" s="290" t="s">
        <v>119</v>
      </c>
      <c r="E115" s="315"/>
      <c r="F115" s="315"/>
      <c r="G115" s="143"/>
      <c r="H115" s="143"/>
      <c r="I115" s="143"/>
      <c r="J115" s="100">
        <v>0</v>
      </c>
      <c r="K115" s="143"/>
      <c r="L115" s="145"/>
      <c r="M115" s="146"/>
      <c r="N115" s="147" t="s">
        <v>37</v>
      </c>
      <c r="O115" s="146"/>
      <c r="P115" s="146"/>
      <c r="Q115" s="146"/>
      <c r="R115" s="146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8" t="s">
        <v>115</v>
      </c>
      <c r="AZ115" s="146"/>
      <c r="BA115" s="146"/>
      <c r="BB115" s="146"/>
      <c r="BC115" s="146"/>
      <c r="BD115" s="146"/>
      <c r="BE115" s="149">
        <f t="shared" si="0"/>
        <v>0</v>
      </c>
      <c r="BF115" s="149">
        <f t="shared" si="1"/>
        <v>0</v>
      </c>
      <c r="BG115" s="149">
        <f t="shared" si="2"/>
        <v>0</v>
      </c>
      <c r="BH115" s="149">
        <f t="shared" si="3"/>
        <v>0</v>
      </c>
      <c r="BI115" s="149">
        <f t="shared" si="4"/>
        <v>0</v>
      </c>
      <c r="BJ115" s="148" t="s">
        <v>116</v>
      </c>
      <c r="BK115" s="146"/>
      <c r="BL115" s="146"/>
      <c r="BM115" s="146"/>
    </row>
    <row r="116" spans="1:65" s="2" customFormat="1" ht="18" customHeight="1">
      <c r="A116" s="35"/>
      <c r="B116" s="142"/>
      <c r="C116" s="143"/>
      <c r="D116" s="290" t="s">
        <v>120</v>
      </c>
      <c r="E116" s="315"/>
      <c r="F116" s="315"/>
      <c r="G116" s="143"/>
      <c r="H116" s="143"/>
      <c r="I116" s="143"/>
      <c r="J116" s="100">
        <v>0</v>
      </c>
      <c r="K116" s="143"/>
      <c r="L116" s="145"/>
      <c r="M116" s="146"/>
      <c r="N116" s="147" t="s">
        <v>37</v>
      </c>
      <c r="O116" s="146"/>
      <c r="P116" s="146"/>
      <c r="Q116" s="146"/>
      <c r="R116" s="146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8" t="s">
        <v>115</v>
      </c>
      <c r="AZ116" s="146"/>
      <c r="BA116" s="146"/>
      <c r="BB116" s="146"/>
      <c r="BC116" s="146"/>
      <c r="BD116" s="146"/>
      <c r="BE116" s="149">
        <f t="shared" si="0"/>
        <v>0</v>
      </c>
      <c r="BF116" s="149">
        <f t="shared" si="1"/>
        <v>0</v>
      </c>
      <c r="BG116" s="149">
        <f t="shared" si="2"/>
        <v>0</v>
      </c>
      <c r="BH116" s="149">
        <f t="shared" si="3"/>
        <v>0</v>
      </c>
      <c r="BI116" s="149">
        <f t="shared" si="4"/>
        <v>0</v>
      </c>
      <c r="BJ116" s="148" t="s">
        <v>116</v>
      </c>
      <c r="BK116" s="146"/>
      <c r="BL116" s="146"/>
      <c r="BM116" s="146"/>
    </row>
    <row r="117" spans="1:65" s="2" customFormat="1" ht="18" customHeight="1">
      <c r="A117" s="35"/>
      <c r="B117" s="142"/>
      <c r="C117" s="143"/>
      <c r="D117" s="144" t="s">
        <v>121</v>
      </c>
      <c r="E117" s="143"/>
      <c r="F117" s="143"/>
      <c r="G117" s="143"/>
      <c r="H117" s="143"/>
      <c r="I117" s="143"/>
      <c r="J117" s="100">
        <f>ROUND(J30*T117,2)</f>
        <v>0</v>
      </c>
      <c r="K117" s="143"/>
      <c r="L117" s="145"/>
      <c r="M117" s="146"/>
      <c r="N117" s="147" t="s">
        <v>37</v>
      </c>
      <c r="O117" s="146"/>
      <c r="P117" s="146"/>
      <c r="Q117" s="146"/>
      <c r="R117" s="146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8" t="s">
        <v>122</v>
      </c>
      <c r="AZ117" s="146"/>
      <c r="BA117" s="146"/>
      <c r="BB117" s="146"/>
      <c r="BC117" s="146"/>
      <c r="BD117" s="146"/>
      <c r="BE117" s="149">
        <f t="shared" si="0"/>
        <v>0</v>
      </c>
      <c r="BF117" s="149">
        <f t="shared" si="1"/>
        <v>0</v>
      </c>
      <c r="BG117" s="149">
        <f t="shared" si="2"/>
        <v>0</v>
      </c>
      <c r="BH117" s="149">
        <f t="shared" si="3"/>
        <v>0</v>
      </c>
      <c r="BI117" s="149">
        <f t="shared" si="4"/>
        <v>0</v>
      </c>
      <c r="BJ117" s="148" t="s">
        <v>116</v>
      </c>
      <c r="BK117" s="146"/>
      <c r="BL117" s="146"/>
      <c r="BM117" s="146"/>
    </row>
    <row r="118" spans="1:65" s="2" customForma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8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29.25" customHeight="1">
      <c r="A119" s="35"/>
      <c r="B119" s="36"/>
      <c r="C119" s="108" t="s">
        <v>89</v>
      </c>
      <c r="D119" s="109"/>
      <c r="E119" s="109"/>
      <c r="F119" s="109"/>
      <c r="G119" s="109"/>
      <c r="H119" s="109"/>
      <c r="I119" s="109"/>
      <c r="J119" s="110">
        <f>ROUND(J96+J111,2)</f>
        <v>0</v>
      </c>
      <c r="K119" s="109"/>
      <c r="L119" s="48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53"/>
      <c r="C120" s="54"/>
      <c r="D120" s="54"/>
      <c r="E120" s="54"/>
      <c r="F120" s="54"/>
      <c r="G120" s="54"/>
      <c r="H120" s="54"/>
      <c r="I120" s="54"/>
      <c r="J120" s="54"/>
      <c r="K120" s="54"/>
      <c r="L120" s="48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4" spans="1:65" s="2" customFormat="1" ht="6.95" customHeight="1">
      <c r="A124" s="35"/>
      <c r="B124" s="55"/>
      <c r="C124" s="56"/>
      <c r="D124" s="56"/>
      <c r="E124" s="56"/>
      <c r="F124" s="56"/>
      <c r="G124" s="56"/>
      <c r="H124" s="56"/>
      <c r="I124" s="56"/>
      <c r="J124" s="56"/>
      <c r="K124" s="56"/>
      <c r="L124" s="48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24.95" customHeight="1">
      <c r="A125" s="35"/>
      <c r="B125" s="36"/>
      <c r="C125" s="22" t="s">
        <v>123</v>
      </c>
      <c r="D125" s="35"/>
      <c r="E125" s="35"/>
      <c r="F125" s="35"/>
      <c r="G125" s="35"/>
      <c r="H125" s="35"/>
      <c r="I125" s="35"/>
      <c r="J125" s="35"/>
      <c r="K125" s="35"/>
      <c r="L125" s="48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6.95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8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12" customHeight="1">
      <c r="A127" s="35"/>
      <c r="B127" s="36"/>
      <c r="C127" s="28" t="s">
        <v>14</v>
      </c>
      <c r="D127" s="35"/>
      <c r="E127" s="35"/>
      <c r="F127" s="35"/>
      <c r="G127" s="35"/>
      <c r="H127" s="35"/>
      <c r="I127" s="35"/>
      <c r="J127" s="35"/>
      <c r="K127" s="35"/>
      <c r="L127" s="48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16.5" customHeight="1">
      <c r="A128" s="35"/>
      <c r="B128" s="36"/>
      <c r="C128" s="35"/>
      <c r="D128" s="35"/>
      <c r="E128" s="316" t="str">
        <f>E7</f>
        <v>Vyhliadková veža Trnava - Kamenný mlyn</v>
      </c>
      <c r="F128" s="317"/>
      <c r="G128" s="317"/>
      <c r="H128" s="317"/>
      <c r="I128" s="35"/>
      <c r="J128" s="35"/>
      <c r="K128" s="35"/>
      <c r="L128" s="48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28" t="s">
        <v>91</v>
      </c>
      <c r="D129" s="35"/>
      <c r="E129" s="35"/>
      <c r="F129" s="35"/>
      <c r="G129" s="35"/>
      <c r="H129" s="35"/>
      <c r="I129" s="35"/>
      <c r="J129" s="35"/>
      <c r="K129" s="35"/>
      <c r="L129" s="48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6.5" customHeight="1">
      <c r="A130" s="35"/>
      <c r="B130" s="36"/>
      <c r="C130" s="35"/>
      <c r="D130" s="35"/>
      <c r="E130" s="304" t="str">
        <f>E9</f>
        <v>Vyhliadková veža Trnava - Kamenný mlyn -Stavebná časť</v>
      </c>
      <c r="F130" s="318"/>
      <c r="G130" s="318"/>
      <c r="H130" s="318"/>
      <c r="I130" s="35"/>
      <c r="J130" s="35"/>
      <c r="K130" s="35"/>
      <c r="L130" s="48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6.95" customHeight="1">
      <c r="A131" s="35"/>
      <c r="B131" s="36"/>
      <c r="C131" s="35"/>
      <c r="D131" s="35"/>
      <c r="E131" s="35"/>
      <c r="F131" s="35"/>
      <c r="G131" s="35"/>
      <c r="H131" s="35"/>
      <c r="I131" s="35"/>
      <c r="J131" s="35"/>
      <c r="K131" s="35"/>
      <c r="L131" s="48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2" customHeight="1">
      <c r="A132" s="35"/>
      <c r="B132" s="36"/>
      <c r="C132" s="28" t="s">
        <v>17</v>
      </c>
      <c r="D132" s="35"/>
      <c r="E132" s="35"/>
      <c r="F132" s="26" t="str">
        <f>F12</f>
        <v xml:space="preserve"> </v>
      </c>
      <c r="G132" s="35"/>
      <c r="H132" s="35"/>
      <c r="I132" s="28" t="s">
        <v>19</v>
      </c>
      <c r="J132" s="61">
        <f>IF(J12="","",J12)</f>
        <v>44853</v>
      </c>
      <c r="K132" s="35"/>
      <c r="L132" s="48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6.95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8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5.2" customHeight="1">
      <c r="A134" s="35"/>
      <c r="B134" s="36"/>
      <c r="C134" s="28" t="s">
        <v>20</v>
      </c>
      <c r="D134" s="35"/>
      <c r="E134" s="35"/>
      <c r="F134" s="26" t="str">
        <f>E15</f>
        <v>Mesto Trnava</v>
      </c>
      <c r="G134" s="35"/>
      <c r="H134" s="35"/>
      <c r="I134" s="28" t="s">
        <v>25</v>
      </c>
      <c r="J134" s="31" t="str">
        <f>E21</f>
        <v>2021 s.r.o.</v>
      </c>
      <c r="K134" s="35"/>
      <c r="L134" s="48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5.2" customHeight="1">
      <c r="A135" s="35"/>
      <c r="B135" s="36"/>
      <c r="C135" s="28" t="s">
        <v>23</v>
      </c>
      <c r="D135" s="35"/>
      <c r="E135" s="35"/>
      <c r="F135" s="26" t="str">
        <f>IF(E18="","",E18)</f>
        <v>Vyplň údaj</v>
      </c>
      <c r="G135" s="35"/>
      <c r="H135" s="35"/>
      <c r="I135" s="28" t="s">
        <v>27</v>
      </c>
      <c r="J135" s="31" t="str">
        <f>E24</f>
        <v>Rosoft, s.r.o.</v>
      </c>
      <c r="K135" s="35"/>
      <c r="L135" s="48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0.35" customHeight="1">
      <c r="A136" s="35"/>
      <c r="B136" s="36"/>
      <c r="C136" s="35"/>
      <c r="D136" s="35"/>
      <c r="E136" s="35"/>
      <c r="F136" s="35"/>
      <c r="G136" s="35"/>
      <c r="H136" s="35"/>
      <c r="I136" s="35"/>
      <c r="J136" s="35"/>
      <c r="K136" s="35"/>
      <c r="L136" s="48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11" customFormat="1" ht="29.25" customHeight="1">
      <c r="A137" s="150"/>
      <c r="B137" s="151"/>
      <c r="C137" s="152" t="s">
        <v>124</v>
      </c>
      <c r="D137" s="153" t="s">
        <v>56</v>
      </c>
      <c r="E137" s="153" t="s">
        <v>52</v>
      </c>
      <c r="F137" s="153" t="s">
        <v>53</v>
      </c>
      <c r="G137" s="153" t="s">
        <v>125</v>
      </c>
      <c r="H137" s="153" t="s">
        <v>126</v>
      </c>
      <c r="I137" s="153" t="s">
        <v>127</v>
      </c>
      <c r="J137" s="154" t="s">
        <v>98</v>
      </c>
      <c r="K137" s="155" t="s">
        <v>128</v>
      </c>
      <c r="L137" s="156"/>
      <c r="M137" s="68" t="s">
        <v>1</v>
      </c>
      <c r="N137" s="69" t="s">
        <v>35</v>
      </c>
      <c r="O137" s="69" t="s">
        <v>129</v>
      </c>
      <c r="P137" s="69" t="s">
        <v>130</v>
      </c>
      <c r="Q137" s="69" t="s">
        <v>131</v>
      </c>
      <c r="R137" s="69" t="s">
        <v>132</v>
      </c>
      <c r="S137" s="69" t="s">
        <v>133</v>
      </c>
      <c r="T137" s="70" t="s">
        <v>134</v>
      </c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</row>
    <row r="138" spans="1:65" s="2" customFormat="1" ht="22.9" customHeight="1">
      <c r="A138" s="35"/>
      <c r="B138" s="36"/>
      <c r="C138" s="75" t="s">
        <v>95</v>
      </c>
      <c r="D138" s="35"/>
      <c r="E138" s="35"/>
      <c r="F138" s="35"/>
      <c r="G138" s="35"/>
      <c r="H138" s="35"/>
      <c r="I138" s="35"/>
      <c r="J138" s="157">
        <f>BK138</f>
        <v>0</v>
      </c>
      <c r="K138" s="35"/>
      <c r="L138" s="36"/>
      <c r="M138" s="71"/>
      <c r="N138" s="62"/>
      <c r="O138" s="72"/>
      <c r="P138" s="158">
        <f>P139+P253</f>
        <v>0</v>
      </c>
      <c r="Q138" s="72"/>
      <c r="R138" s="158">
        <f>R139+R253</f>
        <v>235.99820422000002</v>
      </c>
      <c r="S138" s="72"/>
      <c r="T138" s="159">
        <f>T139+T253</f>
        <v>18.5808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70</v>
      </c>
      <c r="AU138" s="18" t="s">
        <v>100</v>
      </c>
      <c r="BK138" s="160">
        <f>BK139+BK253</f>
        <v>0</v>
      </c>
    </row>
    <row r="139" spans="1:65" s="12" customFormat="1" ht="25.9" customHeight="1">
      <c r="B139" s="161"/>
      <c r="D139" s="162" t="s">
        <v>70</v>
      </c>
      <c r="E139" s="163" t="s">
        <v>135</v>
      </c>
      <c r="F139" s="163" t="s">
        <v>136</v>
      </c>
      <c r="I139" s="164"/>
      <c r="J139" s="165">
        <f>BK139</f>
        <v>0</v>
      </c>
      <c r="L139" s="161"/>
      <c r="M139" s="166"/>
      <c r="N139" s="167"/>
      <c r="O139" s="167"/>
      <c r="P139" s="168">
        <f>P140+P171+P197+P238+P251</f>
        <v>0</v>
      </c>
      <c r="Q139" s="167"/>
      <c r="R139" s="168">
        <f>R140+R171+R197+R238+R251</f>
        <v>199.92108128000001</v>
      </c>
      <c r="S139" s="167"/>
      <c r="T139" s="169">
        <f>T140+T171+T197+T238+T251</f>
        <v>18.5808</v>
      </c>
      <c r="AR139" s="162" t="s">
        <v>78</v>
      </c>
      <c r="AT139" s="170" t="s">
        <v>70</v>
      </c>
      <c r="AU139" s="170" t="s">
        <v>71</v>
      </c>
      <c r="AY139" s="162" t="s">
        <v>137</v>
      </c>
      <c r="BK139" s="171">
        <f>BK140+BK171+BK197+BK238+BK251</f>
        <v>0</v>
      </c>
    </row>
    <row r="140" spans="1:65" s="12" customFormat="1" ht="22.9" customHeight="1">
      <c r="B140" s="161"/>
      <c r="D140" s="162" t="s">
        <v>70</v>
      </c>
      <c r="E140" s="172" t="s">
        <v>78</v>
      </c>
      <c r="F140" s="172" t="s">
        <v>138</v>
      </c>
      <c r="I140" s="164"/>
      <c r="J140" s="173">
        <f>BK140</f>
        <v>0</v>
      </c>
      <c r="L140" s="161"/>
      <c r="M140" s="166"/>
      <c r="N140" s="167"/>
      <c r="O140" s="167"/>
      <c r="P140" s="168">
        <f>SUM(P141:P170)</f>
        <v>0</v>
      </c>
      <c r="Q140" s="167"/>
      <c r="R140" s="168">
        <f>SUM(R141:R170)</f>
        <v>1.4999999999999999E-2</v>
      </c>
      <c r="S140" s="167"/>
      <c r="T140" s="169">
        <f>SUM(T141:T170)</f>
        <v>0</v>
      </c>
      <c r="AR140" s="162" t="s">
        <v>78</v>
      </c>
      <c r="AT140" s="170" t="s">
        <v>70</v>
      </c>
      <c r="AU140" s="170" t="s">
        <v>78</v>
      </c>
      <c r="AY140" s="162" t="s">
        <v>137</v>
      </c>
      <c r="BK140" s="171">
        <f>SUM(BK141:BK170)</f>
        <v>0</v>
      </c>
    </row>
    <row r="141" spans="1:65" s="2" customFormat="1" ht="24.2" customHeight="1">
      <c r="A141" s="35"/>
      <c r="B141" s="142"/>
      <c r="C141" s="174" t="s">
        <v>78</v>
      </c>
      <c r="D141" s="174" t="s">
        <v>139</v>
      </c>
      <c r="E141" s="175" t="s">
        <v>140</v>
      </c>
      <c r="F141" s="176" t="s">
        <v>141</v>
      </c>
      <c r="G141" s="177" t="s">
        <v>142</v>
      </c>
      <c r="H141" s="178">
        <v>110</v>
      </c>
      <c r="I141" s="179"/>
      <c r="J141" s="180">
        <f>ROUND(I141*H141,2)</f>
        <v>0</v>
      </c>
      <c r="K141" s="181"/>
      <c r="L141" s="36"/>
      <c r="M141" s="182" t="s">
        <v>1</v>
      </c>
      <c r="N141" s="183" t="s">
        <v>37</v>
      </c>
      <c r="O141" s="64"/>
      <c r="P141" s="184">
        <f>O141*H141</f>
        <v>0</v>
      </c>
      <c r="Q141" s="184">
        <v>0</v>
      </c>
      <c r="R141" s="184">
        <f>Q141*H141</f>
        <v>0</v>
      </c>
      <c r="S141" s="184">
        <v>0</v>
      </c>
      <c r="T141" s="18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6" t="s">
        <v>143</v>
      </c>
      <c r="AT141" s="186" t="s">
        <v>139</v>
      </c>
      <c r="AU141" s="186" t="s">
        <v>116</v>
      </c>
      <c r="AY141" s="18" t="s">
        <v>137</v>
      </c>
      <c r="BE141" s="104">
        <f>IF(N141="základná",J141,0)</f>
        <v>0</v>
      </c>
      <c r="BF141" s="104">
        <f>IF(N141="znížená",J141,0)</f>
        <v>0</v>
      </c>
      <c r="BG141" s="104">
        <f>IF(N141="zákl. prenesená",J141,0)</f>
        <v>0</v>
      </c>
      <c r="BH141" s="104">
        <f>IF(N141="zníž. prenesená",J141,0)</f>
        <v>0</v>
      </c>
      <c r="BI141" s="104">
        <f>IF(N141="nulová",J141,0)</f>
        <v>0</v>
      </c>
      <c r="BJ141" s="18" t="s">
        <v>116</v>
      </c>
      <c r="BK141" s="104">
        <f>ROUND(I141*H141,2)</f>
        <v>0</v>
      </c>
      <c r="BL141" s="18" t="s">
        <v>143</v>
      </c>
      <c r="BM141" s="186" t="s">
        <v>144</v>
      </c>
    </row>
    <row r="142" spans="1:65" s="13" customFormat="1">
      <c r="B142" s="187"/>
      <c r="D142" s="188" t="s">
        <v>145</v>
      </c>
      <c r="E142" s="189" t="s">
        <v>1</v>
      </c>
      <c r="F142" s="190" t="s">
        <v>146</v>
      </c>
      <c r="H142" s="191">
        <v>110</v>
      </c>
      <c r="I142" s="192"/>
      <c r="L142" s="187"/>
      <c r="M142" s="193"/>
      <c r="N142" s="194"/>
      <c r="O142" s="194"/>
      <c r="P142" s="194"/>
      <c r="Q142" s="194"/>
      <c r="R142" s="194"/>
      <c r="S142" s="194"/>
      <c r="T142" s="195"/>
      <c r="AT142" s="189" t="s">
        <v>145</v>
      </c>
      <c r="AU142" s="189" t="s">
        <v>116</v>
      </c>
      <c r="AV142" s="13" t="s">
        <v>116</v>
      </c>
      <c r="AW142" s="13" t="s">
        <v>26</v>
      </c>
      <c r="AX142" s="13" t="s">
        <v>78</v>
      </c>
      <c r="AY142" s="189" t="s">
        <v>137</v>
      </c>
    </row>
    <row r="143" spans="1:65" s="14" customFormat="1">
      <c r="B143" s="196"/>
      <c r="D143" s="188" t="s">
        <v>145</v>
      </c>
      <c r="E143" s="197" t="s">
        <v>1</v>
      </c>
      <c r="F143" s="198" t="s">
        <v>147</v>
      </c>
      <c r="H143" s="199">
        <v>110</v>
      </c>
      <c r="I143" s="200"/>
      <c r="L143" s="196"/>
      <c r="M143" s="201"/>
      <c r="N143" s="202"/>
      <c r="O143" s="202"/>
      <c r="P143" s="202"/>
      <c r="Q143" s="202"/>
      <c r="R143" s="202"/>
      <c r="S143" s="202"/>
      <c r="T143" s="203"/>
      <c r="AT143" s="197" t="s">
        <v>145</v>
      </c>
      <c r="AU143" s="197" t="s">
        <v>116</v>
      </c>
      <c r="AV143" s="14" t="s">
        <v>143</v>
      </c>
      <c r="AW143" s="14" t="s">
        <v>26</v>
      </c>
      <c r="AX143" s="14" t="s">
        <v>71</v>
      </c>
      <c r="AY143" s="197" t="s">
        <v>137</v>
      </c>
    </row>
    <row r="144" spans="1:65" s="2" customFormat="1" ht="24.2" customHeight="1">
      <c r="A144" s="35"/>
      <c r="B144" s="142"/>
      <c r="C144" s="174" t="s">
        <v>116</v>
      </c>
      <c r="D144" s="174" t="s">
        <v>139</v>
      </c>
      <c r="E144" s="175" t="s">
        <v>148</v>
      </c>
      <c r="F144" s="176" t="s">
        <v>149</v>
      </c>
      <c r="G144" s="177" t="s">
        <v>142</v>
      </c>
      <c r="H144" s="178">
        <v>110</v>
      </c>
      <c r="I144" s="179"/>
      <c r="J144" s="180">
        <f>ROUND(I144*H144,2)</f>
        <v>0</v>
      </c>
      <c r="K144" s="181"/>
      <c r="L144" s="36"/>
      <c r="M144" s="182" t="s">
        <v>1</v>
      </c>
      <c r="N144" s="183" t="s">
        <v>37</v>
      </c>
      <c r="O144" s="64"/>
      <c r="P144" s="184">
        <f>O144*H144</f>
        <v>0</v>
      </c>
      <c r="Q144" s="184">
        <v>0</v>
      </c>
      <c r="R144" s="184">
        <f>Q144*H144</f>
        <v>0</v>
      </c>
      <c r="S144" s="184">
        <v>0</v>
      </c>
      <c r="T144" s="18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6" t="s">
        <v>143</v>
      </c>
      <c r="AT144" s="186" t="s">
        <v>139</v>
      </c>
      <c r="AU144" s="186" t="s">
        <v>116</v>
      </c>
      <c r="AY144" s="18" t="s">
        <v>137</v>
      </c>
      <c r="BE144" s="104">
        <f>IF(N144="základná",J144,0)</f>
        <v>0</v>
      </c>
      <c r="BF144" s="104">
        <f>IF(N144="znížená",J144,0)</f>
        <v>0</v>
      </c>
      <c r="BG144" s="104">
        <f>IF(N144="zákl. prenesená",J144,0)</f>
        <v>0</v>
      </c>
      <c r="BH144" s="104">
        <f>IF(N144="zníž. prenesená",J144,0)</f>
        <v>0</v>
      </c>
      <c r="BI144" s="104">
        <f>IF(N144="nulová",J144,0)</f>
        <v>0</v>
      </c>
      <c r="BJ144" s="18" t="s">
        <v>116</v>
      </c>
      <c r="BK144" s="104">
        <f>ROUND(I144*H144,2)</f>
        <v>0</v>
      </c>
      <c r="BL144" s="18" t="s">
        <v>143</v>
      </c>
      <c r="BM144" s="186" t="s">
        <v>150</v>
      </c>
    </row>
    <row r="145" spans="1:65" s="2" customFormat="1" ht="24.2" customHeight="1">
      <c r="A145" s="35"/>
      <c r="B145" s="142"/>
      <c r="C145" s="174" t="s">
        <v>151</v>
      </c>
      <c r="D145" s="174" t="s">
        <v>139</v>
      </c>
      <c r="E145" s="175" t="s">
        <v>152</v>
      </c>
      <c r="F145" s="176" t="s">
        <v>153</v>
      </c>
      <c r="G145" s="177" t="s">
        <v>142</v>
      </c>
      <c r="H145" s="178">
        <v>220</v>
      </c>
      <c r="I145" s="179"/>
      <c r="J145" s="180">
        <f>ROUND(I145*H145,2)</f>
        <v>0</v>
      </c>
      <c r="K145" s="181"/>
      <c r="L145" s="36"/>
      <c r="M145" s="182" t="s">
        <v>1</v>
      </c>
      <c r="N145" s="183" t="s">
        <v>37</v>
      </c>
      <c r="O145" s="64"/>
      <c r="P145" s="184">
        <f>O145*H145</f>
        <v>0</v>
      </c>
      <c r="Q145" s="184">
        <v>0</v>
      </c>
      <c r="R145" s="184">
        <f>Q145*H145</f>
        <v>0</v>
      </c>
      <c r="S145" s="184">
        <v>0</v>
      </c>
      <c r="T145" s="18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6" t="s">
        <v>143</v>
      </c>
      <c r="AT145" s="186" t="s">
        <v>139</v>
      </c>
      <c r="AU145" s="186" t="s">
        <v>116</v>
      </c>
      <c r="AY145" s="18" t="s">
        <v>137</v>
      </c>
      <c r="BE145" s="104">
        <f>IF(N145="základná",J145,0)</f>
        <v>0</v>
      </c>
      <c r="BF145" s="104">
        <f>IF(N145="znížená",J145,0)</f>
        <v>0</v>
      </c>
      <c r="BG145" s="104">
        <f>IF(N145="zákl. prenesená",J145,0)</f>
        <v>0</v>
      </c>
      <c r="BH145" s="104">
        <f>IF(N145="zníž. prenesená",J145,0)</f>
        <v>0</v>
      </c>
      <c r="BI145" s="104">
        <f>IF(N145="nulová",J145,0)</f>
        <v>0</v>
      </c>
      <c r="BJ145" s="18" t="s">
        <v>116</v>
      </c>
      <c r="BK145" s="104">
        <f>ROUND(I145*H145,2)</f>
        <v>0</v>
      </c>
      <c r="BL145" s="18" t="s">
        <v>143</v>
      </c>
      <c r="BM145" s="186" t="s">
        <v>154</v>
      </c>
    </row>
    <row r="146" spans="1:65" s="15" customFormat="1">
      <c r="B146" s="204"/>
      <c r="D146" s="188" t="s">
        <v>145</v>
      </c>
      <c r="E146" s="205" t="s">
        <v>1</v>
      </c>
      <c r="F146" s="206" t="s">
        <v>155</v>
      </c>
      <c r="H146" s="205" t="s">
        <v>1</v>
      </c>
      <c r="I146" s="207"/>
      <c r="L146" s="204"/>
      <c r="M146" s="208"/>
      <c r="N146" s="209"/>
      <c r="O146" s="209"/>
      <c r="P146" s="209"/>
      <c r="Q146" s="209"/>
      <c r="R146" s="209"/>
      <c r="S146" s="209"/>
      <c r="T146" s="210"/>
      <c r="AT146" s="205" t="s">
        <v>145</v>
      </c>
      <c r="AU146" s="205" t="s">
        <v>116</v>
      </c>
      <c r="AV146" s="15" t="s">
        <v>78</v>
      </c>
      <c r="AW146" s="15" t="s">
        <v>26</v>
      </c>
      <c r="AX146" s="15" t="s">
        <v>71</v>
      </c>
      <c r="AY146" s="205" t="s">
        <v>137</v>
      </c>
    </row>
    <row r="147" spans="1:65" s="13" customFormat="1">
      <c r="B147" s="187"/>
      <c r="D147" s="188" t="s">
        <v>145</v>
      </c>
      <c r="E147" s="189" t="s">
        <v>1</v>
      </c>
      <c r="F147" s="190" t="s">
        <v>146</v>
      </c>
      <c r="H147" s="191">
        <v>110</v>
      </c>
      <c r="I147" s="192"/>
      <c r="L147" s="187"/>
      <c r="M147" s="193"/>
      <c r="N147" s="194"/>
      <c r="O147" s="194"/>
      <c r="P147" s="194"/>
      <c r="Q147" s="194"/>
      <c r="R147" s="194"/>
      <c r="S147" s="194"/>
      <c r="T147" s="195"/>
      <c r="AT147" s="189" t="s">
        <v>145</v>
      </c>
      <c r="AU147" s="189" t="s">
        <v>116</v>
      </c>
      <c r="AV147" s="13" t="s">
        <v>116</v>
      </c>
      <c r="AW147" s="13" t="s">
        <v>26</v>
      </c>
      <c r="AX147" s="13" t="s">
        <v>71</v>
      </c>
      <c r="AY147" s="189" t="s">
        <v>137</v>
      </c>
    </row>
    <row r="148" spans="1:65" s="15" customFormat="1">
      <c r="B148" s="204"/>
      <c r="D148" s="188" t="s">
        <v>145</v>
      </c>
      <c r="E148" s="205" t="s">
        <v>1</v>
      </c>
      <c r="F148" s="206" t="s">
        <v>156</v>
      </c>
      <c r="H148" s="205" t="s">
        <v>1</v>
      </c>
      <c r="I148" s="207"/>
      <c r="L148" s="204"/>
      <c r="M148" s="208"/>
      <c r="N148" s="209"/>
      <c r="O148" s="209"/>
      <c r="P148" s="209"/>
      <c r="Q148" s="209"/>
      <c r="R148" s="209"/>
      <c r="S148" s="209"/>
      <c r="T148" s="210"/>
      <c r="AT148" s="205" t="s">
        <v>145</v>
      </c>
      <c r="AU148" s="205" t="s">
        <v>116</v>
      </c>
      <c r="AV148" s="15" t="s">
        <v>78</v>
      </c>
      <c r="AW148" s="15" t="s">
        <v>26</v>
      </c>
      <c r="AX148" s="15" t="s">
        <v>71</v>
      </c>
      <c r="AY148" s="205" t="s">
        <v>137</v>
      </c>
    </row>
    <row r="149" spans="1:65" s="13" customFormat="1">
      <c r="B149" s="187"/>
      <c r="D149" s="188" t="s">
        <v>145</v>
      </c>
      <c r="E149" s="189" t="s">
        <v>1</v>
      </c>
      <c r="F149" s="190" t="s">
        <v>146</v>
      </c>
      <c r="H149" s="191">
        <v>110</v>
      </c>
      <c r="I149" s="192"/>
      <c r="L149" s="187"/>
      <c r="M149" s="193"/>
      <c r="N149" s="194"/>
      <c r="O149" s="194"/>
      <c r="P149" s="194"/>
      <c r="Q149" s="194"/>
      <c r="R149" s="194"/>
      <c r="S149" s="194"/>
      <c r="T149" s="195"/>
      <c r="AT149" s="189" t="s">
        <v>145</v>
      </c>
      <c r="AU149" s="189" t="s">
        <v>116</v>
      </c>
      <c r="AV149" s="13" t="s">
        <v>116</v>
      </c>
      <c r="AW149" s="13" t="s">
        <v>26</v>
      </c>
      <c r="AX149" s="13" t="s">
        <v>71</v>
      </c>
      <c r="AY149" s="189" t="s">
        <v>137</v>
      </c>
    </row>
    <row r="150" spans="1:65" s="14" customFormat="1">
      <c r="B150" s="196"/>
      <c r="D150" s="188" t="s">
        <v>145</v>
      </c>
      <c r="E150" s="197" t="s">
        <v>1</v>
      </c>
      <c r="F150" s="198" t="s">
        <v>147</v>
      </c>
      <c r="H150" s="199">
        <v>220</v>
      </c>
      <c r="I150" s="200"/>
      <c r="L150" s="196"/>
      <c r="M150" s="201"/>
      <c r="N150" s="202"/>
      <c r="O150" s="202"/>
      <c r="P150" s="202"/>
      <c r="Q150" s="202"/>
      <c r="R150" s="202"/>
      <c r="S150" s="202"/>
      <c r="T150" s="203"/>
      <c r="AT150" s="197" t="s">
        <v>145</v>
      </c>
      <c r="AU150" s="197" t="s">
        <v>116</v>
      </c>
      <c r="AV150" s="14" t="s">
        <v>143</v>
      </c>
      <c r="AW150" s="14" t="s">
        <v>26</v>
      </c>
      <c r="AX150" s="14" t="s">
        <v>78</v>
      </c>
      <c r="AY150" s="197" t="s">
        <v>137</v>
      </c>
    </row>
    <row r="151" spans="1:65" s="2" customFormat="1" ht="24.2" customHeight="1">
      <c r="A151" s="35"/>
      <c r="B151" s="142"/>
      <c r="C151" s="174" t="s">
        <v>143</v>
      </c>
      <c r="D151" s="174" t="s">
        <v>139</v>
      </c>
      <c r="E151" s="175" t="s">
        <v>157</v>
      </c>
      <c r="F151" s="176" t="s">
        <v>158</v>
      </c>
      <c r="G151" s="177" t="s">
        <v>142</v>
      </c>
      <c r="H151" s="178">
        <v>110</v>
      </c>
      <c r="I151" s="179"/>
      <c r="J151" s="180">
        <f>ROUND(I151*H151,2)</f>
        <v>0</v>
      </c>
      <c r="K151" s="181"/>
      <c r="L151" s="36"/>
      <c r="M151" s="182" t="s">
        <v>1</v>
      </c>
      <c r="N151" s="183" t="s">
        <v>37</v>
      </c>
      <c r="O151" s="64"/>
      <c r="P151" s="184">
        <f>O151*H151</f>
        <v>0</v>
      </c>
      <c r="Q151" s="184">
        <v>0</v>
      </c>
      <c r="R151" s="184">
        <f>Q151*H151</f>
        <v>0</v>
      </c>
      <c r="S151" s="184">
        <v>0</v>
      </c>
      <c r="T151" s="18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6" t="s">
        <v>143</v>
      </c>
      <c r="AT151" s="186" t="s">
        <v>139</v>
      </c>
      <c r="AU151" s="186" t="s">
        <v>116</v>
      </c>
      <c r="AY151" s="18" t="s">
        <v>137</v>
      </c>
      <c r="BE151" s="104">
        <f>IF(N151="základná",J151,0)</f>
        <v>0</v>
      </c>
      <c r="BF151" s="104">
        <f>IF(N151="znížená",J151,0)</f>
        <v>0</v>
      </c>
      <c r="BG151" s="104">
        <f>IF(N151="zákl. prenesená",J151,0)</f>
        <v>0</v>
      </c>
      <c r="BH151" s="104">
        <f>IF(N151="zníž. prenesená",J151,0)</f>
        <v>0</v>
      </c>
      <c r="BI151" s="104">
        <f>IF(N151="nulová",J151,0)</f>
        <v>0</v>
      </c>
      <c r="BJ151" s="18" t="s">
        <v>116</v>
      </c>
      <c r="BK151" s="104">
        <f>ROUND(I151*H151,2)</f>
        <v>0</v>
      </c>
      <c r="BL151" s="18" t="s">
        <v>143</v>
      </c>
      <c r="BM151" s="186" t="s">
        <v>159</v>
      </c>
    </row>
    <row r="152" spans="1:65" s="2" customFormat="1" ht="21.75" customHeight="1">
      <c r="A152" s="35"/>
      <c r="B152" s="142"/>
      <c r="C152" s="174" t="s">
        <v>160</v>
      </c>
      <c r="D152" s="174" t="s">
        <v>139</v>
      </c>
      <c r="E152" s="175" t="s">
        <v>161</v>
      </c>
      <c r="F152" s="176" t="s">
        <v>162</v>
      </c>
      <c r="G152" s="177" t="s">
        <v>142</v>
      </c>
      <c r="H152" s="178">
        <v>110</v>
      </c>
      <c r="I152" s="179"/>
      <c r="J152" s="180">
        <f>ROUND(I152*H152,2)</f>
        <v>0</v>
      </c>
      <c r="K152" s="181"/>
      <c r="L152" s="36"/>
      <c r="M152" s="182" t="s">
        <v>1</v>
      </c>
      <c r="N152" s="183" t="s">
        <v>37</v>
      </c>
      <c r="O152" s="64"/>
      <c r="P152" s="184">
        <f>O152*H152</f>
        <v>0</v>
      </c>
      <c r="Q152" s="184">
        <v>0</v>
      </c>
      <c r="R152" s="184">
        <f>Q152*H152</f>
        <v>0</v>
      </c>
      <c r="S152" s="184">
        <v>0</v>
      </c>
      <c r="T152" s="18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6" t="s">
        <v>143</v>
      </c>
      <c r="AT152" s="186" t="s">
        <v>139</v>
      </c>
      <c r="AU152" s="186" t="s">
        <v>116</v>
      </c>
      <c r="AY152" s="18" t="s">
        <v>137</v>
      </c>
      <c r="BE152" s="104">
        <f>IF(N152="základná",J152,0)</f>
        <v>0</v>
      </c>
      <c r="BF152" s="104">
        <f>IF(N152="znížená",J152,0)</f>
        <v>0</v>
      </c>
      <c r="BG152" s="104">
        <f>IF(N152="zákl. prenesená",J152,0)</f>
        <v>0</v>
      </c>
      <c r="BH152" s="104">
        <f>IF(N152="zníž. prenesená",J152,0)</f>
        <v>0</v>
      </c>
      <c r="BI152" s="104">
        <f>IF(N152="nulová",J152,0)</f>
        <v>0</v>
      </c>
      <c r="BJ152" s="18" t="s">
        <v>116</v>
      </c>
      <c r="BK152" s="104">
        <f>ROUND(I152*H152,2)</f>
        <v>0</v>
      </c>
      <c r="BL152" s="18" t="s">
        <v>143</v>
      </c>
      <c r="BM152" s="186" t="s">
        <v>163</v>
      </c>
    </row>
    <row r="153" spans="1:65" s="2" customFormat="1" ht="24.2" customHeight="1">
      <c r="A153" s="35"/>
      <c r="B153" s="142"/>
      <c r="C153" s="174" t="s">
        <v>164</v>
      </c>
      <c r="D153" s="174" t="s">
        <v>139</v>
      </c>
      <c r="E153" s="175" t="s">
        <v>165</v>
      </c>
      <c r="F153" s="176" t="s">
        <v>166</v>
      </c>
      <c r="G153" s="177" t="s">
        <v>142</v>
      </c>
      <c r="H153" s="178">
        <v>110</v>
      </c>
      <c r="I153" s="179"/>
      <c r="J153" s="180">
        <f>ROUND(I153*H153,2)</f>
        <v>0</v>
      </c>
      <c r="K153" s="181"/>
      <c r="L153" s="36"/>
      <c r="M153" s="182" t="s">
        <v>1</v>
      </c>
      <c r="N153" s="183" t="s">
        <v>37</v>
      </c>
      <c r="O153" s="64"/>
      <c r="P153" s="184">
        <f>O153*H153</f>
        <v>0</v>
      </c>
      <c r="Q153" s="184">
        <v>0</v>
      </c>
      <c r="R153" s="184">
        <f>Q153*H153</f>
        <v>0</v>
      </c>
      <c r="S153" s="184">
        <v>0</v>
      </c>
      <c r="T153" s="18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6" t="s">
        <v>143</v>
      </c>
      <c r="AT153" s="186" t="s">
        <v>139</v>
      </c>
      <c r="AU153" s="186" t="s">
        <v>116</v>
      </c>
      <c r="AY153" s="18" t="s">
        <v>137</v>
      </c>
      <c r="BE153" s="104">
        <f>IF(N153="základná",J153,0)</f>
        <v>0</v>
      </c>
      <c r="BF153" s="104">
        <f>IF(N153="znížená",J153,0)</f>
        <v>0</v>
      </c>
      <c r="BG153" s="104">
        <f>IF(N153="zákl. prenesená",J153,0)</f>
        <v>0</v>
      </c>
      <c r="BH153" s="104">
        <f>IF(N153="zníž. prenesená",J153,0)</f>
        <v>0</v>
      </c>
      <c r="BI153" s="104">
        <f>IF(N153="nulová",J153,0)</f>
        <v>0</v>
      </c>
      <c r="BJ153" s="18" t="s">
        <v>116</v>
      </c>
      <c r="BK153" s="104">
        <f>ROUND(I153*H153,2)</f>
        <v>0</v>
      </c>
      <c r="BL153" s="18" t="s">
        <v>143</v>
      </c>
      <c r="BM153" s="186" t="s">
        <v>167</v>
      </c>
    </row>
    <row r="154" spans="1:65" s="2" customFormat="1" ht="21.75" customHeight="1">
      <c r="A154" s="35"/>
      <c r="B154" s="142"/>
      <c r="C154" s="174" t="s">
        <v>168</v>
      </c>
      <c r="D154" s="174" t="s">
        <v>139</v>
      </c>
      <c r="E154" s="175" t="s">
        <v>169</v>
      </c>
      <c r="F154" s="176" t="s">
        <v>170</v>
      </c>
      <c r="G154" s="177" t="s">
        <v>171</v>
      </c>
      <c r="H154" s="178">
        <v>500</v>
      </c>
      <c r="I154" s="179"/>
      <c r="J154" s="180">
        <f>ROUND(I154*H154,2)</f>
        <v>0</v>
      </c>
      <c r="K154" s="181"/>
      <c r="L154" s="36"/>
      <c r="M154" s="182" t="s">
        <v>1</v>
      </c>
      <c r="N154" s="183" t="s">
        <v>37</v>
      </c>
      <c r="O154" s="64"/>
      <c r="P154" s="184">
        <f>O154*H154</f>
        <v>0</v>
      </c>
      <c r="Q154" s="184">
        <v>0</v>
      </c>
      <c r="R154" s="184">
        <f>Q154*H154</f>
        <v>0</v>
      </c>
      <c r="S154" s="184">
        <v>0</v>
      </c>
      <c r="T154" s="18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6" t="s">
        <v>143</v>
      </c>
      <c r="AT154" s="186" t="s">
        <v>139</v>
      </c>
      <c r="AU154" s="186" t="s">
        <v>116</v>
      </c>
      <c r="AY154" s="18" t="s">
        <v>137</v>
      </c>
      <c r="BE154" s="104">
        <f>IF(N154="základná",J154,0)</f>
        <v>0</v>
      </c>
      <c r="BF154" s="104">
        <f>IF(N154="znížená",J154,0)</f>
        <v>0</v>
      </c>
      <c r="BG154" s="104">
        <f>IF(N154="zákl. prenesená",J154,0)</f>
        <v>0</v>
      </c>
      <c r="BH154" s="104">
        <f>IF(N154="zníž. prenesená",J154,0)</f>
        <v>0</v>
      </c>
      <c r="BI154" s="104">
        <f>IF(N154="nulová",J154,0)</f>
        <v>0</v>
      </c>
      <c r="BJ154" s="18" t="s">
        <v>116</v>
      </c>
      <c r="BK154" s="104">
        <f>ROUND(I154*H154,2)</f>
        <v>0</v>
      </c>
      <c r="BL154" s="18" t="s">
        <v>143</v>
      </c>
      <c r="BM154" s="186" t="s">
        <v>172</v>
      </c>
    </row>
    <row r="155" spans="1:65" s="2" customFormat="1" ht="16.5" customHeight="1">
      <c r="A155" s="35"/>
      <c r="B155" s="142"/>
      <c r="C155" s="211" t="s">
        <v>173</v>
      </c>
      <c r="D155" s="211" t="s">
        <v>174</v>
      </c>
      <c r="E155" s="212" t="s">
        <v>175</v>
      </c>
      <c r="F155" s="213" t="s">
        <v>176</v>
      </c>
      <c r="G155" s="214" t="s">
        <v>177</v>
      </c>
      <c r="H155" s="215">
        <v>15</v>
      </c>
      <c r="I155" s="216"/>
      <c r="J155" s="217">
        <f>ROUND(I155*H155,2)</f>
        <v>0</v>
      </c>
      <c r="K155" s="218"/>
      <c r="L155" s="219"/>
      <c r="M155" s="220" t="s">
        <v>1</v>
      </c>
      <c r="N155" s="221" t="s">
        <v>37</v>
      </c>
      <c r="O155" s="64"/>
      <c r="P155" s="184">
        <f>O155*H155</f>
        <v>0</v>
      </c>
      <c r="Q155" s="184">
        <v>1E-3</v>
      </c>
      <c r="R155" s="184">
        <f>Q155*H155</f>
        <v>1.4999999999999999E-2</v>
      </c>
      <c r="S155" s="184">
        <v>0</v>
      </c>
      <c r="T155" s="18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6" t="s">
        <v>173</v>
      </c>
      <c r="AT155" s="186" t="s">
        <v>174</v>
      </c>
      <c r="AU155" s="186" t="s">
        <v>116</v>
      </c>
      <c r="AY155" s="18" t="s">
        <v>137</v>
      </c>
      <c r="BE155" s="104">
        <f>IF(N155="základná",J155,0)</f>
        <v>0</v>
      </c>
      <c r="BF155" s="104">
        <f>IF(N155="znížená",J155,0)</f>
        <v>0</v>
      </c>
      <c r="BG155" s="104">
        <f>IF(N155="zákl. prenesená",J155,0)</f>
        <v>0</v>
      </c>
      <c r="BH155" s="104">
        <f>IF(N155="zníž. prenesená",J155,0)</f>
        <v>0</v>
      </c>
      <c r="BI155" s="104">
        <f>IF(N155="nulová",J155,0)</f>
        <v>0</v>
      </c>
      <c r="BJ155" s="18" t="s">
        <v>116</v>
      </c>
      <c r="BK155" s="104">
        <f>ROUND(I155*H155,2)</f>
        <v>0</v>
      </c>
      <c r="BL155" s="18" t="s">
        <v>143</v>
      </c>
      <c r="BM155" s="186" t="s">
        <v>178</v>
      </c>
    </row>
    <row r="156" spans="1:65" s="13" customFormat="1">
      <c r="B156" s="187"/>
      <c r="D156" s="188" t="s">
        <v>145</v>
      </c>
      <c r="E156" s="189" t="s">
        <v>1</v>
      </c>
      <c r="F156" s="190" t="s">
        <v>179</v>
      </c>
      <c r="H156" s="191">
        <v>15</v>
      </c>
      <c r="I156" s="192"/>
      <c r="L156" s="187"/>
      <c r="M156" s="193"/>
      <c r="N156" s="194"/>
      <c r="O156" s="194"/>
      <c r="P156" s="194"/>
      <c r="Q156" s="194"/>
      <c r="R156" s="194"/>
      <c r="S156" s="194"/>
      <c r="T156" s="195"/>
      <c r="AT156" s="189" t="s">
        <v>145</v>
      </c>
      <c r="AU156" s="189" t="s">
        <v>116</v>
      </c>
      <c r="AV156" s="13" t="s">
        <v>116</v>
      </c>
      <c r="AW156" s="13" t="s">
        <v>26</v>
      </c>
      <c r="AX156" s="13" t="s">
        <v>78</v>
      </c>
      <c r="AY156" s="189" t="s">
        <v>137</v>
      </c>
    </row>
    <row r="157" spans="1:65" s="2" customFormat="1" ht="24.2" customHeight="1">
      <c r="A157" s="35"/>
      <c r="B157" s="142"/>
      <c r="C157" s="174" t="s">
        <v>180</v>
      </c>
      <c r="D157" s="174" t="s">
        <v>139</v>
      </c>
      <c r="E157" s="175" t="s">
        <v>181</v>
      </c>
      <c r="F157" s="176" t="s">
        <v>182</v>
      </c>
      <c r="G157" s="177" t="s">
        <v>171</v>
      </c>
      <c r="H157" s="178">
        <v>500</v>
      </c>
      <c r="I157" s="179"/>
      <c r="J157" s="180">
        <f>ROUND(I157*H157,2)</f>
        <v>0</v>
      </c>
      <c r="K157" s="181"/>
      <c r="L157" s="36"/>
      <c r="M157" s="182" t="s">
        <v>1</v>
      </c>
      <c r="N157" s="183" t="s">
        <v>37</v>
      </c>
      <c r="O157" s="64"/>
      <c r="P157" s="184">
        <f>O157*H157</f>
        <v>0</v>
      </c>
      <c r="Q157" s="184">
        <v>0</v>
      </c>
      <c r="R157" s="184">
        <f>Q157*H157</f>
        <v>0</v>
      </c>
      <c r="S157" s="184">
        <v>0</v>
      </c>
      <c r="T157" s="18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6" t="s">
        <v>143</v>
      </c>
      <c r="AT157" s="186" t="s">
        <v>139</v>
      </c>
      <c r="AU157" s="186" t="s">
        <v>116</v>
      </c>
      <c r="AY157" s="18" t="s">
        <v>137</v>
      </c>
      <c r="BE157" s="104">
        <f>IF(N157="základná",J157,0)</f>
        <v>0</v>
      </c>
      <c r="BF157" s="104">
        <f>IF(N157="znížená",J157,0)</f>
        <v>0</v>
      </c>
      <c r="BG157" s="104">
        <f>IF(N157="zákl. prenesená",J157,0)</f>
        <v>0</v>
      </c>
      <c r="BH157" s="104">
        <f>IF(N157="zníž. prenesená",J157,0)</f>
        <v>0</v>
      </c>
      <c r="BI157" s="104">
        <f>IF(N157="nulová",J157,0)</f>
        <v>0</v>
      </c>
      <c r="BJ157" s="18" t="s">
        <v>116</v>
      </c>
      <c r="BK157" s="104">
        <f>ROUND(I157*H157,2)</f>
        <v>0</v>
      </c>
      <c r="BL157" s="18" t="s">
        <v>143</v>
      </c>
      <c r="BM157" s="186" t="s">
        <v>183</v>
      </c>
    </row>
    <row r="158" spans="1:65" s="2" customFormat="1" ht="24.2" customHeight="1">
      <c r="A158" s="35"/>
      <c r="B158" s="142"/>
      <c r="C158" s="174" t="s">
        <v>184</v>
      </c>
      <c r="D158" s="174" t="s">
        <v>139</v>
      </c>
      <c r="E158" s="175" t="s">
        <v>185</v>
      </c>
      <c r="F158" s="176" t="s">
        <v>186</v>
      </c>
      <c r="G158" s="177" t="s">
        <v>171</v>
      </c>
      <c r="H158" s="178">
        <v>500</v>
      </c>
      <c r="I158" s="179"/>
      <c r="J158" s="180">
        <f>ROUND(I158*H158,2)</f>
        <v>0</v>
      </c>
      <c r="K158" s="181"/>
      <c r="L158" s="36"/>
      <c r="M158" s="182" t="s">
        <v>1</v>
      </c>
      <c r="N158" s="183" t="s">
        <v>37</v>
      </c>
      <c r="O158" s="64"/>
      <c r="P158" s="184">
        <f>O158*H158</f>
        <v>0</v>
      </c>
      <c r="Q158" s="184">
        <v>0</v>
      </c>
      <c r="R158" s="184">
        <f>Q158*H158</f>
        <v>0</v>
      </c>
      <c r="S158" s="184">
        <v>0</v>
      </c>
      <c r="T158" s="18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6" t="s">
        <v>143</v>
      </c>
      <c r="AT158" s="186" t="s">
        <v>139</v>
      </c>
      <c r="AU158" s="186" t="s">
        <v>116</v>
      </c>
      <c r="AY158" s="18" t="s">
        <v>137</v>
      </c>
      <c r="BE158" s="104">
        <f>IF(N158="základná",J158,0)</f>
        <v>0</v>
      </c>
      <c r="BF158" s="104">
        <f>IF(N158="znížená",J158,0)</f>
        <v>0</v>
      </c>
      <c r="BG158" s="104">
        <f>IF(N158="zákl. prenesená",J158,0)</f>
        <v>0</v>
      </c>
      <c r="BH158" s="104">
        <f>IF(N158="zníž. prenesená",J158,0)</f>
        <v>0</v>
      </c>
      <c r="BI158" s="104">
        <f>IF(N158="nulová",J158,0)</f>
        <v>0</v>
      </c>
      <c r="BJ158" s="18" t="s">
        <v>116</v>
      </c>
      <c r="BK158" s="104">
        <f>ROUND(I158*H158,2)</f>
        <v>0</v>
      </c>
      <c r="BL158" s="18" t="s">
        <v>143</v>
      </c>
      <c r="BM158" s="186" t="s">
        <v>187</v>
      </c>
    </row>
    <row r="159" spans="1:65" s="2" customFormat="1" ht="24.2" customHeight="1">
      <c r="A159" s="35"/>
      <c r="B159" s="142"/>
      <c r="C159" s="174" t="s">
        <v>188</v>
      </c>
      <c r="D159" s="174" t="s">
        <v>139</v>
      </c>
      <c r="E159" s="175" t="s">
        <v>189</v>
      </c>
      <c r="F159" s="176" t="s">
        <v>190</v>
      </c>
      <c r="G159" s="177" t="s">
        <v>171</v>
      </c>
      <c r="H159" s="178">
        <v>500</v>
      </c>
      <c r="I159" s="179"/>
      <c r="J159" s="180">
        <f>ROUND(I159*H159,2)</f>
        <v>0</v>
      </c>
      <c r="K159" s="181"/>
      <c r="L159" s="36"/>
      <c r="M159" s="182" t="s">
        <v>1</v>
      </c>
      <c r="N159" s="183" t="s">
        <v>37</v>
      </c>
      <c r="O159" s="64"/>
      <c r="P159" s="184">
        <f>O159*H159</f>
        <v>0</v>
      </c>
      <c r="Q159" s="184">
        <v>0</v>
      </c>
      <c r="R159" s="184">
        <f>Q159*H159</f>
        <v>0</v>
      </c>
      <c r="S159" s="184">
        <v>0</v>
      </c>
      <c r="T159" s="18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6" t="s">
        <v>143</v>
      </c>
      <c r="AT159" s="186" t="s">
        <v>139</v>
      </c>
      <c r="AU159" s="186" t="s">
        <v>116</v>
      </c>
      <c r="AY159" s="18" t="s">
        <v>137</v>
      </c>
      <c r="BE159" s="104">
        <f>IF(N159="základná",J159,0)</f>
        <v>0</v>
      </c>
      <c r="BF159" s="104">
        <f>IF(N159="znížená",J159,0)</f>
        <v>0</v>
      </c>
      <c r="BG159" s="104">
        <f>IF(N159="zákl. prenesená",J159,0)</f>
        <v>0</v>
      </c>
      <c r="BH159" s="104">
        <f>IF(N159="zníž. prenesená",J159,0)</f>
        <v>0</v>
      </c>
      <c r="BI159" s="104">
        <f>IF(N159="nulová",J159,0)</f>
        <v>0</v>
      </c>
      <c r="BJ159" s="18" t="s">
        <v>116</v>
      </c>
      <c r="BK159" s="104">
        <f>ROUND(I159*H159,2)</f>
        <v>0</v>
      </c>
      <c r="BL159" s="18" t="s">
        <v>143</v>
      </c>
      <c r="BM159" s="186" t="s">
        <v>191</v>
      </c>
    </row>
    <row r="160" spans="1:65" s="2" customFormat="1" ht="24.2" customHeight="1">
      <c r="A160" s="35"/>
      <c r="B160" s="142"/>
      <c r="C160" s="174" t="s">
        <v>192</v>
      </c>
      <c r="D160" s="174" t="s">
        <v>139</v>
      </c>
      <c r="E160" s="175" t="s">
        <v>193</v>
      </c>
      <c r="F160" s="176" t="s">
        <v>194</v>
      </c>
      <c r="G160" s="177" t="s">
        <v>171</v>
      </c>
      <c r="H160" s="178">
        <v>500</v>
      </c>
      <c r="I160" s="179"/>
      <c r="J160" s="180">
        <f>ROUND(I160*H160,2)</f>
        <v>0</v>
      </c>
      <c r="K160" s="181"/>
      <c r="L160" s="36"/>
      <c r="M160" s="182" t="s">
        <v>1</v>
      </c>
      <c r="N160" s="183" t="s">
        <v>37</v>
      </c>
      <c r="O160" s="64"/>
      <c r="P160" s="184">
        <f>O160*H160</f>
        <v>0</v>
      </c>
      <c r="Q160" s="184">
        <v>0</v>
      </c>
      <c r="R160" s="184">
        <f>Q160*H160</f>
        <v>0</v>
      </c>
      <c r="S160" s="184">
        <v>0</v>
      </c>
      <c r="T160" s="18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6" t="s">
        <v>143</v>
      </c>
      <c r="AT160" s="186" t="s">
        <v>139</v>
      </c>
      <c r="AU160" s="186" t="s">
        <v>116</v>
      </c>
      <c r="AY160" s="18" t="s">
        <v>137</v>
      </c>
      <c r="BE160" s="104">
        <f>IF(N160="základná",J160,0)</f>
        <v>0</v>
      </c>
      <c r="BF160" s="104">
        <f>IF(N160="znížená",J160,0)</f>
        <v>0</v>
      </c>
      <c r="BG160" s="104">
        <f>IF(N160="zákl. prenesená",J160,0)</f>
        <v>0</v>
      </c>
      <c r="BH160" s="104">
        <f>IF(N160="zníž. prenesená",J160,0)</f>
        <v>0</v>
      </c>
      <c r="BI160" s="104">
        <f>IF(N160="nulová",J160,0)</f>
        <v>0</v>
      </c>
      <c r="BJ160" s="18" t="s">
        <v>116</v>
      </c>
      <c r="BK160" s="104">
        <f>ROUND(I160*H160,2)</f>
        <v>0</v>
      </c>
      <c r="BL160" s="18" t="s">
        <v>143</v>
      </c>
      <c r="BM160" s="186" t="s">
        <v>195</v>
      </c>
    </row>
    <row r="161" spans="1:65" s="2" customFormat="1" ht="24.2" customHeight="1">
      <c r="A161" s="35"/>
      <c r="B161" s="142"/>
      <c r="C161" s="174" t="s">
        <v>196</v>
      </c>
      <c r="D161" s="174" t="s">
        <v>139</v>
      </c>
      <c r="E161" s="175" t="s">
        <v>197</v>
      </c>
      <c r="F161" s="176" t="s">
        <v>198</v>
      </c>
      <c r="G161" s="177" t="s">
        <v>171</v>
      </c>
      <c r="H161" s="178">
        <v>500</v>
      </c>
      <c r="I161" s="179"/>
      <c r="J161" s="180">
        <f>ROUND(I161*H161,2)</f>
        <v>0</v>
      </c>
      <c r="K161" s="181"/>
      <c r="L161" s="36"/>
      <c r="M161" s="182" t="s">
        <v>1</v>
      </c>
      <c r="N161" s="183" t="s">
        <v>37</v>
      </c>
      <c r="O161" s="64"/>
      <c r="P161" s="184">
        <f>O161*H161</f>
        <v>0</v>
      </c>
      <c r="Q161" s="184">
        <v>0</v>
      </c>
      <c r="R161" s="184">
        <f>Q161*H161</f>
        <v>0</v>
      </c>
      <c r="S161" s="184">
        <v>0</v>
      </c>
      <c r="T161" s="18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6" t="s">
        <v>143</v>
      </c>
      <c r="AT161" s="186" t="s">
        <v>139</v>
      </c>
      <c r="AU161" s="186" t="s">
        <v>116</v>
      </c>
      <c r="AY161" s="18" t="s">
        <v>137</v>
      </c>
      <c r="BE161" s="104">
        <f>IF(N161="základná",J161,0)</f>
        <v>0</v>
      </c>
      <c r="BF161" s="104">
        <f>IF(N161="znížená",J161,0)</f>
        <v>0</v>
      </c>
      <c r="BG161" s="104">
        <f>IF(N161="zákl. prenesená",J161,0)</f>
        <v>0</v>
      </c>
      <c r="BH161" s="104">
        <f>IF(N161="zníž. prenesená",J161,0)</f>
        <v>0</v>
      </c>
      <c r="BI161" s="104">
        <f>IF(N161="nulová",J161,0)</f>
        <v>0</v>
      </c>
      <c r="BJ161" s="18" t="s">
        <v>116</v>
      </c>
      <c r="BK161" s="104">
        <f>ROUND(I161*H161,2)</f>
        <v>0</v>
      </c>
      <c r="BL161" s="18" t="s">
        <v>143</v>
      </c>
      <c r="BM161" s="186" t="s">
        <v>199</v>
      </c>
    </row>
    <row r="162" spans="1:65" s="13" customFormat="1">
      <c r="B162" s="187"/>
      <c r="D162" s="188" t="s">
        <v>145</v>
      </c>
      <c r="E162" s="189" t="s">
        <v>1</v>
      </c>
      <c r="F162" s="190" t="s">
        <v>200</v>
      </c>
      <c r="H162" s="191">
        <v>500</v>
      </c>
      <c r="I162" s="192"/>
      <c r="L162" s="187"/>
      <c r="M162" s="193"/>
      <c r="N162" s="194"/>
      <c r="O162" s="194"/>
      <c r="P162" s="194"/>
      <c r="Q162" s="194"/>
      <c r="R162" s="194"/>
      <c r="S162" s="194"/>
      <c r="T162" s="195"/>
      <c r="AT162" s="189" t="s">
        <v>145</v>
      </c>
      <c r="AU162" s="189" t="s">
        <v>116</v>
      </c>
      <c r="AV162" s="13" t="s">
        <v>116</v>
      </c>
      <c r="AW162" s="13" t="s">
        <v>26</v>
      </c>
      <c r="AX162" s="13" t="s">
        <v>78</v>
      </c>
      <c r="AY162" s="189" t="s">
        <v>137</v>
      </c>
    </row>
    <row r="163" spans="1:65" s="2" customFormat="1" ht="16.5" customHeight="1">
      <c r="A163" s="35"/>
      <c r="B163" s="142"/>
      <c r="C163" s="211" t="s">
        <v>201</v>
      </c>
      <c r="D163" s="211" t="s">
        <v>174</v>
      </c>
      <c r="E163" s="212" t="s">
        <v>202</v>
      </c>
      <c r="F163" s="213" t="s">
        <v>203</v>
      </c>
      <c r="G163" s="214" t="s">
        <v>204</v>
      </c>
      <c r="H163" s="215">
        <v>0.2</v>
      </c>
      <c r="I163" s="216"/>
      <c r="J163" s="217">
        <f>ROUND(I163*H163,2)</f>
        <v>0</v>
      </c>
      <c r="K163" s="218"/>
      <c r="L163" s="219"/>
      <c r="M163" s="220" t="s">
        <v>1</v>
      </c>
      <c r="N163" s="221" t="s">
        <v>37</v>
      </c>
      <c r="O163" s="64"/>
      <c r="P163" s="184">
        <f>O163*H163</f>
        <v>0</v>
      </c>
      <c r="Q163" s="184">
        <v>0</v>
      </c>
      <c r="R163" s="184">
        <f>Q163*H163</f>
        <v>0</v>
      </c>
      <c r="S163" s="184">
        <v>0</v>
      </c>
      <c r="T163" s="18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6" t="s">
        <v>173</v>
      </c>
      <c r="AT163" s="186" t="s">
        <v>174</v>
      </c>
      <c r="AU163" s="186" t="s">
        <v>116</v>
      </c>
      <c r="AY163" s="18" t="s">
        <v>137</v>
      </c>
      <c r="BE163" s="104">
        <f>IF(N163="základná",J163,0)</f>
        <v>0</v>
      </c>
      <c r="BF163" s="104">
        <f>IF(N163="znížená",J163,0)</f>
        <v>0</v>
      </c>
      <c r="BG163" s="104">
        <f>IF(N163="zákl. prenesená",J163,0)</f>
        <v>0</v>
      </c>
      <c r="BH163" s="104">
        <f>IF(N163="zníž. prenesená",J163,0)</f>
        <v>0</v>
      </c>
      <c r="BI163" s="104">
        <f>IF(N163="nulová",J163,0)</f>
        <v>0</v>
      </c>
      <c r="BJ163" s="18" t="s">
        <v>116</v>
      </c>
      <c r="BK163" s="104">
        <f>ROUND(I163*H163,2)</f>
        <v>0</v>
      </c>
      <c r="BL163" s="18" t="s">
        <v>143</v>
      </c>
      <c r="BM163" s="186" t="s">
        <v>205</v>
      </c>
    </row>
    <row r="164" spans="1:65" s="13" customFormat="1">
      <c r="B164" s="187"/>
      <c r="D164" s="188" t="s">
        <v>145</v>
      </c>
      <c r="E164" s="189" t="s">
        <v>1</v>
      </c>
      <c r="F164" s="190" t="s">
        <v>206</v>
      </c>
      <c r="H164" s="191">
        <v>0.2</v>
      </c>
      <c r="I164" s="192"/>
      <c r="L164" s="187"/>
      <c r="M164" s="193"/>
      <c r="N164" s="194"/>
      <c r="O164" s="194"/>
      <c r="P164" s="194"/>
      <c r="Q164" s="194"/>
      <c r="R164" s="194"/>
      <c r="S164" s="194"/>
      <c r="T164" s="195"/>
      <c r="AT164" s="189" t="s">
        <v>145</v>
      </c>
      <c r="AU164" s="189" t="s">
        <v>116</v>
      </c>
      <c r="AV164" s="13" t="s">
        <v>116</v>
      </c>
      <c r="AW164" s="13" t="s">
        <v>26</v>
      </c>
      <c r="AX164" s="13" t="s">
        <v>78</v>
      </c>
      <c r="AY164" s="189" t="s">
        <v>137</v>
      </c>
    </row>
    <row r="165" spans="1:65" s="2" customFormat="1" ht="16.5" customHeight="1">
      <c r="A165" s="35"/>
      <c r="B165" s="142"/>
      <c r="C165" s="174" t="s">
        <v>207</v>
      </c>
      <c r="D165" s="174" t="s">
        <v>139</v>
      </c>
      <c r="E165" s="175" t="s">
        <v>208</v>
      </c>
      <c r="F165" s="176" t="s">
        <v>209</v>
      </c>
      <c r="G165" s="177" t="s">
        <v>171</v>
      </c>
      <c r="H165" s="178">
        <v>500</v>
      </c>
      <c r="I165" s="179"/>
      <c r="J165" s="180">
        <f>ROUND(I165*H165,2)</f>
        <v>0</v>
      </c>
      <c r="K165" s="181"/>
      <c r="L165" s="36"/>
      <c r="M165" s="182" t="s">
        <v>1</v>
      </c>
      <c r="N165" s="183" t="s">
        <v>37</v>
      </c>
      <c r="O165" s="64"/>
      <c r="P165" s="184">
        <f>O165*H165</f>
        <v>0</v>
      </c>
      <c r="Q165" s="184">
        <v>0</v>
      </c>
      <c r="R165" s="184">
        <f>Q165*H165</f>
        <v>0</v>
      </c>
      <c r="S165" s="184">
        <v>0</v>
      </c>
      <c r="T165" s="18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6" t="s">
        <v>143</v>
      </c>
      <c r="AT165" s="186" t="s">
        <v>139</v>
      </c>
      <c r="AU165" s="186" t="s">
        <v>116</v>
      </c>
      <c r="AY165" s="18" t="s">
        <v>137</v>
      </c>
      <c r="BE165" s="104">
        <f>IF(N165="základná",J165,0)</f>
        <v>0</v>
      </c>
      <c r="BF165" s="104">
        <f>IF(N165="znížená",J165,0)</f>
        <v>0</v>
      </c>
      <c r="BG165" s="104">
        <f>IF(N165="zákl. prenesená",J165,0)</f>
        <v>0</v>
      </c>
      <c r="BH165" s="104">
        <f>IF(N165="zníž. prenesená",J165,0)</f>
        <v>0</v>
      </c>
      <c r="BI165" s="104">
        <f>IF(N165="nulová",J165,0)</f>
        <v>0</v>
      </c>
      <c r="BJ165" s="18" t="s">
        <v>116</v>
      </c>
      <c r="BK165" s="104">
        <f>ROUND(I165*H165,2)</f>
        <v>0</v>
      </c>
      <c r="BL165" s="18" t="s">
        <v>143</v>
      </c>
      <c r="BM165" s="186" t="s">
        <v>210</v>
      </c>
    </row>
    <row r="166" spans="1:65" s="13" customFormat="1">
      <c r="B166" s="187"/>
      <c r="D166" s="188" t="s">
        <v>145</v>
      </c>
      <c r="E166" s="189" t="s">
        <v>1</v>
      </c>
      <c r="F166" s="190" t="s">
        <v>200</v>
      </c>
      <c r="H166" s="191">
        <v>500</v>
      </c>
      <c r="I166" s="192"/>
      <c r="L166" s="187"/>
      <c r="M166" s="193"/>
      <c r="N166" s="194"/>
      <c r="O166" s="194"/>
      <c r="P166" s="194"/>
      <c r="Q166" s="194"/>
      <c r="R166" s="194"/>
      <c r="S166" s="194"/>
      <c r="T166" s="195"/>
      <c r="AT166" s="189" t="s">
        <v>145</v>
      </c>
      <c r="AU166" s="189" t="s">
        <v>116</v>
      </c>
      <c r="AV166" s="13" t="s">
        <v>116</v>
      </c>
      <c r="AW166" s="13" t="s">
        <v>26</v>
      </c>
      <c r="AX166" s="13" t="s">
        <v>78</v>
      </c>
      <c r="AY166" s="189" t="s">
        <v>137</v>
      </c>
    </row>
    <row r="167" spans="1:65" s="2" customFormat="1" ht="21.75" customHeight="1">
      <c r="A167" s="35"/>
      <c r="B167" s="142"/>
      <c r="C167" s="174" t="s">
        <v>211</v>
      </c>
      <c r="D167" s="174" t="s">
        <v>139</v>
      </c>
      <c r="E167" s="175" t="s">
        <v>212</v>
      </c>
      <c r="F167" s="176" t="s">
        <v>213</v>
      </c>
      <c r="G167" s="177" t="s">
        <v>142</v>
      </c>
      <c r="H167" s="178">
        <v>10</v>
      </c>
      <c r="I167" s="179"/>
      <c r="J167" s="180">
        <f>ROUND(I167*H167,2)</f>
        <v>0</v>
      </c>
      <c r="K167" s="181"/>
      <c r="L167" s="36"/>
      <c r="M167" s="182" t="s">
        <v>1</v>
      </c>
      <c r="N167" s="183" t="s">
        <v>37</v>
      </c>
      <c r="O167" s="64"/>
      <c r="P167" s="184">
        <f>O167*H167</f>
        <v>0</v>
      </c>
      <c r="Q167" s="184">
        <v>0</v>
      </c>
      <c r="R167" s="184">
        <f>Q167*H167</f>
        <v>0</v>
      </c>
      <c r="S167" s="184">
        <v>0</v>
      </c>
      <c r="T167" s="18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6" t="s">
        <v>143</v>
      </c>
      <c r="AT167" s="186" t="s">
        <v>139</v>
      </c>
      <c r="AU167" s="186" t="s">
        <v>116</v>
      </c>
      <c r="AY167" s="18" t="s">
        <v>137</v>
      </c>
      <c r="BE167" s="104">
        <f>IF(N167="základná",J167,0)</f>
        <v>0</v>
      </c>
      <c r="BF167" s="104">
        <f>IF(N167="znížená",J167,0)</f>
        <v>0</v>
      </c>
      <c r="BG167" s="104">
        <f>IF(N167="zákl. prenesená",J167,0)</f>
        <v>0</v>
      </c>
      <c r="BH167" s="104">
        <f>IF(N167="zníž. prenesená",J167,0)</f>
        <v>0</v>
      </c>
      <c r="BI167" s="104">
        <f>IF(N167="nulová",J167,0)</f>
        <v>0</v>
      </c>
      <c r="BJ167" s="18" t="s">
        <v>116</v>
      </c>
      <c r="BK167" s="104">
        <f>ROUND(I167*H167,2)</f>
        <v>0</v>
      </c>
      <c r="BL167" s="18" t="s">
        <v>143</v>
      </c>
      <c r="BM167" s="186" t="s">
        <v>214</v>
      </c>
    </row>
    <row r="168" spans="1:65" s="15" customFormat="1">
      <c r="B168" s="204"/>
      <c r="D168" s="188" t="s">
        <v>145</v>
      </c>
      <c r="E168" s="205" t="s">
        <v>1</v>
      </c>
      <c r="F168" s="206" t="s">
        <v>215</v>
      </c>
      <c r="H168" s="205" t="s">
        <v>1</v>
      </c>
      <c r="I168" s="207"/>
      <c r="L168" s="204"/>
      <c r="M168" s="208"/>
      <c r="N168" s="209"/>
      <c r="O168" s="209"/>
      <c r="P168" s="209"/>
      <c r="Q168" s="209"/>
      <c r="R168" s="209"/>
      <c r="S168" s="209"/>
      <c r="T168" s="210"/>
      <c r="AT168" s="205" t="s">
        <v>145</v>
      </c>
      <c r="AU168" s="205" t="s">
        <v>116</v>
      </c>
      <c r="AV168" s="15" t="s">
        <v>78</v>
      </c>
      <c r="AW168" s="15" t="s">
        <v>26</v>
      </c>
      <c r="AX168" s="15" t="s">
        <v>71</v>
      </c>
      <c r="AY168" s="205" t="s">
        <v>137</v>
      </c>
    </row>
    <row r="169" spans="1:65" s="13" customFormat="1">
      <c r="B169" s="187"/>
      <c r="D169" s="188" t="s">
        <v>145</v>
      </c>
      <c r="E169" s="189" t="s">
        <v>1</v>
      </c>
      <c r="F169" s="190" t="s">
        <v>216</v>
      </c>
      <c r="H169" s="191">
        <v>10</v>
      </c>
      <c r="I169" s="192"/>
      <c r="L169" s="187"/>
      <c r="M169" s="193"/>
      <c r="N169" s="194"/>
      <c r="O169" s="194"/>
      <c r="P169" s="194"/>
      <c r="Q169" s="194"/>
      <c r="R169" s="194"/>
      <c r="S169" s="194"/>
      <c r="T169" s="195"/>
      <c r="AT169" s="189" t="s">
        <v>145</v>
      </c>
      <c r="AU169" s="189" t="s">
        <v>116</v>
      </c>
      <c r="AV169" s="13" t="s">
        <v>116</v>
      </c>
      <c r="AW169" s="13" t="s">
        <v>26</v>
      </c>
      <c r="AX169" s="13" t="s">
        <v>78</v>
      </c>
      <c r="AY169" s="189" t="s">
        <v>137</v>
      </c>
    </row>
    <row r="170" spans="1:65" s="2" customFormat="1" ht="24.2" customHeight="1">
      <c r="A170" s="35"/>
      <c r="B170" s="142"/>
      <c r="C170" s="174" t="s">
        <v>217</v>
      </c>
      <c r="D170" s="174" t="s">
        <v>139</v>
      </c>
      <c r="E170" s="175" t="s">
        <v>218</v>
      </c>
      <c r="F170" s="176" t="s">
        <v>219</v>
      </c>
      <c r="G170" s="177" t="s">
        <v>142</v>
      </c>
      <c r="H170" s="178">
        <v>10</v>
      </c>
      <c r="I170" s="179"/>
      <c r="J170" s="180">
        <f>ROUND(I170*H170,2)</f>
        <v>0</v>
      </c>
      <c r="K170" s="181"/>
      <c r="L170" s="36"/>
      <c r="M170" s="182" t="s">
        <v>1</v>
      </c>
      <c r="N170" s="183" t="s">
        <v>37</v>
      </c>
      <c r="O170" s="64"/>
      <c r="P170" s="184">
        <f>O170*H170</f>
        <v>0</v>
      </c>
      <c r="Q170" s="184">
        <v>0</v>
      </c>
      <c r="R170" s="184">
        <f>Q170*H170</f>
        <v>0</v>
      </c>
      <c r="S170" s="184">
        <v>0</v>
      </c>
      <c r="T170" s="18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6" t="s">
        <v>143</v>
      </c>
      <c r="AT170" s="186" t="s">
        <v>139</v>
      </c>
      <c r="AU170" s="186" t="s">
        <v>116</v>
      </c>
      <c r="AY170" s="18" t="s">
        <v>137</v>
      </c>
      <c r="BE170" s="104">
        <f>IF(N170="základná",J170,0)</f>
        <v>0</v>
      </c>
      <c r="BF170" s="104">
        <f>IF(N170="znížená",J170,0)</f>
        <v>0</v>
      </c>
      <c r="BG170" s="104">
        <f>IF(N170="zákl. prenesená",J170,0)</f>
        <v>0</v>
      </c>
      <c r="BH170" s="104">
        <f>IF(N170="zníž. prenesená",J170,0)</f>
        <v>0</v>
      </c>
      <c r="BI170" s="104">
        <f>IF(N170="nulová",J170,0)</f>
        <v>0</v>
      </c>
      <c r="BJ170" s="18" t="s">
        <v>116</v>
      </c>
      <c r="BK170" s="104">
        <f>ROUND(I170*H170,2)</f>
        <v>0</v>
      </c>
      <c r="BL170" s="18" t="s">
        <v>143</v>
      </c>
      <c r="BM170" s="186" t="s">
        <v>220</v>
      </c>
    </row>
    <row r="171" spans="1:65" s="12" customFormat="1" ht="22.9" customHeight="1">
      <c r="B171" s="161"/>
      <c r="D171" s="162" t="s">
        <v>70</v>
      </c>
      <c r="E171" s="172" t="s">
        <v>116</v>
      </c>
      <c r="F171" s="172" t="s">
        <v>221</v>
      </c>
      <c r="I171" s="164"/>
      <c r="J171" s="173">
        <f>BK171</f>
        <v>0</v>
      </c>
      <c r="L171" s="161"/>
      <c r="M171" s="166"/>
      <c r="N171" s="167"/>
      <c r="O171" s="167"/>
      <c r="P171" s="168">
        <f>SUM(P172:P196)</f>
        <v>0</v>
      </c>
      <c r="Q171" s="167"/>
      <c r="R171" s="168">
        <f>SUM(R172:R196)</f>
        <v>139.43107381000002</v>
      </c>
      <c r="S171" s="167"/>
      <c r="T171" s="169">
        <f>SUM(T172:T196)</f>
        <v>0</v>
      </c>
      <c r="AR171" s="162" t="s">
        <v>78</v>
      </c>
      <c r="AT171" s="170" t="s">
        <v>70</v>
      </c>
      <c r="AU171" s="170" t="s">
        <v>78</v>
      </c>
      <c r="AY171" s="162" t="s">
        <v>137</v>
      </c>
      <c r="BK171" s="171">
        <f>SUM(BK172:BK196)</f>
        <v>0</v>
      </c>
    </row>
    <row r="172" spans="1:65" s="2" customFormat="1" ht="37.9" customHeight="1">
      <c r="A172" s="35"/>
      <c r="B172" s="142"/>
      <c r="C172" s="174" t="s">
        <v>222</v>
      </c>
      <c r="D172" s="174" t="s">
        <v>139</v>
      </c>
      <c r="E172" s="175" t="s">
        <v>223</v>
      </c>
      <c r="F172" s="176" t="s">
        <v>224</v>
      </c>
      <c r="G172" s="177" t="s">
        <v>225</v>
      </c>
      <c r="H172" s="178">
        <v>204</v>
      </c>
      <c r="I172" s="179"/>
      <c r="J172" s="180">
        <f>ROUND(I172*H172,2)</f>
        <v>0</v>
      </c>
      <c r="K172" s="181"/>
      <c r="L172" s="36"/>
      <c r="M172" s="182" t="s">
        <v>1</v>
      </c>
      <c r="N172" s="183" t="s">
        <v>37</v>
      </c>
      <c r="O172" s="64"/>
      <c r="P172" s="184">
        <f>O172*H172</f>
        <v>0</v>
      </c>
      <c r="Q172" s="184">
        <v>6.9510000000000002E-2</v>
      </c>
      <c r="R172" s="184">
        <f>Q172*H172</f>
        <v>14.18004</v>
      </c>
      <c r="S172" s="184">
        <v>0</v>
      </c>
      <c r="T172" s="18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6" t="s">
        <v>143</v>
      </c>
      <c r="AT172" s="186" t="s">
        <v>139</v>
      </c>
      <c r="AU172" s="186" t="s">
        <v>116</v>
      </c>
      <c r="AY172" s="18" t="s">
        <v>137</v>
      </c>
      <c r="BE172" s="104">
        <f>IF(N172="základná",J172,0)</f>
        <v>0</v>
      </c>
      <c r="BF172" s="104">
        <f>IF(N172="znížená",J172,0)</f>
        <v>0</v>
      </c>
      <c r="BG172" s="104">
        <f>IF(N172="zákl. prenesená",J172,0)</f>
        <v>0</v>
      </c>
      <c r="BH172" s="104">
        <f>IF(N172="zníž. prenesená",J172,0)</f>
        <v>0</v>
      </c>
      <c r="BI172" s="104">
        <f>IF(N172="nulová",J172,0)</f>
        <v>0</v>
      </c>
      <c r="BJ172" s="18" t="s">
        <v>116</v>
      </c>
      <c r="BK172" s="104">
        <f>ROUND(I172*H172,2)</f>
        <v>0</v>
      </c>
      <c r="BL172" s="18" t="s">
        <v>143</v>
      </c>
      <c r="BM172" s="186" t="s">
        <v>226</v>
      </c>
    </row>
    <row r="173" spans="1:65" s="13" customFormat="1">
      <c r="B173" s="187"/>
      <c r="D173" s="188" t="s">
        <v>145</v>
      </c>
      <c r="E173" s="189" t="s">
        <v>1</v>
      </c>
      <c r="F173" s="190" t="s">
        <v>227</v>
      </c>
      <c r="H173" s="191">
        <v>204</v>
      </c>
      <c r="I173" s="192"/>
      <c r="L173" s="187"/>
      <c r="M173" s="193"/>
      <c r="N173" s="194"/>
      <c r="O173" s="194"/>
      <c r="P173" s="194"/>
      <c r="Q173" s="194"/>
      <c r="R173" s="194"/>
      <c r="S173" s="194"/>
      <c r="T173" s="195"/>
      <c r="AT173" s="189" t="s">
        <v>145</v>
      </c>
      <c r="AU173" s="189" t="s">
        <v>116</v>
      </c>
      <c r="AV173" s="13" t="s">
        <v>116</v>
      </c>
      <c r="AW173" s="13" t="s">
        <v>26</v>
      </c>
      <c r="AX173" s="13" t="s">
        <v>71</v>
      </c>
      <c r="AY173" s="189" t="s">
        <v>137</v>
      </c>
    </row>
    <row r="174" spans="1:65" s="14" customFormat="1">
      <c r="B174" s="196"/>
      <c r="D174" s="188" t="s">
        <v>145</v>
      </c>
      <c r="E174" s="197" t="s">
        <v>1</v>
      </c>
      <c r="F174" s="198" t="s">
        <v>147</v>
      </c>
      <c r="H174" s="199">
        <v>204</v>
      </c>
      <c r="I174" s="200"/>
      <c r="L174" s="196"/>
      <c r="M174" s="201"/>
      <c r="N174" s="202"/>
      <c r="O174" s="202"/>
      <c r="P174" s="202"/>
      <c r="Q174" s="202"/>
      <c r="R174" s="202"/>
      <c r="S174" s="202"/>
      <c r="T174" s="203"/>
      <c r="AT174" s="197" t="s">
        <v>145</v>
      </c>
      <c r="AU174" s="197" t="s">
        <v>116</v>
      </c>
      <c r="AV174" s="14" t="s">
        <v>143</v>
      </c>
      <c r="AW174" s="14" t="s">
        <v>26</v>
      </c>
      <c r="AX174" s="14" t="s">
        <v>78</v>
      </c>
      <c r="AY174" s="197" t="s">
        <v>137</v>
      </c>
    </row>
    <row r="175" spans="1:65" s="2" customFormat="1" ht="24.2" customHeight="1">
      <c r="A175" s="35"/>
      <c r="B175" s="142"/>
      <c r="C175" s="174" t="s">
        <v>228</v>
      </c>
      <c r="D175" s="174" t="s">
        <v>139</v>
      </c>
      <c r="E175" s="175" t="s">
        <v>229</v>
      </c>
      <c r="F175" s="176" t="s">
        <v>230</v>
      </c>
      <c r="G175" s="177" t="s">
        <v>142</v>
      </c>
      <c r="H175" s="178">
        <v>0.51200000000000001</v>
      </c>
      <c r="I175" s="179"/>
      <c r="J175" s="180">
        <f>ROUND(I175*H175,2)</f>
        <v>0</v>
      </c>
      <c r="K175" s="181"/>
      <c r="L175" s="36"/>
      <c r="M175" s="182" t="s">
        <v>1</v>
      </c>
      <c r="N175" s="183" t="s">
        <v>37</v>
      </c>
      <c r="O175" s="64"/>
      <c r="P175" s="184">
        <f>O175*H175</f>
        <v>0</v>
      </c>
      <c r="Q175" s="184">
        <v>2.4157199999999999</v>
      </c>
      <c r="R175" s="184">
        <f>Q175*H175</f>
        <v>1.2368486400000001</v>
      </c>
      <c r="S175" s="184">
        <v>0</v>
      </c>
      <c r="T175" s="18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6" t="s">
        <v>143</v>
      </c>
      <c r="AT175" s="186" t="s">
        <v>139</v>
      </c>
      <c r="AU175" s="186" t="s">
        <v>116</v>
      </c>
      <c r="AY175" s="18" t="s">
        <v>137</v>
      </c>
      <c r="BE175" s="104">
        <f>IF(N175="základná",J175,0)</f>
        <v>0</v>
      </c>
      <c r="BF175" s="104">
        <f>IF(N175="znížená",J175,0)</f>
        <v>0</v>
      </c>
      <c r="BG175" s="104">
        <f>IF(N175="zákl. prenesená",J175,0)</f>
        <v>0</v>
      </c>
      <c r="BH175" s="104">
        <f>IF(N175="zníž. prenesená",J175,0)</f>
        <v>0</v>
      </c>
      <c r="BI175" s="104">
        <f>IF(N175="nulová",J175,0)</f>
        <v>0</v>
      </c>
      <c r="BJ175" s="18" t="s">
        <v>116</v>
      </c>
      <c r="BK175" s="104">
        <f>ROUND(I175*H175,2)</f>
        <v>0</v>
      </c>
      <c r="BL175" s="18" t="s">
        <v>143</v>
      </c>
      <c r="BM175" s="186" t="s">
        <v>231</v>
      </c>
    </row>
    <row r="176" spans="1:65" s="15" customFormat="1">
      <c r="B176" s="204"/>
      <c r="D176" s="188" t="s">
        <v>145</v>
      </c>
      <c r="E176" s="205" t="s">
        <v>1</v>
      </c>
      <c r="F176" s="206" t="s">
        <v>232</v>
      </c>
      <c r="H176" s="205" t="s">
        <v>1</v>
      </c>
      <c r="I176" s="207"/>
      <c r="L176" s="204"/>
      <c r="M176" s="208"/>
      <c r="N176" s="209"/>
      <c r="O176" s="209"/>
      <c r="P176" s="209"/>
      <c r="Q176" s="209"/>
      <c r="R176" s="209"/>
      <c r="S176" s="209"/>
      <c r="T176" s="210"/>
      <c r="AT176" s="205" t="s">
        <v>145</v>
      </c>
      <c r="AU176" s="205" t="s">
        <v>116</v>
      </c>
      <c r="AV176" s="15" t="s">
        <v>78</v>
      </c>
      <c r="AW176" s="15" t="s">
        <v>26</v>
      </c>
      <c r="AX176" s="15" t="s">
        <v>71</v>
      </c>
      <c r="AY176" s="205" t="s">
        <v>137</v>
      </c>
    </row>
    <row r="177" spans="1:65" s="13" customFormat="1">
      <c r="B177" s="187"/>
      <c r="D177" s="188" t="s">
        <v>145</v>
      </c>
      <c r="E177" s="189" t="s">
        <v>1</v>
      </c>
      <c r="F177" s="190" t="s">
        <v>233</v>
      </c>
      <c r="H177" s="191">
        <v>0.51200000000000001</v>
      </c>
      <c r="I177" s="192"/>
      <c r="L177" s="187"/>
      <c r="M177" s="193"/>
      <c r="N177" s="194"/>
      <c r="O177" s="194"/>
      <c r="P177" s="194"/>
      <c r="Q177" s="194"/>
      <c r="R177" s="194"/>
      <c r="S177" s="194"/>
      <c r="T177" s="195"/>
      <c r="AT177" s="189" t="s">
        <v>145</v>
      </c>
      <c r="AU177" s="189" t="s">
        <v>116</v>
      </c>
      <c r="AV177" s="13" t="s">
        <v>116</v>
      </c>
      <c r="AW177" s="13" t="s">
        <v>26</v>
      </c>
      <c r="AX177" s="13" t="s">
        <v>71</v>
      </c>
      <c r="AY177" s="189" t="s">
        <v>137</v>
      </c>
    </row>
    <row r="178" spans="1:65" s="14" customFormat="1">
      <c r="B178" s="196"/>
      <c r="D178" s="188" t="s">
        <v>145</v>
      </c>
      <c r="E178" s="197" t="s">
        <v>1</v>
      </c>
      <c r="F178" s="198" t="s">
        <v>147</v>
      </c>
      <c r="H178" s="199">
        <v>0.51200000000000001</v>
      </c>
      <c r="I178" s="200"/>
      <c r="L178" s="196"/>
      <c r="M178" s="201"/>
      <c r="N178" s="202"/>
      <c r="O178" s="202"/>
      <c r="P178" s="202"/>
      <c r="Q178" s="202"/>
      <c r="R178" s="202"/>
      <c r="S178" s="202"/>
      <c r="T178" s="203"/>
      <c r="AT178" s="197" t="s">
        <v>145</v>
      </c>
      <c r="AU178" s="197" t="s">
        <v>116</v>
      </c>
      <c r="AV178" s="14" t="s">
        <v>143</v>
      </c>
      <c r="AW178" s="14" t="s">
        <v>26</v>
      </c>
      <c r="AX178" s="14" t="s">
        <v>78</v>
      </c>
      <c r="AY178" s="197" t="s">
        <v>137</v>
      </c>
    </row>
    <row r="179" spans="1:65" s="2" customFormat="1" ht="33" customHeight="1">
      <c r="A179" s="35"/>
      <c r="B179" s="142"/>
      <c r="C179" s="174" t="s">
        <v>7</v>
      </c>
      <c r="D179" s="174" t="s">
        <v>139</v>
      </c>
      <c r="E179" s="175" t="s">
        <v>234</v>
      </c>
      <c r="F179" s="176" t="s">
        <v>235</v>
      </c>
      <c r="G179" s="177" t="s">
        <v>142</v>
      </c>
      <c r="H179" s="178">
        <v>49.978000000000002</v>
      </c>
      <c r="I179" s="179"/>
      <c r="J179" s="180">
        <f>ROUND(I179*H179,2)</f>
        <v>0</v>
      </c>
      <c r="K179" s="181"/>
      <c r="L179" s="36"/>
      <c r="M179" s="182" t="s">
        <v>1</v>
      </c>
      <c r="N179" s="183" t="s">
        <v>37</v>
      </c>
      <c r="O179" s="64"/>
      <c r="P179" s="184">
        <f>O179*H179</f>
        <v>0</v>
      </c>
      <c r="Q179" s="184">
        <v>2.3453400000000002</v>
      </c>
      <c r="R179" s="184">
        <f>Q179*H179</f>
        <v>117.21540252000001</v>
      </c>
      <c r="S179" s="184">
        <v>0</v>
      </c>
      <c r="T179" s="18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6" t="s">
        <v>143</v>
      </c>
      <c r="AT179" s="186" t="s">
        <v>139</v>
      </c>
      <c r="AU179" s="186" t="s">
        <v>116</v>
      </c>
      <c r="AY179" s="18" t="s">
        <v>137</v>
      </c>
      <c r="BE179" s="104">
        <f>IF(N179="základná",J179,0)</f>
        <v>0</v>
      </c>
      <c r="BF179" s="104">
        <f>IF(N179="znížená",J179,0)</f>
        <v>0</v>
      </c>
      <c r="BG179" s="104">
        <f>IF(N179="zákl. prenesená",J179,0)</f>
        <v>0</v>
      </c>
      <c r="BH179" s="104">
        <f>IF(N179="zníž. prenesená",J179,0)</f>
        <v>0</v>
      </c>
      <c r="BI179" s="104">
        <f>IF(N179="nulová",J179,0)</f>
        <v>0</v>
      </c>
      <c r="BJ179" s="18" t="s">
        <v>116</v>
      </c>
      <c r="BK179" s="104">
        <f>ROUND(I179*H179,2)</f>
        <v>0</v>
      </c>
      <c r="BL179" s="18" t="s">
        <v>143</v>
      </c>
      <c r="BM179" s="186" t="s">
        <v>236</v>
      </c>
    </row>
    <row r="180" spans="1:65" s="13" customFormat="1">
      <c r="B180" s="187"/>
      <c r="D180" s="188" t="s">
        <v>145</v>
      </c>
      <c r="E180" s="189" t="s">
        <v>1</v>
      </c>
      <c r="F180" s="190" t="s">
        <v>237</v>
      </c>
      <c r="H180" s="191">
        <v>46.207999999999998</v>
      </c>
      <c r="I180" s="192"/>
      <c r="L180" s="187"/>
      <c r="M180" s="193"/>
      <c r="N180" s="194"/>
      <c r="O180" s="194"/>
      <c r="P180" s="194"/>
      <c r="Q180" s="194"/>
      <c r="R180" s="194"/>
      <c r="S180" s="194"/>
      <c r="T180" s="195"/>
      <c r="AT180" s="189" t="s">
        <v>145</v>
      </c>
      <c r="AU180" s="189" t="s">
        <v>116</v>
      </c>
      <c r="AV180" s="13" t="s">
        <v>116</v>
      </c>
      <c r="AW180" s="13" t="s">
        <v>26</v>
      </c>
      <c r="AX180" s="13" t="s">
        <v>71</v>
      </c>
      <c r="AY180" s="189" t="s">
        <v>137</v>
      </c>
    </row>
    <row r="181" spans="1:65" s="15" customFormat="1">
      <c r="B181" s="204"/>
      <c r="D181" s="188" t="s">
        <v>145</v>
      </c>
      <c r="E181" s="205" t="s">
        <v>1</v>
      </c>
      <c r="F181" s="206" t="s">
        <v>238</v>
      </c>
      <c r="H181" s="205" t="s">
        <v>1</v>
      </c>
      <c r="I181" s="207"/>
      <c r="L181" s="204"/>
      <c r="M181" s="208"/>
      <c r="N181" s="209"/>
      <c r="O181" s="209"/>
      <c r="P181" s="209"/>
      <c r="Q181" s="209"/>
      <c r="R181" s="209"/>
      <c r="S181" s="209"/>
      <c r="T181" s="210"/>
      <c r="AT181" s="205" t="s">
        <v>145</v>
      </c>
      <c r="AU181" s="205" t="s">
        <v>116</v>
      </c>
      <c r="AV181" s="15" t="s">
        <v>78</v>
      </c>
      <c r="AW181" s="15" t="s">
        <v>26</v>
      </c>
      <c r="AX181" s="15" t="s">
        <v>71</v>
      </c>
      <c r="AY181" s="205" t="s">
        <v>137</v>
      </c>
    </row>
    <row r="182" spans="1:65" s="13" customFormat="1">
      <c r="B182" s="187"/>
      <c r="D182" s="188" t="s">
        <v>145</v>
      </c>
      <c r="E182" s="189" t="s">
        <v>1</v>
      </c>
      <c r="F182" s="190" t="s">
        <v>239</v>
      </c>
      <c r="H182" s="191">
        <v>2.08</v>
      </c>
      <c r="I182" s="192"/>
      <c r="L182" s="187"/>
      <c r="M182" s="193"/>
      <c r="N182" s="194"/>
      <c r="O182" s="194"/>
      <c r="P182" s="194"/>
      <c r="Q182" s="194"/>
      <c r="R182" s="194"/>
      <c r="S182" s="194"/>
      <c r="T182" s="195"/>
      <c r="AT182" s="189" t="s">
        <v>145</v>
      </c>
      <c r="AU182" s="189" t="s">
        <v>116</v>
      </c>
      <c r="AV182" s="13" t="s">
        <v>116</v>
      </c>
      <c r="AW182" s="13" t="s">
        <v>26</v>
      </c>
      <c r="AX182" s="13" t="s">
        <v>71</v>
      </c>
      <c r="AY182" s="189" t="s">
        <v>137</v>
      </c>
    </row>
    <row r="183" spans="1:65" s="16" customFormat="1">
      <c r="B183" s="222"/>
      <c r="D183" s="188" t="s">
        <v>145</v>
      </c>
      <c r="E183" s="223" t="s">
        <v>1</v>
      </c>
      <c r="F183" s="224" t="s">
        <v>240</v>
      </c>
      <c r="H183" s="225">
        <v>48.287999999999997</v>
      </c>
      <c r="I183" s="226"/>
      <c r="L183" s="222"/>
      <c r="M183" s="227"/>
      <c r="N183" s="228"/>
      <c r="O183" s="228"/>
      <c r="P183" s="228"/>
      <c r="Q183" s="228"/>
      <c r="R183" s="228"/>
      <c r="S183" s="228"/>
      <c r="T183" s="229"/>
      <c r="AT183" s="223" t="s">
        <v>145</v>
      </c>
      <c r="AU183" s="223" t="s">
        <v>116</v>
      </c>
      <c r="AV183" s="16" t="s">
        <v>151</v>
      </c>
      <c r="AW183" s="16" t="s">
        <v>26</v>
      </c>
      <c r="AX183" s="16" t="s">
        <v>71</v>
      </c>
      <c r="AY183" s="223" t="s">
        <v>137</v>
      </c>
    </row>
    <row r="184" spans="1:65" s="13" customFormat="1">
      <c r="B184" s="187"/>
      <c r="D184" s="188" t="s">
        <v>145</v>
      </c>
      <c r="E184" s="189" t="s">
        <v>1</v>
      </c>
      <c r="F184" s="190" t="s">
        <v>241</v>
      </c>
      <c r="H184" s="191">
        <v>1.69</v>
      </c>
      <c r="I184" s="192"/>
      <c r="L184" s="187"/>
      <c r="M184" s="193"/>
      <c r="N184" s="194"/>
      <c r="O184" s="194"/>
      <c r="P184" s="194"/>
      <c r="Q184" s="194"/>
      <c r="R184" s="194"/>
      <c r="S184" s="194"/>
      <c r="T184" s="195"/>
      <c r="AT184" s="189" t="s">
        <v>145</v>
      </c>
      <c r="AU184" s="189" t="s">
        <v>116</v>
      </c>
      <c r="AV184" s="13" t="s">
        <v>116</v>
      </c>
      <c r="AW184" s="13" t="s">
        <v>26</v>
      </c>
      <c r="AX184" s="13" t="s">
        <v>71</v>
      </c>
      <c r="AY184" s="189" t="s">
        <v>137</v>
      </c>
    </row>
    <row r="185" spans="1:65" s="14" customFormat="1">
      <c r="B185" s="196"/>
      <c r="D185" s="188" t="s">
        <v>145</v>
      </c>
      <c r="E185" s="197" t="s">
        <v>1</v>
      </c>
      <c r="F185" s="198" t="s">
        <v>147</v>
      </c>
      <c r="H185" s="199">
        <v>49.978000000000002</v>
      </c>
      <c r="I185" s="200"/>
      <c r="L185" s="196"/>
      <c r="M185" s="201"/>
      <c r="N185" s="202"/>
      <c r="O185" s="202"/>
      <c r="P185" s="202"/>
      <c r="Q185" s="202"/>
      <c r="R185" s="202"/>
      <c r="S185" s="202"/>
      <c r="T185" s="203"/>
      <c r="AT185" s="197" t="s">
        <v>145</v>
      </c>
      <c r="AU185" s="197" t="s">
        <v>116</v>
      </c>
      <c r="AV185" s="14" t="s">
        <v>143</v>
      </c>
      <c r="AW185" s="14" t="s">
        <v>26</v>
      </c>
      <c r="AX185" s="14" t="s">
        <v>78</v>
      </c>
      <c r="AY185" s="197" t="s">
        <v>137</v>
      </c>
    </row>
    <row r="186" spans="1:65" s="15" customFormat="1">
      <c r="B186" s="204"/>
      <c r="D186" s="188" t="s">
        <v>145</v>
      </c>
      <c r="E186" s="205" t="s">
        <v>1</v>
      </c>
      <c r="F186" s="206" t="s">
        <v>242</v>
      </c>
      <c r="H186" s="205" t="s">
        <v>1</v>
      </c>
      <c r="I186" s="207"/>
      <c r="L186" s="204"/>
      <c r="M186" s="208"/>
      <c r="N186" s="209"/>
      <c r="O186" s="209"/>
      <c r="P186" s="209"/>
      <c r="Q186" s="209"/>
      <c r="R186" s="209"/>
      <c r="S186" s="209"/>
      <c r="T186" s="210"/>
      <c r="AT186" s="205" t="s">
        <v>145</v>
      </c>
      <c r="AU186" s="205" t="s">
        <v>116</v>
      </c>
      <c r="AV186" s="15" t="s">
        <v>78</v>
      </c>
      <c r="AW186" s="15" t="s">
        <v>26</v>
      </c>
      <c r="AX186" s="15" t="s">
        <v>71</v>
      </c>
      <c r="AY186" s="205" t="s">
        <v>137</v>
      </c>
    </row>
    <row r="187" spans="1:65" s="2" customFormat="1" ht="21.75" customHeight="1">
      <c r="A187" s="35"/>
      <c r="B187" s="142"/>
      <c r="C187" s="174" t="s">
        <v>243</v>
      </c>
      <c r="D187" s="174" t="s">
        <v>139</v>
      </c>
      <c r="E187" s="175" t="s">
        <v>244</v>
      </c>
      <c r="F187" s="176" t="s">
        <v>245</v>
      </c>
      <c r="G187" s="177" t="s">
        <v>171</v>
      </c>
      <c r="H187" s="178">
        <v>16.64</v>
      </c>
      <c r="I187" s="179"/>
      <c r="J187" s="180">
        <f>ROUND(I187*H187,2)</f>
        <v>0</v>
      </c>
      <c r="K187" s="181"/>
      <c r="L187" s="36"/>
      <c r="M187" s="182" t="s">
        <v>1</v>
      </c>
      <c r="N187" s="183" t="s">
        <v>37</v>
      </c>
      <c r="O187" s="64"/>
      <c r="P187" s="184">
        <f>O187*H187</f>
        <v>0</v>
      </c>
      <c r="Q187" s="184">
        <v>6.7000000000000002E-4</v>
      </c>
      <c r="R187" s="184">
        <f>Q187*H187</f>
        <v>1.11488E-2</v>
      </c>
      <c r="S187" s="184">
        <v>0</v>
      </c>
      <c r="T187" s="18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6" t="s">
        <v>143</v>
      </c>
      <c r="AT187" s="186" t="s">
        <v>139</v>
      </c>
      <c r="AU187" s="186" t="s">
        <v>116</v>
      </c>
      <c r="AY187" s="18" t="s">
        <v>137</v>
      </c>
      <c r="BE187" s="104">
        <f>IF(N187="základná",J187,0)</f>
        <v>0</v>
      </c>
      <c r="BF187" s="104">
        <f>IF(N187="znížená",J187,0)</f>
        <v>0</v>
      </c>
      <c r="BG187" s="104">
        <f>IF(N187="zákl. prenesená",J187,0)</f>
        <v>0</v>
      </c>
      <c r="BH187" s="104">
        <f>IF(N187="zníž. prenesená",J187,0)</f>
        <v>0</v>
      </c>
      <c r="BI187" s="104">
        <f>IF(N187="nulová",J187,0)</f>
        <v>0</v>
      </c>
      <c r="BJ187" s="18" t="s">
        <v>116</v>
      </c>
      <c r="BK187" s="104">
        <f>ROUND(I187*H187,2)</f>
        <v>0</v>
      </c>
      <c r="BL187" s="18" t="s">
        <v>143</v>
      </c>
      <c r="BM187" s="186" t="s">
        <v>246</v>
      </c>
    </row>
    <row r="188" spans="1:65" s="15" customFormat="1">
      <c r="B188" s="204"/>
      <c r="D188" s="188" t="s">
        <v>145</v>
      </c>
      <c r="E188" s="205" t="s">
        <v>1</v>
      </c>
      <c r="F188" s="206" t="s">
        <v>238</v>
      </c>
      <c r="H188" s="205" t="s">
        <v>1</v>
      </c>
      <c r="I188" s="207"/>
      <c r="L188" s="204"/>
      <c r="M188" s="208"/>
      <c r="N188" s="209"/>
      <c r="O188" s="209"/>
      <c r="P188" s="209"/>
      <c r="Q188" s="209"/>
      <c r="R188" s="209"/>
      <c r="S188" s="209"/>
      <c r="T188" s="210"/>
      <c r="AT188" s="205" t="s">
        <v>145</v>
      </c>
      <c r="AU188" s="205" t="s">
        <v>116</v>
      </c>
      <c r="AV188" s="15" t="s">
        <v>78</v>
      </c>
      <c r="AW188" s="15" t="s">
        <v>26</v>
      </c>
      <c r="AX188" s="15" t="s">
        <v>71</v>
      </c>
      <c r="AY188" s="205" t="s">
        <v>137</v>
      </c>
    </row>
    <row r="189" spans="1:65" s="13" customFormat="1">
      <c r="B189" s="187"/>
      <c r="D189" s="188" t="s">
        <v>145</v>
      </c>
      <c r="E189" s="189" t="s">
        <v>1</v>
      </c>
      <c r="F189" s="190" t="s">
        <v>247</v>
      </c>
      <c r="H189" s="191">
        <v>16.64</v>
      </c>
      <c r="I189" s="192"/>
      <c r="L189" s="187"/>
      <c r="M189" s="193"/>
      <c r="N189" s="194"/>
      <c r="O189" s="194"/>
      <c r="P189" s="194"/>
      <c r="Q189" s="194"/>
      <c r="R189" s="194"/>
      <c r="S189" s="194"/>
      <c r="T189" s="195"/>
      <c r="AT189" s="189" t="s">
        <v>145</v>
      </c>
      <c r="AU189" s="189" t="s">
        <v>116</v>
      </c>
      <c r="AV189" s="13" t="s">
        <v>116</v>
      </c>
      <c r="AW189" s="13" t="s">
        <v>26</v>
      </c>
      <c r="AX189" s="13" t="s">
        <v>71</v>
      </c>
      <c r="AY189" s="189" t="s">
        <v>137</v>
      </c>
    </row>
    <row r="190" spans="1:65" s="14" customFormat="1">
      <c r="B190" s="196"/>
      <c r="D190" s="188" t="s">
        <v>145</v>
      </c>
      <c r="E190" s="197" t="s">
        <v>1</v>
      </c>
      <c r="F190" s="198" t="s">
        <v>147</v>
      </c>
      <c r="H190" s="199">
        <v>16.64</v>
      </c>
      <c r="I190" s="200"/>
      <c r="L190" s="196"/>
      <c r="M190" s="201"/>
      <c r="N190" s="202"/>
      <c r="O190" s="202"/>
      <c r="P190" s="202"/>
      <c r="Q190" s="202"/>
      <c r="R190" s="202"/>
      <c r="S190" s="202"/>
      <c r="T190" s="203"/>
      <c r="AT190" s="197" t="s">
        <v>145</v>
      </c>
      <c r="AU190" s="197" t="s">
        <v>116</v>
      </c>
      <c r="AV190" s="14" t="s">
        <v>143</v>
      </c>
      <c r="AW190" s="14" t="s">
        <v>26</v>
      </c>
      <c r="AX190" s="14" t="s">
        <v>78</v>
      </c>
      <c r="AY190" s="197" t="s">
        <v>137</v>
      </c>
    </row>
    <row r="191" spans="1:65" s="2" customFormat="1" ht="21.75" customHeight="1">
      <c r="A191" s="35"/>
      <c r="B191" s="142"/>
      <c r="C191" s="174" t="s">
        <v>248</v>
      </c>
      <c r="D191" s="174" t="s">
        <v>139</v>
      </c>
      <c r="E191" s="175" t="s">
        <v>249</v>
      </c>
      <c r="F191" s="176" t="s">
        <v>250</v>
      </c>
      <c r="G191" s="177" t="s">
        <v>171</v>
      </c>
      <c r="H191" s="178">
        <v>16.64</v>
      </c>
      <c r="I191" s="179"/>
      <c r="J191" s="180">
        <f>ROUND(I191*H191,2)</f>
        <v>0</v>
      </c>
      <c r="K191" s="181"/>
      <c r="L191" s="36"/>
      <c r="M191" s="182" t="s">
        <v>1</v>
      </c>
      <c r="N191" s="183" t="s">
        <v>37</v>
      </c>
      <c r="O191" s="64"/>
      <c r="P191" s="184">
        <f>O191*H191</f>
        <v>0</v>
      </c>
      <c r="Q191" s="184">
        <v>0</v>
      </c>
      <c r="R191" s="184">
        <f>Q191*H191</f>
        <v>0</v>
      </c>
      <c r="S191" s="184">
        <v>0</v>
      </c>
      <c r="T191" s="18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6" t="s">
        <v>143</v>
      </c>
      <c r="AT191" s="186" t="s">
        <v>139</v>
      </c>
      <c r="AU191" s="186" t="s">
        <v>116</v>
      </c>
      <c r="AY191" s="18" t="s">
        <v>137</v>
      </c>
      <c r="BE191" s="104">
        <f>IF(N191="základná",J191,0)</f>
        <v>0</v>
      </c>
      <c r="BF191" s="104">
        <f>IF(N191="znížená",J191,0)</f>
        <v>0</v>
      </c>
      <c r="BG191" s="104">
        <f>IF(N191="zákl. prenesená",J191,0)</f>
        <v>0</v>
      </c>
      <c r="BH191" s="104">
        <f>IF(N191="zníž. prenesená",J191,0)</f>
        <v>0</v>
      </c>
      <c r="BI191" s="104">
        <f>IF(N191="nulová",J191,0)</f>
        <v>0</v>
      </c>
      <c r="BJ191" s="18" t="s">
        <v>116</v>
      </c>
      <c r="BK191" s="104">
        <f>ROUND(I191*H191,2)</f>
        <v>0</v>
      </c>
      <c r="BL191" s="18" t="s">
        <v>143</v>
      </c>
      <c r="BM191" s="186" t="s">
        <v>251</v>
      </c>
    </row>
    <row r="192" spans="1:65" s="2" customFormat="1" ht="21.75" customHeight="1">
      <c r="A192" s="35"/>
      <c r="B192" s="142"/>
      <c r="C192" s="174" t="s">
        <v>252</v>
      </c>
      <c r="D192" s="174" t="s">
        <v>139</v>
      </c>
      <c r="E192" s="175" t="s">
        <v>253</v>
      </c>
      <c r="F192" s="176" t="s">
        <v>254</v>
      </c>
      <c r="G192" s="177" t="s">
        <v>255</v>
      </c>
      <c r="H192" s="178">
        <v>6.4630000000000001</v>
      </c>
      <c r="I192" s="179"/>
      <c r="J192" s="180">
        <f>ROUND(I192*H192,2)</f>
        <v>0</v>
      </c>
      <c r="K192" s="181"/>
      <c r="L192" s="36"/>
      <c r="M192" s="182" t="s">
        <v>1</v>
      </c>
      <c r="N192" s="183" t="s">
        <v>37</v>
      </c>
      <c r="O192" s="64"/>
      <c r="P192" s="184">
        <f>O192*H192</f>
        <v>0</v>
      </c>
      <c r="Q192" s="184">
        <v>1.01895</v>
      </c>
      <c r="R192" s="184">
        <f>Q192*H192</f>
        <v>6.5854738500000005</v>
      </c>
      <c r="S192" s="184">
        <v>0</v>
      </c>
      <c r="T192" s="18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6" t="s">
        <v>143</v>
      </c>
      <c r="AT192" s="186" t="s">
        <v>139</v>
      </c>
      <c r="AU192" s="186" t="s">
        <v>116</v>
      </c>
      <c r="AY192" s="18" t="s">
        <v>137</v>
      </c>
      <c r="BE192" s="104">
        <f>IF(N192="základná",J192,0)</f>
        <v>0</v>
      </c>
      <c r="BF192" s="104">
        <f>IF(N192="znížená",J192,0)</f>
        <v>0</v>
      </c>
      <c r="BG192" s="104">
        <f>IF(N192="zákl. prenesená",J192,0)</f>
        <v>0</v>
      </c>
      <c r="BH192" s="104">
        <f>IF(N192="zníž. prenesená",J192,0)</f>
        <v>0</v>
      </c>
      <c r="BI192" s="104">
        <f>IF(N192="nulová",J192,0)</f>
        <v>0</v>
      </c>
      <c r="BJ192" s="18" t="s">
        <v>116</v>
      </c>
      <c r="BK192" s="104">
        <f>ROUND(I192*H192,2)</f>
        <v>0</v>
      </c>
      <c r="BL192" s="18" t="s">
        <v>143</v>
      </c>
      <c r="BM192" s="186" t="s">
        <v>256</v>
      </c>
    </row>
    <row r="193" spans="1:65" s="13" customFormat="1">
      <c r="B193" s="187"/>
      <c r="D193" s="188" t="s">
        <v>145</v>
      </c>
      <c r="E193" s="189" t="s">
        <v>1</v>
      </c>
      <c r="F193" s="190" t="s">
        <v>257</v>
      </c>
      <c r="H193" s="191">
        <v>6.4630000000000001</v>
      </c>
      <c r="I193" s="192"/>
      <c r="L193" s="187"/>
      <c r="M193" s="193"/>
      <c r="N193" s="194"/>
      <c r="O193" s="194"/>
      <c r="P193" s="194"/>
      <c r="Q193" s="194"/>
      <c r="R193" s="194"/>
      <c r="S193" s="194"/>
      <c r="T193" s="195"/>
      <c r="AT193" s="189" t="s">
        <v>145</v>
      </c>
      <c r="AU193" s="189" t="s">
        <v>116</v>
      </c>
      <c r="AV193" s="13" t="s">
        <v>116</v>
      </c>
      <c r="AW193" s="13" t="s">
        <v>26</v>
      </c>
      <c r="AX193" s="13" t="s">
        <v>78</v>
      </c>
      <c r="AY193" s="189" t="s">
        <v>137</v>
      </c>
    </row>
    <row r="194" spans="1:65" s="2" customFormat="1" ht="16.5" customHeight="1">
      <c r="A194" s="35"/>
      <c r="B194" s="142"/>
      <c r="C194" s="174" t="s">
        <v>258</v>
      </c>
      <c r="D194" s="174" t="s">
        <v>139</v>
      </c>
      <c r="E194" s="175" t="s">
        <v>259</v>
      </c>
      <c r="F194" s="176" t="s">
        <v>260</v>
      </c>
      <c r="G194" s="177" t="s">
        <v>225</v>
      </c>
      <c r="H194" s="178">
        <v>80.864000000000004</v>
      </c>
      <c r="I194" s="179"/>
      <c r="J194" s="180">
        <f>ROUND(I194*H194,2)</f>
        <v>0</v>
      </c>
      <c r="K194" s="181"/>
      <c r="L194" s="36"/>
      <c r="M194" s="182" t="s">
        <v>1</v>
      </c>
      <c r="N194" s="183" t="s">
        <v>37</v>
      </c>
      <c r="O194" s="64"/>
      <c r="P194" s="184">
        <f>O194*H194</f>
        <v>0</v>
      </c>
      <c r="Q194" s="184">
        <v>2.5000000000000001E-3</v>
      </c>
      <c r="R194" s="184">
        <f>Q194*H194</f>
        <v>0.20216000000000001</v>
      </c>
      <c r="S194" s="184">
        <v>0</v>
      </c>
      <c r="T194" s="18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6" t="s">
        <v>143</v>
      </c>
      <c r="AT194" s="186" t="s">
        <v>139</v>
      </c>
      <c r="AU194" s="186" t="s">
        <v>116</v>
      </c>
      <c r="AY194" s="18" t="s">
        <v>137</v>
      </c>
      <c r="BE194" s="104">
        <f>IF(N194="základná",J194,0)</f>
        <v>0</v>
      </c>
      <c r="BF194" s="104">
        <f>IF(N194="znížená",J194,0)</f>
        <v>0</v>
      </c>
      <c r="BG194" s="104">
        <f>IF(N194="zákl. prenesená",J194,0)</f>
        <v>0</v>
      </c>
      <c r="BH194" s="104">
        <f>IF(N194="zníž. prenesená",J194,0)</f>
        <v>0</v>
      </c>
      <c r="BI194" s="104">
        <f>IF(N194="nulová",J194,0)</f>
        <v>0</v>
      </c>
      <c r="BJ194" s="18" t="s">
        <v>116</v>
      </c>
      <c r="BK194" s="104">
        <f>ROUND(I194*H194,2)</f>
        <v>0</v>
      </c>
      <c r="BL194" s="18" t="s">
        <v>143</v>
      </c>
      <c r="BM194" s="186" t="s">
        <v>261</v>
      </c>
    </row>
    <row r="195" spans="1:65" s="13" customFormat="1">
      <c r="B195" s="187"/>
      <c r="D195" s="188" t="s">
        <v>145</v>
      </c>
      <c r="E195" s="189" t="s">
        <v>1</v>
      </c>
      <c r="F195" s="190" t="s">
        <v>262</v>
      </c>
      <c r="H195" s="191">
        <v>80.864000000000004</v>
      </c>
      <c r="I195" s="192"/>
      <c r="L195" s="187"/>
      <c r="M195" s="193"/>
      <c r="N195" s="194"/>
      <c r="O195" s="194"/>
      <c r="P195" s="194"/>
      <c r="Q195" s="194"/>
      <c r="R195" s="194"/>
      <c r="S195" s="194"/>
      <c r="T195" s="195"/>
      <c r="AT195" s="189" t="s">
        <v>145</v>
      </c>
      <c r="AU195" s="189" t="s">
        <v>116</v>
      </c>
      <c r="AV195" s="13" t="s">
        <v>116</v>
      </c>
      <c r="AW195" s="13" t="s">
        <v>26</v>
      </c>
      <c r="AX195" s="13" t="s">
        <v>71</v>
      </c>
      <c r="AY195" s="189" t="s">
        <v>137</v>
      </c>
    </row>
    <row r="196" spans="1:65" s="14" customFormat="1">
      <c r="B196" s="196"/>
      <c r="D196" s="188" t="s">
        <v>145</v>
      </c>
      <c r="E196" s="197" t="s">
        <v>1</v>
      </c>
      <c r="F196" s="198" t="s">
        <v>147</v>
      </c>
      <c r="H196" s="199">
        <v>80.864000000000004</v>
      </c>
      <c r="I196" s="200"/>
      <c r="L196" s="196"/>
      <c r="M196" s="201"/>
      <c r="N196" s="202"/>
      <c r="O196" s="202"/>
      <c r="P196" s="202"/>
      <c r="Q196" s="202"/>
      <c r="R196" s="202"/>
      <c r="S196" s="202"/>
      <c r="T196" s="203"/>
      <c r="AT196" s="197" t="s">
        <v>145</v>
      </c>
      <c r="AU196" s="197" t="s">
        <v>116</v>
      </c>
      <c r="AV196" s="14" t="s">
        <v>143</v>
      </c>
      <c r="AW196" s="14" t="s">
        <v>26</v>
      </c>
      <c r="AX196" s="14" t="s">
        <v>78</v>
      </c>
      <c r="AY196" s="197" t="s">
        <v>137</v>
      </c>
    </row>
    <row r="197" spans="1:65" s="12" customFormat="1" ht="22.9" customHeight="1">
      <c r="B197" s="161"/>
      <c r="D197" s="162" t="s">
        <v>70</v>
      </c>
      <c r="E197" s="172" t="s">
        <v>143</v>
      </c>
      <c r="F197" s="172" t="s">
        <v>263</v>
      </c>
      <c r="I197" s="164"/>
      <c r="J197" s="173">
        <f>BK197</f>
        <v>0</v>
      </c>
      <c r="L197" s="161"/>
      <c r="M197" s="166"/>
      <c r="N197" s="167"/>
      <c r="O197" s="167"/>
      <c r="P197" s="168">
        <f>SUM(P198:P237)</f>
        <v>0</v>
      </c>
      <c r="Q197" s="167"/>
      <c r="R197" s="168">
        <f>SUM(R198:R237)</f>
        <v>60.475007469999994</v>
      </c>
      <c r="S197" s="167"/>
      <c r="T197" s="169">
        <f>SUM(T198:T237)</f>
        <v>0</v>
      </c>
      <c r="AR197" s="162" t="s">
        <v>78</v>
      </c>
      <c r="AT197" s="170" t="s">
        <v>70</v>
      </c>
      <c r="AU197" s="170" t="s">
        <v>78</v>
      </c>
      <c r="AY197" s="162" t="s">
        <v>137</v>
      </c>
      <c r="BK197" s="171">
        <f>SUM(BK198:BK237)</f>
        <v>0</v>
      </c>
    </row>
    <row r="198" spans="1:65" s="2" customFormat="1" ht="33" customHeight="1">
      <c r="A198" s="35"/>
      <c r="B198" s="142"/>
      <c r="C198" s="174" t="s">
        <v>264</v>
      </c>
      <c r="D198" s="174" t="s">
        <v>139</v>
      </c>
      <c r="E198" s="175" t="s">
        <v>265</v>
      </c>
      <c r="F198" s="176" t="s">
        <v>266</v>
      </c>
      <c r="G198" s="177" t="s">
        <v>142</v>
      </c>
      <c r="H198" s="178">
        <v>10.324999999999999</v>
      </c>
      <c r="I198" s="179"/>
      <c r="J198" s="180">
        <f>ROUND(I198*H198,2)</f>
        <v>0</v>
      </c>
      <c r="K198" s="181"/>
      <c r="L198" s="36"/>
      <c r="M198" s="182" t="s">
        <v>1</v>
      </c>
      <c r="N198" s="183" t="s">
        <v>37</v>
      </c>
      <c r="O198" s="64"/>
      <c r="P198" s="184">
        <f>O198*H198</f>
        <v>0</v>
      </c>
      <c r="Q198" s="184">
        <v>2.3141699999999998</v>
      </c>
      <c r="R198" s="184">
        <f>Q198*H198</f>
        <v>23.893805249999996</v>
      </c>
      <c r="S198" s="184">
        <v>0</v>
      </c>
      <c r="T198" s="18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6" t="s">
        <v>143</v>
      </c>
      <c r="AT198" s="186" t="s">
        <v>139</v>
      </c>
      <c r="AU198" s="186" t="s">
        <v>116</v>
      </c>
      <c r="AY198" s="18" t="s">
        <v>137</v>
      </c>
      <c r="BE198" s="104">
        <f>IF(N198="základná",J198,0)</f>
        <v>0</v>
      </c>
      <c r="BF198" s="104">
        <f>IF(N198="znížená",J198,0)</f>
        <v>0</v>
      </c>
      <c r="BG198" s="104">
        <f>IF(N198="zákl. prenesená",J198,0)</f>
        <v>0</v>
      </c>
      <c r="BH198" s="104">
        <f>IF(N198="zníž. prenesená",J198,0)</f>
        <v>0</v>
      </c>
      <c r="BI198" s="104">
        <f>IF(N198="nulová",J198,0)</f>
        <v>0</v>
      </c>
      <c r="BJ198" s="18" t="s">
        <v>116</v>
      </c>
      <c r="BK198" s="104">
        <f>ROUND(I198*H198,2)</f>
        <v>0</v>
      </c>
      <c r="BL198" s="18" t="s">
        <v>143</v>
      </c>
      <c r="BM198" s="186" t="s">
        <v>267</v>
      </c>
    </row>
    <row r="199" spans="1:65" s="15" customFormat="1">
      <c r="B199" s="204"/>
      <c r="D199" s="188" t="s">
        <v>145</v>
      </c>
      <c r="E199" s="205" t="s">
        <v>1</v>
      </c>
      <c r="F199" s="206" t="s">
        <v>268</v>
      </c>
      <c r="H199" s="205" t="s">
        <v>1</v>
      </c>
      <c r="I199" s="207"/>
      <c r="L199" s="204"/>
      <c r="M199" s="208"/>
      <c r="N199" s="209"/>
      <c r="O199" s="209"/>
      <c r="P199" s="209"/>
      <c r="Q199" s="209"/>
      <c r="R199" s="209"/>
      <c r="S199" s="209"/>
      <c r="T199" s="210"/>
      <c r="AT199" s="205" t="s">
        <v>145</v>
      </c>
      <c r="AU199" s="205" t="s">
        <v>116</v>
      </c>
      <c r="AV199" s="15" t="s">
        <v>78</v>
      </c>
      <c r="AW199" s="15" t="s">
        <v>26</v>
      </c>
      <c r="AX199" s="15" t="s">
        <v>71</v>
      </c>
      <c r="AY199" s="205" t="s">
        <v>137</v>
      </c>
    </row>
    <row r="200" spans="1:65" s="13" customFormat="1">
      <c r="B200" s="187"/>
      <c r="D200" s="188" t="s">
        <v>145</v>
      </c>
      <c r="E200" s="189" t="s">
        <v>1</v>
      </c>
      <c r="F200" s="190" t="s">
        <v>269</v>
      </c>
      <c r="H200" s="191">
        <v>9.0679999999999996</v>
      </c>
      <c r="I200" s="192"/>
      <c r="L200" s="187"/>
      <c r="M200" s="193"/>
      <c r="N200" s="194"/>
      <c r="O200" s="194"/>
      <c r="P200" s="194"/>
      <c r="Q200" s="194"/>
      <c r="R200" s="194"/>
      <c r="S200" s="194"/>
      <c r="T200" s="195"/>
      <c r="AT200" s="189" t="s">
        <v>145</v>
      </c>
      <c r="AU200" s="189" t="s">
        <v>116</v>
      </c>
      <c r="AV200" s="13" t="s">
        <v>116</v>
      </c>
      <c r="AW200" s="13" t="s">
        <v>26</v>
      </c>
      <c r="AX200" s="13" t="s">
        <v>71</v>
      </c>
      <c r="AY200" s="189" t="s">
        <v>137</v>
      </c>
    </row>
    <row r="201" spans="1:65" s="13" customFormat="1">
      <c r="B201" s="187"/>
      <c r="D201" s="188" t="s">
        <v>145</v>
      </c>
      <c r="E201" s="189" t="s">
        <v>1</v>
      </c>
      <c r="F201" s="190" t="s">
        <v>270</v>
      </c>
      <c r="H201" s="191">
        <v>1.2569999999999999</v>
      </c>
      <c r="I201" s="192"/>
      <c r="L201" s="187"/>
      <c r="M201" s="193"/>
      <c r="N201" s="194"/>
      <c r="O201" s="194"/>
      <c r="P201" s="194"/>
      <c r="Q201" s="194"/>
      <c r="R201" s="194"/>
      <c r="S201" s="194"/>
      <c r="T201" s="195"/>
      <c r="AT201" s="189" t="s">
        <v>145</v>
      </c>
      <c r="AU201" s="189" t="s">
        <v>116</v>
      </c>
      <c r="AV201" s="13" t="s">
        <v>116</v>
      </c>
      <c r="AW201" s="13" t="s">
        <v>26</v>
      </c>
      <c r="AX201" s="13" t="s">
        <v>71</v>
      </c>
      <c r="AY201" s="189" t="s">
        <v>137</v>
      </c>
    </row>
    <row r="202" spans="1:65" s="14" customFormat="1">
      <c r="B202" s="196"/>
      <c r="D202" s="188" t="s">
        <v>145</v>
      </c>
      <c r="E202" s="197" t="s">
        <v>1</v>
      </c>
      <c r="F202" s="198" t="s">
        <v>147</v>
      </c>
      <c r="H202" s="199">
        <v>10.324999999999999</v>
      </c>
      <c r="I202" s="200"/>
      <c r="L202" s="196"/>
      <c r="M202" s="201"/>
      <c r="N202" s="202"/>
      <c r="O202" s="202"/>
      <c r="P202" s="202"/>
      <c r="Q202" s="202"/>
      <c r="R202" s="202"/>
      <c r="S202" s="202"/>
      <c r="T202" s="203"/>
      <c r="AT202" s="197" t="s">
        <v>145</v>
      </c>
      <c r="AU202" s="197" t="s">
        <v>116</v>
      </c>
      <c r="AV202" s="14" t="s">
        <v>143</v>
      </c>
      <c r="AW202" s="14" t="s">
        <v>26</v>
      </c>
      <c r="AX202" s="14" t="s">
        <v>78</v>
      </c>
      <c r="AY202" s="197" t="s">
        <v>137</v>
      </c>
    </row>
    <row r="203" spans="1:65" s="2" customFormat="1" ht="16.5" customHeight="1">
      <c r="A203" s="35"/>
      <c r="B203" s="142"/>
      <c r="C203" s="174" t="s">
        <v>271</v>
      </c>
      <c r="D203" s="174" t="s">
        <v>139</v>
      </c>
      <c r="E203" s="175" t="s">
        <v>272</v>
      </c>
      <c r="F203" s="176" t="s">
        <v>273</v>
      </c>
      <c r="G203" s="177" t="s">
        <v>171</v>
      </c>
      <c r="H203" s="178">
        <v>36.270000000000003</v>
      </c>
      <c r="I203" s="179"/>
      <c r="J203" s="180">
        <f>ROUND(I203*H203,2)</f>
        <v>0</v>
      </c>
      <c r="K203" s="181"/>
      <c r="L203" s="36"/>
      <c r="M203" s="182" t="s">
        <v>1</v>
      </c>
      <c r="N203" s="183" t="s">
        <v>37</v>
      </c>
      <c r="O203" s="64"/>
      <c r="P203" s="184">
        <f>O203*H203</f>
        <v>0</v>
      </c>
      <c r="Q203" s="184">
        <v>0</v>
      </c>
      <c r="R203" s="184">
        <f>Q203*H203</f>
        <v>0</v>
      </c>
      <c r="S203" s="184">
        <v>0</v>
      </c>
      <c r="T203" s="18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6" t="s">
        <v>143</v>
      </c>
      <c r="AT203" s="186" t="s">
        <v>139</v>
      </c>
      <c r="AU203" s="186" t="s">
        <v>116</v>
      </c>
      <c r="AY203" s="18" t="s">
        <v>137</v>
      </c>
      <c r="BE203" s="104">
        <f>IF(N203="základná",J203,0)</f>
        <v>0</v>
      </c>
      <c r="BF203" s="104">
        <f>IF(N203="znížená",J203,0)</f>
        <v>0</v>
      </c>
      <c r="BG203" s="104">
        <f>IF(N203="zákl. prenesená",J203,0)</f>
        <v>0</v>
      </c>
      <c r="BH203" s="104">
        <f>IF(N203="zníž. prenesená",J203,0)</f>
        <v>0</v>
      </c>
      <c r="BI203" s="104">
        <f>IF(N203="nulová",J203,0)</f>
        <v>0</v>
      </c>
      <c r="BJ203" s="18" t="s">
        <v>116</v>
      </c>
      <c r="BK203" s="104">
        <f>ROUND(I203*H203,2)</f>
        <v>0</v>
      </c>
      <c r="BL203" s="18" t="s">
        <v>143</v>
      </c>
      <c r="BM203" s="186" t="s">
        <v>274</v>
      </c>
    </row>
    <row r="204" spans="1:65" s="15" customFormat="1">
      <c r="B204" s="204"/>
      <c r="D204" s="188" t="s">
        <v>145</v>
      </c>
      <c r="E204" s="205" t="s">
        <v>1</v>
      </c>
      <c r="F204" s="206" t="s">
        <v>268</v>
      </c>
      <c r="H204" s="205" t="s">
        <v>1</v>
      </c>
      <c r="I204" s="207"/>
      <c r="L204" s="204"/>
      <c r="M204" s="208"/>
      <c r="N204" s="209"/>
      <c r="O204" s="209"/>
      <c r="P204" s="209"/>
      <c r="Q204" s="209"/>
      <c r="R204" s="209"/>
      <c r="S204" s="209"/>
      <c r="T204" s="210"/>
      <c r="AT204" s="205" t="s">
        <v>145</v>
      </c>
      <c r="AU204" s="205" t="s">
        <v>116</v>
      </c>
      <c r="AV204" s="15" t="s">
        <v>78</v>
      </c>
      <c r="AW204" s="15" t="s">
        <v>26</v>
      </c>
      <c r="AX204" s="15" t="s">
        <v>71</v>
      </c>
      <c r="AY204" s="205" t="s">
        <v>137</v>
      </c>
    </row>
    <row r="205" spans="1:65" s="13" customFormat="1">
      <c r="B205" s="187"/>
      <c r="D205" s="188" t="s">
        <v>145</v>
      </c>
      <c r="E205" s="189" t="s">
        <v>1</v>
      </c>
      <c r="F205" s="190" t="s">
        <v>275</v>
      </c>
      <c r="H205" s="191">
        <v>36.270000000000003</v>
      </c>
      <c r="I205" s="192"/>
      <c r="L205" s="187"/>
      <c r="M205" s="193"/>
      <c r="N205" s="194"/>
      <c r="O205" s="194"/>
      <c r="P205" s="194"/>
      <c r="Q205" s="194"/>
      <c r="R205" s="194"/>
      <c r="S205" s="194"/>
      <c r="T205" s="195"/>
      <c r="AT205" s="189" t="s">
        <v>145</v>
      </c>
      <c r="AU205" s="189" t="s">
        <v>116</v>
      </c>
      <c r="AV205" s="13" t="s">
        <v>116</v>
      </c>
      <c r="AW205" s="13" t="s">
        <v>26</v>
      </c>
      <c r="AX205" s="13" t="s">
        <v>71</v>
      </c>
      <c r="AY205" s="189" t="s">
        <v>137</v>
      </c>
    </row>
    <row r="206" spans="1:65" s="14" customFormat="1">
      <c r="B206" s="196"/>
      <c r="D206" s="188" t="s">
        <v>145</v>
      </c>
      <c r="E206" s="197" t="s">
        <v>1</v>
      </c>
      <c r="F206" s="198" t="s">
        <v>147</v>
      </c>
      <c r="H206" s="199">
        <v>36.270000000000003</v>
      </c>
      <c r="I206" s="200"/>
      <c r="L206" s="196"/>
      <c r="M206" s="201"/>
      <c r="N206" s="202"/>
      <c r="O206" s="202"/>
      <c r="P206" s="202"/>
      <c r="Q206" s="202"/>
      <c r="R206" s="202"/>
      <c r="S206" s="202"/>
      <c r="T206" s="203"/>
      <c r="AT206" s="197" t="s">
        <v>145</v>
      </c>
      <c r="AU206" s="197" t="s">
        <v>116</v>
      </c>
      <c r="AV206" s="14" t="s">
        <v>143</v>
      </c>
      <c r="AW206" s="14" t="s">
        <v>26</v>
      </c>
      <c r="AX206" s="14" t="s">
        <v>78</v>
      </c>
      <c r="AY206" s="197" t="s">
        <v>137</v>
      </c>
    </row>
    <row r="207" spans="1:65" s="2" customFormat="1" ht="16.5" customHeight="1">
      <c r="A207" s="35"/>
      <c r="B207" s="142"/>
      <c r="C207" s="174" t="s">
        <v>276</v>
      </c>
      <c r="D207" s="174" t="s">
        <v>139</v>
      </c>
      <c r="E207" s="175" t="s">
        <v>277</v>
      </c>
      <c r="F207" s="176" t="s">
        <v>278</v>
      </c>
      <c r="G207" s="177" t="s">
        <v>171</v>
      </c>
      <c r="H207" s="178">
        <v>39.511000000000003</v>
      </c>
      <c r="I207" s="179"/>
      <c r="J207" s="180">
        <f>ROUND(I207*H207,2)</f>
        <v>0</v>
      </c>
      <c r="K207" s="181"/>
      <c r="L207" s="36"/>
      <c r="M207" s="182" t="s">
        <v>1</v>
      </c>
      <c r="N207" s="183" t="s">
        <v>37</v>
      </c>
      <c r="O207" s="64"/>
      <c r="P207" s="184">
        <f>O207*H207</f>
        <v>0</v>
      </c>
      <c r="Q207" s="184">
        <v>1.0399999999999999E-3</v>
      </c>
      <c r="R207" s="184">
        <f>Q207*H207</f>
        <v>4.109144E-2</v>
      </c>
      <c r="S207" s="184">
        <v>0</v>
      </c>
      <c r="T207" s="18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6" t="s">
        <v>143</v>
      </c>
      <c r="AT207" s="186" t="s">
        <v>139</v>
      </c>
      <c r="AU207" s="186" t="s">
        <v>116</v>
      </c>
      <c r="AY207" s="18" t="s">
        <v>137</v>
      </c>
      <c r="BE207" s="104">
        <f>IF(N207="základná",J207,0)</f>
        <v>0</v>
      </c>
      <c r="BF207" s="104">
        <f>IF(N207="znížená",J207,0)</f>
        <v>0</v>
      </c>
      <c r="BG207" s="104">
        <f>IF(N207="zákl. prenesená",J207,0)</f>
        <v>0</v>
      </c>
      <c r="BH207" s="104">
        <f>IF(N207="zníž. prenesená",J207,0)</f>
        <v>0</v>
      </c>
      <c r="BI207" s="104">
        <f>IF(N207="nulová",J207,0)</f>
        <v>0</v>
      </c>
      <c r="BJ207" s="18" t="s">
        <v>116</v>
      </c>
      <c r="BK207" s="104">
        <f>ROUND(I207*H207,2)</f>
        <v>0</v>
      </c>
      <c r="BL207" s="18" t="s">
        <v>143</v>
      </c>
      <c r="BM207" s="186" t="s">
        <v>279</v>
      </c>
    </row>
    <row r="208" spans="1:65" s="15" customFormat="1">
      <c r="B208" s="204"/>
      <c r="D208" s="188" t="s">
        <v>145</v>
      </c>
      <c r="E208" s="205" t="s">
        <v>1</v>
      </c>
      <c r="F208" s="206" t="s">
        <v>268</v>
      </c>
      <c r="H208" s="205" t="s">
        <v>1</v>
      </c>
      <c r="I208" s="207"/>
      <c r="L208" s="204"/>
      <c r="M208" s="208"/>
      <c r="N208" s="209"/>
      <c r="O208" s="209"/>
      <c r="P208" s="209"/>
      <c r="Q208" s="209"/>
      <c r="R208" s="209"/>
      <c r="S208" s="209"/>
      <c r="T208" s="210"/>
      <c r="AT208" s="205" t="s">
        <v>145</v>
      </c>
      <c r="AU208" s="205" t="s">
        <v>116</v>
      </c>
      <c r="AV208" s="15" t="s">
        <v>78</v>
      </c>
      <c r="AW208" s="15" t="s">
        <v>26</v>
      </c>
      <c r="AX208" s="15" t="s">
        <v>71</v>
      </c>
      <c r="AY208" s="205" t="s">
        <v>137</v>
      </c>
    </row>
    <row r="209" spans="1:65" s="13" customFormat="1">
      <c r="B209" s="187"/>
      <c r="D209" s="188" t="s">
        <v>145</v>
      </c>
      <c r="E209" s="189" t="s">
        <v>1</v>
      </c>
      <c r="F209" s="190" t="s">
        <v>280</v>
      </c>
      <c r="H209" s="191">
        <v>9.3949999999999996</v>
      </c>
      <c r="I209" s="192"/>
      <c r="L209" s="187"/>
      <c r="M209" s="193"/>
      <c r="N209" s="194"/>
      <c r="O209" s="194"/>
      <c r="P209" s="194"/>
      <c r="Q209" s="194"/>
      <c r="R209" s="194"/>
      <c r="S209" s="194"/>
      <c r="T209" s="195"/>
      <c r="AT209" s="189" t="s">
        <v>145</v>
      </c>
      <c r="AU209" s="189" t="s">
        <v>116</v>
      </c>
      <c r="AV209" s="13" t="s">
        <v>116</v>
      </c>
      <c r="AW209" s="13" t="s">
        <v>26</v>
      </c>
      <c r="AX209" s="13" t="s">
        <v>71</v>
      </c>
      <c r="AY209" s="189" t="s">
        <v>137</v>
      </c>
    </row>
    <row r="210" spans="1:65" s="13" customFormat="1">
      <c r="B210" s="187"/>
      <c r="D210" s="188" t="s">
        <v>145</v>
      </c>
      <c r="E210" s="189" t="s">
        <v>1</v>
      </c>
      <c r="F210" s="190" t="s">
        <v>281</v>
      </c>
      <c r="H210" s="191">
        <v>2.92</v>
      </c>
      <c r="I210" s="192"/>
      <c r="L210" s="187"/>
      <c r="M210" s="193"/>
      <c r="N210" s="194"/>
      <c r="O210" s="194"/>
      <c r="P210" s="194"/>
      <c r="Q210" s="194"/>
      <c r="R210" s="194"/>
      <c r="S210" s="194"/>
      <c r="T210" s="195"/>
      <c r="AT210" s="189" t="s">
        <v>145</v>
      </c>
      <c r="AU210" s="189" t="s">
        <v>116</v>
      </c>
      <c r="AV210" s="13" t="s">
        <v>116</v>
      </c>
      <c r="AW210" s="13" t="s">
        <v>26</v>
      </c>
      <c r="AX210" s="13" t="s">
        <v>71</v>
      </c>
      <c r="AY210" s="189" t="s">
        <v>137</v>
      </c>
    </row>
    <row r="211" spans="1:65" s="16" customFormat="1">
      <c r="B211" s="222"/>
      <c r="D211" s="188" t="s">
        <v>145</v>
      </c>
      <c r="E211" s="223" t="s">
        <v>1</v>
      </c>
      <c r="F211" s="224" t="s">
        <v>240</v>
      </c>
      <c r="H211" s="225">
        <v>12.315</v>
      </c>
      <c r="I211" s="226"/>
      <c r="L211" s="222"/>
      <c r="M211" s="227"/>
      <c r="N211" s="228"/>
      <c r="O211" s="228"/>
      <c r="P211" s="228"/>
      <c r="Q211" s="228"/>
      <c r="R211" s="228"/>
      <c r="S211" s="228"/>
      <c r="T211" s="229"/>
      <c r="AT211" s="223" t="s">
        <v>145</v>
      </c>
      <c r="AU211" s="223" t="s">
        <v>116</v>
      </c>
      <c r="AV211" s="16" t="s">
        <v>151</v>
      </c>
      <c r="AW211" s="16" t="s">
        <v>26</v>
      </c>
      <c r="AX211" s="16" t="s">
        <v>71</v>
      </c>
      <c r="AY211" s="223" t="s">
        <v>137</v>
      </c>
    </row>
    <row r="212" spans="1:65" s="13" customFormat="1">
      <c r="B212" s="187"/>
      <c r="D212" s="188" t="s">
        <v>145</v>
      </c>
      <c r="E212" s="189" t="s">
        <v>1</v>
      </c>
      <c r="F212" s="190" t="s">
        <v>282</v>
      </c>
      <c r="H212" s="191">
        <v>27.196000000000002</v>
      </c>
      <c r="I212" s="192"/>
      <c r="L212" s="187"/>
      <c r="M212" s="193"/>
      <c r="N212" s="194"/>
      <c r="O212" s="194"/>
      <c r="P212" s="194"/>
      <c r="Q212" s="194"/>
      <c r="R212" s="194"/>
      <c r="S212" s="194"/>
      <c r="T212" s="195"/>
      <c r="AT212" s="189" t="s">
        <v>145</v>
      </c>
      <c r="AU212" s="189" t="s">
        <v>116</v>
      </c>
      <c r="AV212" s="13" t="s">
        <v>116</v>
      </c>
      <c r="AW212" s="13" t="s">
        <v>26</v>
      </c>
      <c r="AX212" s="13" t="s">
        <v>71</v>
      </c>
      <c r="AY212" s="189" t="s">
        <v>137</v>
      </c>
    </row>
    <row r="213" spans="1:65" s="14" customFormat="1">
      <c r="B213" s="196"/>
      <c r="D213" s="188" t="s">
        <v>145</v>
      </c>
      <c r="E213" s="197" t="s">
        <v>1</v>
      </c>
      <c r="F213" s="198" t="s">
        <v>147</v>
      </c>
      <c r="H213" s="199">
        <v>39.511000000000003</v>
      </c>
      <c r="I213" s="200"/>
      <c r="L213" s="196"/>
      <c r="M213" s="201"/>
      <c r="N213" s="202"/>
      <c r="O213" s="202"/>
      <c r="P213" s="202"/>
      <c r="Q213" s="202"/>
      <c r="R213" s="202"/>
      <c r="S213" s="202"/>
      <c r="T213" s="203"/>
      <c r="AT213" s="197" t="s">
        <v>145</v>
      </c>
      <c r="AU213" s="197" t="s">
        <v>116</v>
      </c>
      <c r="AV213" s="14" t="s">
        <v>143</v>
      </c>
      <c r="AW213" s="14" t="s">
        <v>26</v>
      </c>
      <c r="AX213" s="14" t="s">
        <v>78</v>
      </c>
      <c r="AY213" s="197" t="s">
        <v>137</v>
      </c>
    </row>
    <row r="214" spans="1:65" s="2" customFormat="1" ht="16.5" customHeight="1">
      <c r="A214" s="35"/>
      <c r="B214" s="142"/>
      <c r="C214" s="174" t="s">
        <v>283</v>
      </c>
      <c r="D214" s="174" t="s">
        <v>139</v>
      </c>
      <c r="E214" s="175" t="s">
        <v>284</v>
      </c>
      <c r="F214" s="176" t="s">
        <v>285</v>
      </c>
      <c r="G214" s="177" t="s">
        <v>171</v>
      </c>
      <c r="H214" s="178">
        <v>39.511000000000003</v>
      </c>
      <c r="I214" s="179"/>
      <c r="J214" s="180">
        <f>ROUND(I214*H214,2)</f>
        <v>0</v>
      </c>
      <c r="K214" s="181"/>
      <c r="L214" s="36"/>
      <c r="M214" s="182" t="s">
        <v>1</v>
      </c>
      <c r="N214" s="183" t="s">
        <v>37</v>
      </c>
      <c r="O214" s="64"/>
      <c r="P214" s="184">
        <f>O214*H214</f>
        <v>0</v>
      </c>
      <c r="Q214" s="184">
        <v>0</v>
      </c>
      <c r="R214" s="184">
        <f>Q214*H214</f>
        <v>0</v>
      </c>
      <c r="S214" s="184">
        <v>0</v>
      </c>
      <c r="T214" s="185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6" t="s">
        <v>143</v>
      </c>
      <c r="AT214" s="186" t="s">
        <v>139</v>
      </c>
      <c r="AU214" s="186" t="s">
        <v>116</v>
      </c>
      <c r="AY214" s="18" t="s">
        <v>137</v>
      </c>
      <c r="BE214" s="104">
        <f>IF(N214="základná",J214,0)</f>
        <v>0</v>
      </c>
      <c r="BF214" s="104">
        <f>IF(N214="znížená",J214,0)</f>
        <v>0</v>
      </c>
      <c r="BG214" s="104">
        <f>IF(N214="zákl. prenesená",J214,0)</f>
        <v>0</v>
      </c>
      <c r="BH214" s="104">
        <f>IF(N214="zníž. prenesená",J214,0)</f>
        <v>0</v>
      </c>
      <c r="BI214" s="104">
        <f>IF(N214="nulová",J214,0)</f>
        <v>0</v>
      </c>
      <c r="BJ214" s="18" t="s">
        <v>116</v>
      </c>
      <c r="BK214" s="104">
        <f>ROUND(I214*H214,2)</f>
        <v>0</v>
      </c>
      <c r="BL214" s="18" t="s">
        <v>143</v>
      </c>
      <c r="BM214" s="186" t="s">
        <v>286</v>
      </c>
    </row>
    <row r="215" spans="1:65" s="2" customFormat="1" ht="24.2" customHeight="1">
      <c r="A215" s="35"/>
      <c r="B215" s="142"/>
      <c r="C215" s="174" t="s">
        <v>287</v>
      </c>
      <c r="D215" s="174" t="s">
        <v>139</v>
      </c>
      <c r="E215" s="175" t="s">
        <v>288</v>
      </c>
      <c r="F215" s="176" t="s">
        <v>289</v>
      </c>
      <c r="G215" s="177" t="s">
        <v>171</v>
      </c>
      <c r="H215" s="178">
        <v>27.196000000000002</v>
      </c>
      <c r="I215" s="179"/>
      <c r="J215" s="180">
        <f>ROUND(I215*H215,2)</f>
        <v>0</v>
      </c>
      <c r="K215" s="181"/>
      <c r="L215" s="36"/>
      <c r="M215" s="182" t="s">
        <v>1</v>
      </c>
      <c r="N215" s="183" t="s">
        <v>37</v>
      </c>
      <c r="O215" s="64"/>
      <c r="P215" s="184">
        <f>O215*H215</f>
        <v>0</v>
      </c>
      <c r="Q215" s="184">
        <v>3.8400000000000001E-3</v>
      </c>
      <c r="R215" s="184">
        <f>Q215*H215</f>
        <v>0.10443264000000001</v>
      </c>
      <c r="S215" s="184">
        <v>0</v>
      </c>
      <c r="T215" s="185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6" t="s">
        <v>143</v>
      </c>
      <c r="AT215" s="186" t="s">
        <v>139</v>
      </c>
      <c r="AU215" s="186" t="s">
        <v>116</v>
      </c>
      <c r="AY215" s="18" t="s">
        <v>137</v>
      </c>
      <c r="BE215" s="104">
        <f>IF(N215="základná",J215,0)</f>
        <v>0</v>
      </c>
      <c r="BF215" s="104">
        <f>IF(N215="znížená",J215,0)</f>
        <v>0</v>
      </c>
      <c r="BG215" s="104">
        <f>IF(N215="zákl. prenesená",J215,0)</f>
        <v>0</v>
      </c>
      <c r="BH215" s="104">
        <f>IF(N215="zníž. prenesená",J215,0)</f>
        <v>0</v>
      </c>
      <c r="BI215" s="104">
        <f>IF(N215="nulová",J215,0)</f>
        <v>0</v>
      </c>
      <c r="BJ215" s="18" t="s">
        <v>116</v>
      </c>
      <c r="BK215" s="104">
        <f>ROUND(I215*H215,2)</f>
        <v>0</v>
      </c>
      <c r="BL215" s="18" t="s">
        <v>143</v>
      </c>
      <c r="BM215" s="186" t="s">
        <v>290</v>
      </c>
    </row>
    <row r="216" spans="1:65" s="15" customFormat="1">
      <c r="B216" s="204"/>
      <c r="D216" s="188" t="s">
        <v>145</v>
      </c>
      <c r="E216" s="205" t="s">
        <v>1</v>
      </c>
      <c r="F216" s="206" t="s">
        <v>268</v>
      </c>
      <c r="H216" s="205" t="s">
        <v>1</v>
      </c>
      <c r="I216" s="207"/>
      <c r="L216" s="204"/>
      <c r="M216" s="208"/>
      <c r="N216" s="209"/>
      <c r="O216" s="209"/>
      <c r="P216" s="209"/>
      <c r="Q216" s="209"/>
      <c r="R216" s="209"/>
      <c r="S216" s="209"/>
      <c r="T216" s="210"/>
      <c r="AT216" s="205" t="s">
        <v>145</v>
      </c>
      <c r="AU216" s="205" t="s">
        <v>116</v>
      </c>
      <c r="AV216" s="15" t="s">
        <v>78</v>
      </c>
      <c r="AW216" s="15" t="s">
        <v>26</v>
      </c>
      <c r="AX216" s="15" t="s">
        <v>71</v>
      </c>
      <c r="AY216" s="205" t="s">
        <v>137</v>
      </c>
    </row>
    <row r="217" spans="1:65" s="13" customFormat="1">
      <c r="B217" s="187"/>
      <c r="D217" s="188" t="s">
        <v>145</v>
      </c>
      <c r="E217" s="189" t="s">
        <v>1</v>
      </c>
      <c r="F217" s="190" t="s">
        <v>282</v>
      </c>
      <c r="H217" s="191">
        <v>27.196000000000002</v>
      </c>
      <c r="I217" s="192"/>
      <c r="L217" s="187"/>
      <c r="M217" s="193"/>
      <c r="N217" s="194"/>
      <c r="O217" s="194"/>
      <c r="P217" s="194"/>
      <c r="Q217" s="194"/>
      <c r="R217" s="194"/>
      <c r="S217" s="194"/>
      <c r="T217" s="195"/>
      <c r="AT217" s="189" t="s">
        <v>145</v>
      </c>
      <c r="AU217" s="189" t="s">
        <v>116</v>
      </c>
      <c r="AV217" s="13" t="s">
        <v>116</v>
      </c>
      <c r="AW217" s="13" t="s">
        <v>26</v>
      </c>
      <c r="AX217" s="13" t="s">
        <v>71</v>
      </c>
      <c r="AY217" s="189" t="s">
        <v>137</v>
      </c>
    </row>
    <row r="218" spans="1:65" s="14" customFormat="1">
      <c r="B218" s="196"/>
      <c r="D218" s="188" t="s">
        <v>145</v>
      </c>
      <c r="E218" s="197" t="s">
        <v>1</v>
      </c>
      <c r="F218" s="198" t="s">
        <v>147</v>
      </c>
      <c r="H218" s="199">
        <v>27.196000000000002</v>
      </c>
      <c r="I218" s="200"/>
      <c r="L218" s="196"/>
      <c r="M218" s="201"/>
      <c r="N218" s="202"/>
      <c r="O218" s="202"/>
      <c r="P218" s="202"/>
      <c r="Q218" s="202"/>
      <c r="R218" s="202"/>
      <c r="S218" s="202"/>
      <c r="T218" s="203"/>
      <c r="AT218" s="197" t="s">
        <v>145</v>
      </c>
      <c r="AU218" s="197" t="s">
        <v>116</v>
      </c>
      <c r="AV218" s="14" t="s">
        <v>143</v>
      </c>
      <c r="AW218" s="14" t="s">
        <v>26</v>
      </c>
      <c r="AX218" s="14" t="s">
        <v>78</v>
      </c>
      <c r="AY218" s="197" t="s">
        <v>137</v>
      </c>
    </row>
    <row r="219" spans="1:65" s="2" customFormat="1" ht="24.2" customHeight="1">
      <c r="A219" s="35"/>
      <c r="B219" s="142"/>
      <c r="C219" s="174" t="s">
        <v>291</v>
      </c>
      <c r="D219" s="174" t="s">
        <v>139</v>
      </c>
      <c r="E219" s="175" t="s">
        <v>292</v>
      </c>
      <c r="F219" s="176" t="s">
        <v>293</v>
      </c>
      <c r="G219" s="177" t="s">
        <v>171</v>
      </c>
      <c r="H219" s="178">
        <v>27.196000000000002</v>
      </c>
      <c r="I219" s="179"/>
      <c r="J219" s="180">
        <f>ROUND(I219*H219,2)</f>
        <v>0</v>
      </c>
      <c r="K219" s="181"/>
      <c r="L219" s="36"/>
      <c r="M219" s="182" t="s">
        <v>1</v>
      </c>
      <c r="N219" s="183" t="s">
        <v>37</v>
      </c>
      <c r="O219" s="64"/>
      <c r="P219" s="184">
        <f>O219*H219</f>
        <v>0</v>
      </c>
      <c r="Q219" s="184">
        <v>0</v>
      </c>
      <c r="R219" s="184">
        <f>Q219*H219</f>
        <v>0</v>
      </c>
      <c r="S219" s="184">
        <v>0</v>
      </c>
      <c r="T219" s="185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6" t="s">
        <v>143</v>
      </c>
      <c r="AT219" s="186" t="s">
        <v>139</v>
      </c>
      <c r="AU219" s="186" t="s">
        <v>116</v>
      </c>
      <c r="AY219" s="18" t="s">
        <v>137</v>
      </c>
      <c r="BE219" s="104">
        <f>IF(N219="základná",J219,0)</f>
        <v>0</v>
      </c>
      <c r="BF219" s="104">
        <f>IF(N219="znížená",J219,0)</f>
        <v>0</v>
      </c>
      <c r="BG219" s="104">
        <f>IF(N219="zákl. prenesená",J219,0)</f>
        <v>0</v>
      </c>
      <c r="BH219" s="104">
        <f>IF(N219="zníž. prenesená",J219,0)</f>
        <v>0</v>
      </c>
      <c r="BI219" s="104">
        <f>IF(N219="nulová",J219,0)</f>
        <v>0</v>
      </c>
      <c r="BJ219" s="18" t="s">
        <v>116</v>
      </c>
      <c r="BK219" s="104">
        <f>ROUND(I219*H219,2)</f>
        <v>0</v>
      </c>
      <c r="BL219" s="18" t="s">
        <v>143</v>
      </c>
      <c r="BM219" s="186" t="s">
        <v>294</v>
      </c>
    </row>
    <row r="220" spans="1:65" s="2" customFormat="1" ht="37.9" customHeight="1">
      <c r="A220" s="35"/>
      <c r="B220" s="142"/>
      <c r="C220" s="174" t="s">
        <v>295</v>
      </c>
      <c r="D220" s="174" t="s">
        <v>139</v>
      </c>
      <c r="E220" s="175" t="s">
        <v>296</v>
      </c>
      <c r="F220" s="176" t="s">
        <v>297</v>
      </c>
      <c r="G220" s="177" t="s">
        <v>255</v>
      </c>
      <c r="H220" s="178">
        <v>1.155</v>
      </c>
      <c r="I220" s="179"/>
      <c r="J220" s="180">
        <f>ROUND(I220*H220,2)</f>
        <v>0</v>
      </c>
      <c r="K220" s="181"/>
      <c r="L220" s="36"/>
      <c r="M220" s="182" t="s">
        <v>1</v>
      </c>
      <c r="N220" s="183" t="s">
        <v>37</v>
      </c>
      <c r="O220" s="64"/>
      <c r="P220" s="184">
        <f>O220*H220</f>
        <v>0</v>
      </c>
      <c r="Q220" s="184">
        <v>1.0162899999999999</v>
      </c>
      <c r="R220" s="184">
        <f>Q220*H220</f>
        <v>1.1738149499999999</v>
      </c>
      <c r="S220" s="184">
        <v>0</v>
      </c>
      <c r="T220" s="18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6" t="s">
        <v>143</v>
      </c>
      <c r="AT220" s="186" t="s">
        <v>139</v>
      </c>
      <c r="AU220" s="186" t="s">
        <v>116</v>
      </c>
      <c r="AY220" s="18" t="s">
        <v>137</v>
      </c>
      <c r="BE220" s="104">
        <f>IF(N220="základná",J220,0)</f>
        <v>0</v>
      </c>
      <c r="BF220" s="104">
        <f>IF(N220="znížená",J220,0)</f>
        <v>0</v>
      </c>
      <c r="BG220" s="104">
        <f>IF(N220="zákl. prenesená",J220,0)</f>
        <v>0</v>
      </c>
      <c r="BH220" s="104">
        <f>IF(N220="zníž. prenesená",J220,0)</f>
        <v>0</v>
      </c>
      <c r="BI220" s="104">
        <f>IF(N220="nulová",J220,0)</f>
        <v>0</v>
      </c>
      <c r="BJ220" s="18" t="s">
        <v>116</v>
      </c>
      <c r="BK220" s="104">
        <f>ROUND(I220*H220,2)</f>
        <v>0</v>
      </c>
      <c r="BL220" s="18" t="s">
        <v>143</v>
      </c>
      <c r="BM220" s="186" t="s">
        <v>298</v>
      </c>
    </row>
    <row r="221" spans="1:65" s="13" customFormat="1">
      <c r="B221" s="187"/>
      <c r="D221" s="188" t="s">
        <v>145</v>
      </c>
      <c r="E221" s="189" t="s">
        <v>1</v>
      </c>
      <c r="F221" s="190" t="s">
        <v>299</v>
      </c>
      <c r="H221" s="191">
        <v>1.155</v>
      </c>
      <c r="I221" s="192"/>
      <c r="L221" s="187"/>
      <c r="M221" s="193"/>
      <c r="N221" s="194"/>
      <c r="O221" s="194"/>
      <c r="P221" s="194"/>
      <c r="Q221" s="194"/>
      <c r="R221" s="194"/>
      <c r="S221" s="194"/>
      <c r="T221" s="195"/>
      <c r="AT221" s="189" t="s">
        <v>145</v>
      </c>
      <c r="AU221" s="189" t="s">
        <v>116</v>
      </c>
      <c r="AV221" s="13" t="s">
        <v>116</v>
      </c>
      <c r="AW221" s="13" t="s">
        <v>26</v>
      </c>
      <c r="AX221" s="13" t="s">
        <v>78</v>
      </c>
      <c r="AY221" s="189" t="s">
        <v>137</v>
      </c>
    </row>
    <row r="222" spans="1:65" s="2" customFormat="1" ht="16.5" customHeight="1">
      <c r="A222" s="35"/>
      <c r="B222" s="142"/>
      <c r="C222" s="174" t="s">
        <v>300</v>
      </c>
      <c r="D222" s="174" t="s">
        <v>139</v>
      </c>
      <c r="E222" s="175" t="s">
        <v>301</v>
      </c>
      <c r="F222" s="176" t="s">
        <v>302</v>
      </c>
      <c r="G222" s="177" t="s">
        <v>225</v>
      </c>
      <c r="H222" s="178">
        <v>50.779000000000003</v>
      </c>
      <c r="I222" s="179"/>
      <c r="J222" s="180">
        <f>ROUND(I222*H222,2)</f>
        <v>0</v>
      </c>
      <c r="K222" s="181"/>
      <c r="L222" s="36"/>
      <c r="M222" s="182" t="s">
        <v>1</v>
      </c>
      <c r="N222" s="183" t="s">
        <v>37</v>
      </c>
      <c r="O222" s="64"/>
      <c r="P222" s="184">
        <f>O222*H222</f>
        <v>0</v>
      </c>
      <c r="Q222" s="184">
        <v>3.8999999999999999E-4</v>
      </c>
      <c r="R222" s="184">
        <f>Q222*H222</f>
        <v>1.9803810000000002E-2</v>
      </c>
      <c r="S222" s="184">
        <v>0</v>
      </c>
      <c r="T222" s="185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6" t="s">
        <v>143</v>
      </c>
      <c r="AT222" s="186" t="s">
        <v>139</v>
      </c>
      <c r="AU222" s="186" t="s">
        <v>116</v>
      </c>
      <c r="AY222" s="18" t="s">
        <v>137</v>
      </c>
      <c r="BE222" s="104">
        <f>IF(N222="základná",J222,0)</f>
        <v>0</v>
      </c>
      <c r="BF222" s="104">
        <f>IF(N222="znížená",J222,0)</f>
        <v>0</v>
      </c>
      <c r="BG222" s="104">
        <f>IF(N222="zákl. prenesená",J222,0)</f>
        <v>0</v>
      </c>
      <c r="BH222" s="104">
        <f>IF(N222="zníž. prenesená",J222,0)</f>
        <v>0</v>
      </c>
      <c r="BI222" s="104">
        <f>IF(N222="nulová",J222,0)</f>
        <v>0</v>
      </c>
      <c r="BJ222" s="18" t="s">
        <v>116</v>
      </c>
      <c r="BK222" s="104">
        <f>ROUND(I222*H222,2)</f>
        <v>0</v>
      </c>
      <c r="BL222" s="18" t="s">
        <v>143</v>
      </c>
      <c r="BM222" s="186" t="s">
        <v>303</v>
      </c>
    </row>
    <row r="223" spans="1:65" s="15" customFormat="1">
      <c r="B223" s="204"/>
      <c r="D223" s="188" t="s">
        <v>145</v>
      </c>
      <c r="E223" s="205" t="s">
        <v>1</v>
      </c>
      <c r="F223" s="206" t="s">
        <v>268</v>
      </c>
      <c r="H223" s="205" t="s">
        <v>1</v>
      </c>
      <c r="I223" s="207"/>
      <c r="L223" s="204"/>
      <c r="M223" s="208"/>
      <c r="N223" s="209"/>
      <c r="O223" s="209"/>
      <c r="P223" s="209"/>
      <c r="Q223" s="209"/>
      <c r="R223" s="209"/>
      <c r="S223" s="209"/>
      <c r="T223" s="210"/>
      <c r="AT223" s="205" t="s">
        <v>145</v>
      </c>
      <c r="AU223" s="205" t="s">
        <v>116</v>
      </c>
      <c r="AV223" s="15" t="s">
        <v>78</v>
      </c>
      <c r="AW223" s="15" t="s">
        <v>26</v>
      </c>
      <c r="AX223" s="15" t="s">
        <v>71</v>
      </c>
      <c r="AY223" s="205" t="s">
        <v>137</v>
      </c>
    </row>
    <row r="224" spans="1:65" s="13" customFormat="1">
      <c r="B224" s="187"/>
      <c r="D224" s="188" t="s">
        <v>145</v>
      </c>
      <c r="E224" s="189" t="s">
        <v>1</v>
      </c>
      <c r="F224" s="190" t="s">
        <v>304</v>
      </c>
      <c r="H224" s="191">
        <v>50.779000000000003</v>
      </c>
      <c r="I224" s="192"/>
      <c r="L224" s="187"/>
      <c r="M224" s="193"/>
      <c r="N224" s="194"/>
      <c r="O224" s="194"/>
      <c r="P224" s="194"/>
      <c r="Q224" s="194"/>
      <c r="R224" s="194"/>
      <c r="S224" s="194"/>
      <c r="T224" s="195"/>
      <c r="AT224" s="189" t="s">
        <v>145</v>
      </c>
      <c r="AU224" s="189" t="s">
        <v>116</v>
      </c>
      <c r="AV224" s="13" t="s">
        <v>116</v>
      </c>
      <c r="AW224" s="13" t="s">
        <v>26</v>
      </c>
      <c r="AX224" s="13" t="s">
        <v>71</v>
      </c>
      <c r="AY224" s="189" t="s">
        <v>137</v>
      </c>
    </row>
    <row r="225" spans="1:65" s="14" customFormat="1">
      <c r="B225" s="196"/>
      <c r="D225" s="188" t="s">
        <v>145</v>
      </c>
      <c r="E225" s="197" t="s">
        <v>1</v>
      </c>
      <c r="F225" s="198" t="s">
        <v>147</v>
      </c>
      <c r="H225" s="199">
        <v>50.779000000000003</v>
      </c>
      <c r="I225" s="200"/>
      <c r="L225" s="196"/>
      <c r="M225" s="201"/>
      <c r="N225" s="202"/>
      <c r="O225" s="202"/>
      <c r="P225" s="202"/>
      <c r="Q225" s="202"/>
      <c r="R225" s="202"/>
      <c r="S225" s="202"/>
      <c r="T225" s="203"/>
      <c r="AT225" s="197" t="s">
        <v>145</v>
      </c>
      <c r="AU225" s="197" t="s">
        <v>116</v>
      </c>
      <c r="AV225" s="14" t="s">
        <v>143</v>
      </c>
      <c r="AW225" s="14" t="s">
        <v>26</v>
      </c>
      <c r="AX225" s="14" t="s">
        <v>78</v>
      </c>
      <c r="AY225" s="197" t="s">
        <v>137</v>
      </c>
    </row>
    <row r="226" spans="1:65" s="2" customFormat="1" ht="44.25" customHeight="1">
      <c r="A226" s="35"/>
      <c r="B226" s="142"/>
      <c r="C226" s="174" t="s">
        <v>305</v>
      </c>
      <c r="D226" s="174" t="s">
        <v>139</v>
      </c>
      <c r="E226" s="175" t="s">
        <v>306</v>
      </c>
      <c r="F226" s="176" t="s">
        <v>307</v>
      </c>
      <c r="G226" s="177" t="s">
        <v>255</v>
      </c>
      <c r="H226" s="178">
        <v>30.202000000000002</v>
      </c>
      <c r="I226" s="179"/>
      <c r="J226" s="180">
        <f>ROUND(I226*H226,2)</f>
        <v>0</v>
      </c>
      <c r="K226" s="181"/>
      <c r="L226" s="36"/>
      <c r="M226" s="182" t="s">
        <v>1</v>
      </c>
      <c r="N226" s="183" t="s">
        <v>37</v>
      </c>
      <c r="O226" s="64"/>
      <c r="P226" s="184">
        <f>O226*H226</f>
        <v>0</v>
      </c>
      <c r="Q226" s="184">
        <v>1.069E-2</v>
      </c>
      <c r="R226" s="184">
        <f>Q226*H226</f>
        <v>0.32285938000000003</v>
      </c>
      <c r="S226" s="184">
        <v>0</v>
      </c>
      <c r="T226" s="185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6" t="s">
        <v>143</v>
      </c>
      <c r="AT226" s="186" t="s">
        <v>139</v>
      </c>
      <c r="AU226" s="186" t="s">
        <v>116</v>
      </c>
      <c r="AY226" s="18" t="s">
        <v>137</v>
      </c>
      <c r="BE226" s="104">
        <f>IF(N226="základná",J226,0)</f>
        <v>0</v>
      </c>
      <c r="BF226" s="104">
        <f>IF(N226="znížená",J226,0)</f>
        <v>0</v>
      </c>
      <c r="BG226" s="104">
        <f>IF(N226="zákl. prenesená",J226,0)</f>
        <v>0</v>
      </c>
      <c r="BH226" s="104">
        <f>IF(N226="zníž. prenesená",J226,0)</f>
        <v>0</v>
      </c>
      <c r="BI226" s="104">
        <f>IF(N226="nulová",J226,0)</f>
        <v>0</v>
      </c>
      <c r="BJ226" s="18" t="s">
        <v>116</v>
      </c>
      <c r="BK226" s="104">
        <f>ROUND(I226*H226,2)</f>
        <v>0</v>
      </c>
      <c r="BL226" s="18" t="s">
        <v>143</v>
      </c>
      <c r="BM226" s="186" t="s">
        <v>308</v>
      </c>
    </row>
    <row r="227" spans="1:65" s="15" customFormat="1">
      <c r="B227" s="204"/>
      <c r="D227" s="188" t="s">
        <v>145</v>
      </c>
      <c r="E227" s="205" t="s">
        <v>1</v>
      </c>
      <c r="F227" s="206" t="s">
        <v>309</v>
      </c>
      <c r="H227" s="205" t="s">
        <v>1</v>
      </c>
      <c r="I227" s="207"/>
      <c r="L227" s="204"/>
      <c r="M227" s="208"/>
      <c r="N227" s="209"/>
      <c r="O227" s="209"/>
      <c r="P227" s="209"/>
      <c r="Q227" s="209"/>
      <c r="R227" s="209"/>
      <c r="S227" s="209"/>
      <c r="T227" s="210"/>
      <c r="AT227" s="205" t="s">
        <v>145</v>
      </c>
      <c r="AU227" s="205" t="s">
        <v>116</v>
      </c>
      <c r="AV227" s="15" t="s">
        <v>78</v>
      </c>
      <c r="AW227" s="15" t="s">
        <v>26</v>
      </c>
      <c r="AX227" s="15" t="s">
        <v>71</v>
      </c>
      <c r="AY227" s="205" t="s">
        <v>137</v>
      </c>
    </row>
    <row r="228" spans="1:65" s="13" customFormat="1">
      <c r="B228" s="187"/>
      <c r="D228" s="188" t="s">
        <v>145</v>
      </c>
      <c r="E228" s="189" t="s">
        <v>1</v>
      </c>
      <c r="F228" s="190" t="s">
        <v>310</v>
      </c>
      <c r="H228" s="191">
        <v>30.202000000000002</v>
      </c>
      <c r="I228" s="192"/>
      <c r="L228" s="187"/>
      <c r="M228" s="193"/>
      <c r="N228" s="194"/>
      <c r="O228" s="194"/>
      <c r="P228" s="194"/>
      <c r="Q228" s="194"/>
      <c r="R228" s="194"/>
      <c r="S228" s="194"/>
      <c r="T228" s="195"/>
      <c r="AT228" s="189" t="s">
        <v>145</v>
      </c>
      <c r="AU228" s="189" t="s">
        <v>116</v>
      </c>
      <c r="AV228" s="13" t="s">
        <v>116</v>
      </c>
      <c r="AW228" s="13" t="s">
        <v>26</v>
      </c>
      <c r="AX228" s="13" t="s">
        <v>71</v>
      </c>
      <c r="AY228" s="189" t="s">
        <v>137</v>
      </c>
    </row>
    <row r="229" spans="1:65" s="14" customFormat="1">
      <c r="B229" s="196"/>
      <c r="D229" s="188" t="s">
        <v>145</v>
      </c>
      <c r="E229" s="197" t="s">
        <v>1</v>
      </c>
      <c r="F229" s="198" t="s">
        <v>147</v>
      </c>
      <c r="H229" s="199">
        <v>30.202000000000002</v>
      </c>
      <c r="I229" s="200"/>
      <c r="L229" s="196"/>
      <c r="M229" s="201"/>
      <c r="N229" s="202"/>
      <c r="O229" s="202"/>
      <c r="P229" s="202"/>
      <c r="Q229" s="202"/>
      <c r="R229" s="202"/>
      <c r="S229" s="202"/>
      <c r="T229" s="203"/>
      <c r="AT229" s="197" t="s">
        <v>145</v>
      </c>
      <c r="AU229" s="197" t="s">
        <v>116</v>
      </c>
      <c r="AV229" s="14" t="s">
        <v>143</v>
      </c>
      <c r="AW229" s="14" t="s">
        <v>26</v>
      </c>
      <c r="AX229" s="14" t="s">
        <v>78</v>
      </c>
      <c r="AY229" s="197" t="s">
        <v>137</v>
      </c>
    </row>
    <row r="230" spans="1:65" s="2" customFormat="1" ht="16.5" customHeight="1">
      <c r="A230" s="35"/>
      <c r="B230" s="142"/>
      <c r="C230" s="211" t="s">
        <v>311</v>
      </c>
      <c r="D230" s="211" t="s">
        <v>174</v>
      </c>
      <c r="E230" s="212" t="s">
        <v>312</v>
      </c>
      <c r="F230" s="213" t="s">
        <v>313</v>
      </c>
      <c r="G230" s="214" t="s">
        <v>255</v>
      </c>
      <c r="H230" s="215">
        <v>34.731999999999999</v>
      </c>
      <c r="I230" s="216"/>
      <c r="J230" s="217">
        <f>ROUND(I230*H230,2)</f>
        <v>0</v>
      </c>
      <c r="K230" s="218"/>
      <c r="L230" s="219"/>
      <c r="M230" s="220" t="s">
        <v>1</v>
      </c>
      <c r="N230" s="221" t="s">
        <v>37</v>
      </c>
      <c r="O230" s="64"/>
      <c r="P230" s="184">
        <f>O230*H230</f>
        <v>0</v>
      </c>
      <c r="Q230" s="184">
        <v>1</v>
      </c>
      <c r="R230" s="184">
        <f>Q230*H230</f>
        <v>34.731999999999999</v>
      </c>
      <c r="S230" s="184">
        <v>0</v>
      </c>
      <c r="T230" s="185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6" t="s">
        <v>173</v>
      </c>
      <c r="AT230" s="186" t="s">
        <v>174</v>
      </c>
      <c r="AU230" s="186" t="s">
        <v>116</v>
      </c>
      <c r="AY230" s="18" t="s">
        <v>137</v>
      </c>
      <c r="BE230" s="104">
        <f>IF(N230="základná",J230,0)</f>
        <v>0</v>
      </c>
      <c r="BF230" s="104">
        <f>IF(N230="znížená",J230,0)</f>
        <v>0</v>
      </c>
      <c r="BG230" s="104">
        <f>IF(N230="zákl. prenesená",J230,0)</f>
        <v>0</v>
      </c>
      <c r="BH230" s="104">
        <f>IF(N230="zníž. prenesená",J230,0)</f>
        <v>0</v>
      </c>
      <c r="BI230" s="104">
        <f>IF(N230="nulová",J230,0)</f>
        <v>0</v>
      </c>
      <c r="BJ230" s="18" t="s">
        <v>116</v>
      </c>
      <c r="BK230" s="104">
        <f>ROUND(I230*H230,2)</f>
        <v>0</v>
      </c>
      <c r="BL230" s="18" t="s">
        <v>143</v>
      </c>
      <c r="BM230" s="186" t="s">
        <v>314</v>
      </c>
    </row>
    <row r="231" spans="1:65" s="15" customFormat="1" ht="33.75">
      <c r="B231" s="204"/>
      <c r="D231" s="188" t="s">
        <v>145</v>
      </c>
      <c r="E231" s="205" t="s">
        <v>1</v>
      </c>
      <c r="F231" s="206" t="s">
        <v>315</v>
      </c>
      <c r="H231" s="205" t="s">
        <v>1</v>
      </c>
      <c r="I231" s="207"/>
      <c r="L231" s="204"/>
      <c r="M231" s="208"/>
      <c r="N231" s="209"/>
      <c r="O231" s="209"/>
      <c r="P231" s="209"/>
      <c r="Q231" s="209"/>
      <c r="R231" s="209"/>
      <c r="S231" s="209"/>
      <c r="T231" s="210"/>
      <c r="AT231" s="205" t="s">
        <v>145</v>
      </c>
      <c r="AU231" s="205" t="s">
        <v>116</v>
      </c>
      <c r="AV231" s="15" t="s">
        <v>78</v>
      </c>
      <c r="AW231" s="15" t="s">
        <v>26</v>
      </c>
      <c r="AX231" s="15" t="s">
        <v>71</v>
      </c>
      <c r="AY231" s="205" t="s">
        <v>137</v>
      </c>
    </row>
    <row r="232" spans="1:65" s="13" customFormat="1">
      <c r="B232" s="187"/>
      <c r="D232" s="188" t="s">
        <v>145</v>
      </c>
      <c r="E232" s="189" t="s">
        <v>1</v>
      </c>
      <c r="F232" s="190" t="s">
        <v>316</v>
      </c>
      <c r="H232" s="191">
        <v>34.731999999999999</v>
      </c>
      <c r="I232" s="192"/>
      <c r="L232" s="187"/>
      <c r="M232" s="193"/>
      <c r="N232" s="194"/>
      <c r="O232" s="194"/>
      <c r="P232" s="194"/>
      <c r="Q232" s="194"/>
      <c r="R232" s="194"/>
      <c r="S232" s="194"/>
      <c r="T232" s="195"/>
      <c r="AT232" s="189" t="s">
        <v>145</v>
      </c>
      <c r="AU232" s="189" t="s">
        <v>116</v>
      </c>
      <c r="AV232" s="13" t="s">
        <v>116</v>
      </c>
      <c r="AW232" s="13" t="s">
        <v>26</v>
      </c>
      <c r="AX232" s="13" t="s">
        <v>71</v>
      </c>
      <c r="AY232" s="189" t="s">
        <v>137</v>
      </c>
    </row>
    <row r="233" spans="1:65" s="14" customFormat="1">
      <c r="B233" s="196"/>
      <c r="D233" s="188" t="s">
        <v>145</v>
      </c>
      <c r="E233" s="197" t="s">
        <v>1</v>
      </c>
      <c r="F233" s="198" t="s">
        <v>147</v>
      </c>
      <c r="H233" s="199">
        <v>34.731999999999999</v>
      </c>
      <c r="I233" s="200"/>
      <c r="L233" s="196"/>
      <c r="M233" s="201"/>
      <c r="N233" s="202"/>
      <c r="O233" s="202"/>
      <c r="P233" s="202"/>
      <c r="Q233" s="202"/>
      <c r="R233" s="202"/>
      <c r="S233" s="202"/>
      <c r="T233" s="203"/>
      <c r="AT233" s="197" t="s">
        <v>145</v>
      </c>
      <c r="AU233" s="197" t="s">
        <v>116</v>
      </c>
      <c r="AV233" s="14" t="s">
        <v>143</v>
      </c>
      <c r="AW233" s="14" t="s">
        <v>26</v>
      </c>
      <c r="AX233" s="14" t="s">
        <v>78</v>
      </c>
      <c r="AY233" s="197" t="s">
        <v>137</v>
      </c>
    </row>
    <row r="234" spans="1:65" s="2" customFormat="1" ht="66.75" customHeight="1">
      <c r="A234" s="35"/>
      <c r="B234" s="142"/>
      <c r="C234" s="174" t="s">
        <v>317</v>
      </c>
      <c r="D234" s="174" t="s">
        <v>139</v>
      </c>
      <c r="E234" s="175" t="s">
        <v>318</v>
      </c>
      <c r="F234" s="176" t="s">
        <v>319</v>
      </c>
      <c r="G234" s="177" t="s">
        <v>320</v>
      </c>
      <c r="H234" s="178">
        <v>4</v>
      </c>
      <c r="I234" s="179"/>
      <c r="J234" s="180">
        <f>ROUND(I234*H234,2)</f>
        <v>0</v>
      </c>
      <c r="K234" s="181"/>
      <c r="L234" s="36"/>
      <c r="M234" s="182" t="s">
        <v>1</v>
      </c>
      <c r="N234" s="183" t="s">
        <v>37</v>
      </c>
      <c r="O234" s="64"/>
      <c r="P234" s="184">
        <f>O234*H234</f>
        <v>0</v>
      </c>
      <c r="Q234" s="184">
        <v>8.8000000000000005E-3</v>
      </c>
      <c r="R234" s="184">
        <f>Q234*H234</f>
        <v>3.5200000000000002E-2</v>
      </c>
      <c r="S234" s="184">
        <v>0</v>
      </c>
      <c r="T234" s="185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6" t="s">
        <v>143</v>
      </c>
      <c r="AT234" s="186" t="s">
        <v>139</v>
      </c>
      <c r="AU234" s="186" t="s">
        <v>116</v>
      </c>
      <c r="AY234" s="18" t="s">
        <v>137</v>
      </c>
      <c r="BE234" s="104">
        <f>IF(N234="základná",J234,0)</f>
        <v>0</v>
      </c>
      <c r="BF234" s="104">
        <f>IF(N234="znížená",J234,0)</f>
        <v>0</v>
      </c>
      <c r="BG234" s="104">
        <f>IF(N234="zákl. prenesená",J234,0)</f>
        <v>0</v>
      </c>
      <c r="BH234" s="104">
        <f>IF(N234="zníž. prenesená",J234,0)</f>
        <v>0</v>
      </c>
      <c r="BI234" s="104">
        <f>IF(N234="nulová",J234,0)</f>
        <v>0</v>
      </c>
      <c r="BJ234" s="18" t="s">
        <v>116</v>
      </c>
      <c r="BK234" s="104">
        <f>ROUND(I234*H234,2)</f>
        <v>0</v>
      </c>
      <c r="BL234" s="18" t="s">
        <v>143</v>
      </c>
      <c r="BM234" s="186" t="s">
        <v>321</v>
      </c>
    </row>
    <row r="235" spans="1:65" s="13" customFormat="1">
      <c r="B235" s="187"/>
      <c r="D235" s="188" t="s">
        <v>145</v>
      </c>
      <c r="E235" s="189" t="s">
        <v>1</v>
      </c>
      <c r="F235" s="190" t="s">
        <v>143</v>
      </c>
      <c r="H235" s="191">
        <v>4</v>
      </c>
      <c r="I235" s="192"/>
      <c r="L235" s="187"/>
      <c r="M235" s="193"/>
      <c r="N235" s="194"/>
      <c r="O235" s="194"/>
      <c r="P235" s="194"/>
      <c r="Q235" s="194"/>
      <c r="R235" s="194"/>
      <c r="S235" s="194"/>
      <c r="T235" s="195"/>
      <c r="AT235" s="189" t="s">
        <v>145</v>
      </c>
      <c r="AU235" s="189" t="s">
        <v>116</v>
      </c>
      <c r="AV235" s="13" t="s">
        <v>116</v>
      </c>
      <c r="AW235" s="13" t="s">
        <v>26</v>
      </c>
      <c r="AX235" s="13" t="s">
        <v>78</v>
      </c>
      <c r="AY235" s="189" t="s">
        <v>137</v>
      </c>
    </row>
    <row r="236" spans="1:65" s="2" customFormat="1" ht="55.5" customHeight="1">
      <c r="A236" s="35"/>
      <c r="B236" s="142"/>
      <c r="C236" s="174" t="s">
        <v>322</v>
      </c>
      <c r="D236" s="174" t="s">
        <v>139</v>
      </c>
      <c r="E236" s="175" t="s">
        <v>323</v>
      </c>
      <c r="F236" s="176" t="s">
        <v>324</v>
      </c>
      <c r="G236" s="177" t="s">
        <v>320</v>
      </c>
      <c r="H236" s="178">
        <v>2</v>
      </c>
      <c r="I236" s="179"/>
      <c r="J236" s="180">
        <f>ROUND(I236*H236,2)</f>
        <v>0</v>
      </c>
      <c r="K236" s="181"/>
      <c r="L236" s="36"/>
      <c r="M236" s="182" t="s">
        <v>1</v>
      </c>
      <c r="N236" s="183" t="s">
        <v>37</v>
      </c>
      <c r="O236" s="64"/>
      <c r="P236" s="184">
        <f>O236*H236</f>
        <v>0</v>
      </c>
      <c r="Q236" s="184">
        <v>7.5999999999999998E-2</v>
      </c>
      <c r="R236" s="184">
        <f>Q236*H236</f>
        <v>0.152</v>
      </c>
      <c r="S236" s="184">
        <v>0</v>
      </c>
      <c r="T236" s="185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6" t="s">
        <v>143</v>
      </c>
      <c r="AT236" s="186" t="s">
        <v>139</v>
      </c>
      <c r="AU236" s="186" t="s">
        <v>116</v>
      </c>
      <c r="AY236" s="18" t="s">
        <v>137</v>
      </c>
      <c r="BE236" s="104">
        <f>IF(N236="základná",J236,0)</f>
        <v>0</v>
      </c>
      <c r="BF236" s="104">
        <f>IF(N236="znížená",J236,0)</f>
        <v>0</v>
      </c>
      <c r="BG236" s="104">
        <f>IF(N236="zákl. prenesená",J236,0)</f>
        <v>0</v>
      </c>
      <c r="BH236" s="104">
        <f>IF(N236="zníž. prenesená",J236,0)</f>
        <v>0</v>
      </c>
      <c r="BI236" s="104">
        <f>IF(N236="nulová",J236,0)</f>
        <v>0</v>
      </c>
      <c r="BJ236" s="18" t="s">
        <v>116</v>
      </c>
      <c r="BK236" s="104">
        <f>ROUND(I236*H236,2)</f>
        <v>0</v>
      </c>
      <c r="BL236" s="18" t="s">
        <v>143</v>
      </c>
      <c r="BM236" s="186" t="s">
        <v>325</v>
      </c>
    </row>
    <row r="237" spans="1:65" s="13" customFormat="1">
      <c r="B237" s="187"/>
      <c r="D237" s="188" t="s">
        <v>145</v>
      </c>
      <c r="E237" s="189" t="s">
        <v>1</v>
      </c>
      <c r="F237" s="190" t="s">
        <v>116</v>
      </c>
      <c r="H237" s="191">
        <v>2</v>
      </c>
      <c r="I237" s="192"/>
      <c r="L237" s="187"/>
      <c r="M237" s="193"/>
      <c r="N237" s="194"/>
      <c r="O237" s="194"/>
      <c r="P237" s="194"/>
      <c r="Q237" s="194"/>
      <c r="R237" s="194"/>
      <c r="S237" s="194"/>
      <c r="T237" s="195"/>
      <c r="AT237" s="189" t="s">
        <v>145</v>
      </c>
      <c r="AU237" s="189" t="s">
        <v>116</v>
      </c>
      <c r="AV237" s="13" t="s">
        <v>116</v>
      </c>
      <c r="AW237" s="13" t="s">
        <v>26</v>
      </c>
      <c r="AX237" s="13" t="s">
        <v>78</v>
      </c>
      <c r="AY237" s="189" t="s">
        <v>137</v>
      </c>
    </row>
    <row r="238" spans="1:65" s="12" customFormat="1" ht="22.9" customHeight="1">
      <c r="B238" s="161"/>
      <c r="D238" s="162" t="s">
        <v>70</v>
      </c>
      <c r="E238" s="172" t="s">
        <v>180</v>
      </c>
      <c r="F238" s="172" t="s">
        <v>326</v>
      </c>
      <c r="I238" s="164"/>
      <c r="J238" s="173">
        <f>BK238</f>
        <v>0</v>
      </c>
      <c r="L238" s="161"/>
      <c r="M238" s="166"/>
      <c r="N238" s="167"/>
      <c r="O238" s="167"/>
      <c r="P238" s="168">
        <f>SUM(P239:P250)</f>
        <v>0</v>
      </c>
      <c r="Q238" s="167"/>
      <c r="R238" s="168">
        <f>SUM(R239:R250)</f>
        <v>0</v>
      </c>
      <c r="S238" s="167"/>
      <c r="T238" s="169">
        <f>SUM(T239:T250)</f>
        <v>18.5808</v>
      </c>
      <c r="AR238" s="162" t="s">
        <v>78</v>
      </c>
      <c r="AT238" s="170" t="s">
        <v>70</v>
      </c>
      <c r="AU238" s="170" t="s">
        <v>78</v>
      </c>
      <c r="AY238" s="162" t="s">
        <v>137</v>
      </c>
      <c r="BK238" s="171">
        <f>SUM(BK239:BK250)</f>
        <v>0</v>
      </c>
    </row>
    <row r="239" spans="1:65" s="2" customFormat="1" ht="37.9" customHeight="1">
      <c r="A239" s="35"/>
      <c r="B239" s="142"/>
      <c r="C239" s="174" t="s">
        <v>327</v>
      </c>
      <c r="D239" s="174" t="s">
        <v>139</v>
      </c>
      <c r="E239" s="175" t="s">
        <v>328</v>
      </c>
      <c r="F239" s="176" t="s">
        <v>329</v>
      </c>
      <c r="G239" s="177" t="s">
        <v>142</v>
      </c>
      <c r="H239" s="178">
        <v>11.613</v>
      </c>
      <c r="I239" s="179"/>
      <c r="J239" s="180">
        <f>ROUND(I239*H239,2)</f>
        <v>0</v>
      </c>
      <c r="K239" s="181"/>
      <c r="L239" s="36"/>
      <c r="M239" s="182" t="s">
        <v>1</v>
      </c>
      <c r="N239" s="183" t="s">
        <v>37</v>
      </c>
      <c r="O239" s="64"/>
      <c r="P239" s="184">
        <f>O239*H239</f>
        <v>0</v>
      </c>
      <c r="Q239" s="184">
        <v>0</v>
      </c>
      <c r="R239" s="184">
        <f>Q239*H239</f>
        <v>0</v>
      </c>
      <c r="S239" s="184">
        <v>1.6</v>
      </c>
      <c r="T239" s="185">
        <f>S239*H239</f>
        <v>18.5808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6" t="s">
        <v>143</v>
      </c>
      <c r="AT239" s="186" t="s">
        <v>139</v>
      </c>
      <c r="AU239" s="186" t="s">
        <v>116</v>
      </c>
      <c r="AY239" s="18" t="s">
        <v>137</v>
      </c>
      <c r="BE239" s="104">
        <f>IF(N239="základná",J239,0)</f>
        <v>0</v>
      </c>
      <c r="BF239" s="104">
        <f>IF(N239="znížená",J239,0)</f>
        <v>0</v>
      </c>
      <c r="BG239" s="104">
        <f>IF(N239="zákl. prenesená",J239,0)</f>
        <v>0</v>
      </c>
      <c r="BH239" s="104">
        <f>IF(N239="zníž. prenesená",J239,0)</f>
        <v>0</v>
      </c>
      <c r="BI239" s="104">
        <f>IF(N239="nulová",J239,0)</f>
        <v>0</v>
      </c>
      <c r="BJ239" s="18" t="s">
        <v>116</v>
      </c>
      <c r="BK239" s="104">
        <f>ROUND(I239*H239,2)</f>
        <v>0</v>
      </c>
      <c r="BL239" s="18" t="s">
        <v>143</v>
      </c>
      <c r="BM239" s="186" t="s">
        <v>330</v>
      </c>
    </row>
    <row r="240" spans="1:65" s="15" customFormat="1">
      <c r="B240" s="204"/>
      <c r="D240" s="188" t="s">
        <v>145</v>
      </c>
      <c r="E240" s="205" t="s">
        <v>1</v>
      </c>
      <c r="F240" s="206" t="s">
        <v>331</v>
      </c>
      <c r="H240" s="205" t="s">
        <v>1</v>
      </c>
      <c r="I240" s="207"/>
      <c r="L240" s="204"/>
      <c r="M240" s="208"/>
      <c r="N240" s="209"/>
      <c r="O240" s="209"/>
      <c r="P240" s="209"/>
      <c r="Q240" s="209"/>
      <c r="R240" s="209"/>
      <c r="S240" s="209"/>
      <c r="T240" s="210"/>
      <c r="AT240" s="205" t="s">
        <v>145</v>
      </c>
      <c r="AU240" s="205" t="s">
        <v>116</v>
      </c>
      <c r="AV240" s="15" t="s">
        <v>78</v>
      </c>
      <c r="AW240" s="15" t="s">
        <v>26</v>
      </c>
      <c r="AX240" s="15" t="s">
        <v>71</v>
      </c>
      <c r="AY240" s="205" t="s">
        <v>137</v>
      </c>
    </row>
    <row r="241" spans="1:65" s="13" customFormat="1">
      <c r="B241" s="187"/>
      <c r="D241" s="188" t="s">
        <v>145</v>
      </c>
      <c r="E241" s="189" t="s">
        <v>1</v>
      </c>
      <c r="F241" s="190" t="s">
        <v>332</v>
      </c>
      <c r="H241" s="191">
        <v>11.613</v>
      </c>
      <c r="I241" s="192"/>
      <c r="L241" s="187"/>
      <c r="M241" s="193"/>
      <c r="N241" s="194"/>
      <c r="O241" s="194"/>
      <c r="P241" s="194"/>
      <c r="Q241" s="194"/>
      <c r="R241" s="194"/>
      <c r="S241" s="194"/>
      <c r="T241" s="195"/>
      <c r="AT241" s="189" t="s">
        <v>145</v>
      </c>
      <c r="AU241" s="189" t="s">
        <v>116</v>
      </c>
      <c r="AV241" s="13" t="s">
        <v>116</v>
      </c>
      <c r="AW241" s="13" t="s">
        <v>26</v>
      </c>
      <c r="AX241" s="13" t="s">
        <v>71</v>
      </c>
      <c r="AY241" s="189" t="s">
        <v>137</v>
      </c>
    </row>
    <row r="242" spans="1:65" s="14" customFormat="1">
      <c r="B242" s="196"/>
      <c r="D242" s="188" t="s">
        <v>145</v>
      </c>
      <c r="E242" s="197" t="s">
        <v>1</v>
      </c>
      <c r="F242" s="198" t="s">
        <v>147</v>
      </c>
      <c r="H242" s="199">
        <v>11.613</v>
      </c>
      <c r="I242" s="200"/>
      <c r="L242" s="196"/>
      <c r="M242" s="201"/>
      <c r="N242" s="202"/>
      <c r="O242" s="202"/>
      <c r="P242" s="202"/>
      <c r="Q242" s="202"/>
      <c r="R242" s="202"/>
      <c r="S242" s="202"/>
      <c r="T242" s="203"/>
      <c r="AT242" s="197" t="s">
        <v>145</v>
      </c>
      <c r="AU242" s="197" t="s">
        <v>116</v>
      </c>
      <c r="AV242" s="14" t="s">
        <v>143</v>
      </c>
      <c r="AW242" s="14" t="s">
        <v>26</v>
      </c>
      <c r="AX242" s="14" t="s">
        <v>78</v>
      </c>
      <c r="AY242" s="197" t="s">
        <v>137</v>
      </c>
    </row>
    <row r="243" spans="1:65" s="2" customFormat="1" ht="24.2" customHeight="1">
      <c r="A243" s="35"/>
      <c r="B243" s="142"/>
      <c r="C243" s="174" t="s">
        <v>333</v>
      </c>
      <c r="D243" s="174" t="s">
        <v>139</v>
      </c>
      <c r="E243" s="175" t="s">
        <v>334</v>
      </c>
      <c r="F243" s="176" t="s">
        <v>335</v>
      </c>
      <c r="G243" s="177" t="s">
        <v>225</v>
      </c>
      <c r="H243" s="178">
        <v>146.286</v>
      </c>
      <c r="I243" s="179"/>
      <c r="J243" s="180">
        <f>ROUND(I243*H243,2)</f>
        <v>0</v>
      </c>
      <c r="K243" s="181"/>
      <c r="L243" s="36"/>
      <c r="M243" s="182" t="s">
        <v>1</v>
      </c>
      <c r="N243" s="183" t="s">
        <v>37</v>
      </c>
      <c r="O243" s="64"/>
      <c r="P243" s="184">
        <f>O243*H243</f>
        <v>0</v>
      </c>
      <c r="Q243" s="184">
        <v>0</v>
      </c>
      <c r="R243" s="184">
        <f>Q243*H243</f>
        <v>0</v>
      </c>
      <c r="S243" s="184">
        <v>0</v>
      </c>
      <c r="T243" s="185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86" t="s">
        <v>143</v>
      </c>
      <c r="AT243" s="186" t="s">
        <v>139</v>
      </c>
      <c r="AU243" s="186" t="s">
        <v>116</v>
      </c>
      <c r="AY243" s="18" t="s">
        <v>137</v>
      </c>
      <c r="BE243" s="104">
        <f>IF(N243="základná",J243,0)</f>
        <v>0</v>
      </c>
      <c r="BF243" s="104">
        <f>IF(N243="znížená",J243,0)</f>
        <v>0</v>
      </c>
      <c r="BG243" s="104">
        <f>IF(N243="zákl. prenesená",J243,0)</f>
        <v>0</v>
      </c>
      <c r="BH243" s="104">
        <f>IF(N243="zníž. prenesená",J243,0)</f>
        <v>0</v>
      </c>
      <c r="BI243" s="104">
        <f>IF(N243="nulová",J243,0)</f>
        <v>0</v>
      </c>
      <c r="BJ243" s="18" t="s">
        <v>116</v>
      </c>
      <c r="BK243" s="104">
        <f>ROUND(I243*H243,2)</f>
        <v>0</v>
      </c>
      <c r="BL243" s="18" t="s">
        <v>143</v>
      </c>
      <c r="BM243" s="186" t="s">
        <v>336</v>
      </c>
    </row>
    <row r="244" spans="1:65" s="15" customFormat="1">
      <c r="B244" s="204"/>
      <c r="D244" s="188" t="s">
        <v>145</v>
      </c>
      <c r="E244" s="205" t="s">
        <v>1</v>
      </c>
      <c r="F244" s="206" t="s">
        <v>337</v>
      </c>
      <c r="H244" s="205" t="s">
        <v>1</v>
      </c>
      <c r="I244" s="207"/>
      <c r="L244" s="204"/>
      <c r="M244" s="208"/>
      <c r="N244" s="209"/>
      <c r="O244" s="209"/>
      <c r="P244" s="209"/>
      <c r="Q244" s="209"/>
      <c r="R244" s="209"/>
      <c r="S244" s="209"/>
      <c r="T244" s="210"/>
      <c r="AT244" s="205" t="s">
        <v>145</v>
      </c>
      <c r="AU244" s="205" t="s">
        <v>116</v>
      </c>
      <c r="AV244" s="15" t="s">
        <v>78</v>
      </c>
      <c r="AW244" s="15" t="s">
        <v>26</v>
      </c>
      <c r="AX244" s="15" t="s">
        <v>71</v>
      </c>
      <c r="AY244" s="205" t="s">
        <v>137</v>
      </c>
    </row>
    <row r="245" spans="1:65" s="13" customFormat="1">
      <c r="B245" s="187"/>
      <c r="D245" s="188" t="s">
        <v>145</v>
      </c>
      <c r="E245" s="189" t="s">
        <v>1</v>
      </c>
      <c r="F245" s="190" t="s">
        <v>338</v>
      </c>
      <c r="H245" s="191">
        <v>146.286</v>
      </c>
      <c r="I245" s="192"/>
      <c r="L245" s="187"/>
      <c r="M245" s="193"/>
      <c r="N245" s="194"/>
      <c r="O245" s="194"/>
      <c r="P245" s="194"/>
      <c r="Q245" s="194"/>
      <c r="R245" s="194"/>
      <c r="S245" s="194"/>
      <c r="T245" s="195"/>
      <c r="AT245" s="189" t="s">
        <v>145</v>
      </c>
      <c r="AU245" s="189" t="s">
        <v>116</v>
      </c>
      <c r="AV245" s="13" t="s">
        <v>116</v>
      </c>
      <c r="AW245" s="13" t="s">
        <v>26</v>
      </c>
      <c r="AX245" s="13" t="s">
        <v>71</v>
      </c>
      <c r="AY245" s="189" t="s">
        <v>137</v>
      </c>
    </row>
    <row r="246" spans="1:65" s="14" customFormat="1">
      <c r="B246" s="196"/>
      <c r="D246" s="188" t="s">
        <v>145</v>
      </c>
      <c r="E246" s="197" t="s">
        <v>1</v>
      </c>
      <c r="F246" s="198" t="s">
        <v>147</v>
      </c>
      <c r="H246" s="199">
        <v>146.286</v>
      </c>
      <c r="I246" s="200"/>
      <c r="L246" s="196"/>
      <c r="M246" s="201"/>
      <c r="N246" s="202"/>
      <c r="O246" s="202"/>
      <c r="P246" s="202"/>
      <c r="Q246" s="202"/>
      <c r="R246" s="202"/>
      <c r="S246" s="202"/>
      <c r="T246" s="203"/>
      <c r="AT246" s="197" t="s">
        <v>145</v>
      </c>
      <c r="AU246" s="197" t="s">
        <v>116</v>
      </c>
      <c r="AV246" s="14" t="s">
        <v>143</v>
      </c>
      <c r="AW246" s="14" t="s">
        <v>26</v>
      </c>
      <c r="AX246" s="14" t="s">
        <v>78</v>
      </c>
      <c r="AY246" s="197" t="s">
        <v>137</v>
      </c>
    </row>
    <row r="247" spans="1:65" s="2" customFormat="1" ht="24.2" customHeight="1">
      <c r="A247" s="35"/>
      <c r="B247" s="142"/>
      <c r="C247" s="174" t="s">
        <v>339</v>
      </c>
      <c r="D247" s="174" t="s">
        <v>139</v>
      </c>
      <c r="E247" s="175" t="s">
        <v>340</v>
      </c>
      <c r="F247" s="176" t="s">
        <v>341</v>
      </c>
      <c r="G247" s="177" t="s">
        <v>255</v>
      </c>
      <c r="H247" s="178">
        <v>18.581</v>
      </c>
      <c r="I247" s="179"/>
      <c r="J247" s="180">
        <f>ROUND(I247*H247,2)</f>
        <v>0</v>
      </c>
      <c r="K247" s="181"/>
      <c r="L247" s="36"/>
      <c r="M247" s="182" t="s">
        <v>1</v>
      </c>
      <c r="N247" s="183" t="s">
        <v>37</v>
      </c>
      <c r="O247" s="64"/>
      <c r="P247" s="184">
        <f>O247*H247</f>
        <v>0</v>
      </c>
      <c r="Q247" s="184">
        <v>0</v>
      </c>
      <c r="R247" s="184">
        <f>Q247*H247</f>
        <v>0</v>
      </c>
      <c r="S247" s="184">
        <v>0</v>
      </c>
      <c r="T247" s="185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6" t="s">
        <v>143</v>
      </c>
      <c r="AT247" s="186" t="s">
        <v>139</v>
      </c>
      <c r="AU247" s="186" t="s">
        <v>116</v>
      </c>
      <c r="AY247" s="18" t="s">
        <v>137</v>
      </c>
      <c r="BE247" s="104">
        <f>IF(N247="základná",J247,0)</f>
        <v>0</v>
      </c>
      <c r="BF247" s="104">
        <f>IF(N247="znížená",J247,0)</f>
        <v>0</v>
      </c>
      <c r="BG247" s="104">
        <f>IF(N247="zákl. prenesená",J247,0)</f>
        <v>0</v>
      </c>
      <c r="BH247" s="104">
        <f>IF(N247="zníž. prenesená",J247,0)</f>
        <v>0</v>
      </c>
      <c r="BI247" s="104">
        <f>IF(N247="nulová",J247,0)</f>
        <v>0</v>
      </c>
      <c r="BJ247" s="18" t="s">
        <v>116</v>
      </c>
      <c r="BK247" s="104">
        <f>ROUND(I247*H247,2)</f>
        <v>0</v>
      </c>
      <c r="BL247" s="18" t="s">
        <v>143</v>
      </c>
      <c r="BM247" s="186" t="s">
        <v>342</v>
      </c>
    </row>
    <row r="248" spans="1:65" s="2" customFormat="1" ht="24.2" customHeight="1">
      <c r="A248" s="35"/>
      <c r="B248" s="142"/>
      <c r="C248" s="174" t="s">
        <v>343</v>
      </c>
      <c r="D248" s="174" t="s">
        <v>139</v>
      </c>
      <c r="E248" s="175" t="s">
        <v>344</v>
      </c>
      <c r="F248" s="176" t="s">
        <v>345</v>
      </c>
      <c r="G248" s="177" t="s">
        <v>255</v>
      </c>
      <c r="H248" s="178">
        <v>353.03899999999999</v>
      </c>
      <c r="I248" s="179"/>
      <c r="J248" s="180">
        <f>ROUND(I248*H248,2)</f>
        <v>0</v>
      </c>
      <c r="K248" s="181"/>
      <c r="L248" s="36"/>
      <c r="M248" s="182" t="s">
        <v>1</v>
      </c>
      <c r="N248" s="183" t="s">
        <v>37</v>
      </c>
      <c r="O248" s="64"/>
      <c r="P248" s="184">
        <f>O248*H248</f>
        <v>0</v>
      </c>
      <c r="Q248" s="184">
        <v>0</v>
      </c>
      <c r="R248" s="184">
        <f>Q248*H248</f>
        <v>0</v>
      </c>
      <c r="S248" s="184">
        <v>0</v>
      </c>
      <c r="T248" s="185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6" t="s">
        <v>143</v>
      </c>
      <c r="AT248" s="186" t="s">
        <v>139</v>
      </c>
      <c r="AU248" s="186" t="s">
        <v>116</v>
      </c>
      <c r="AY248" s="18" t="s">
        <v>137</v>
      </c>
      <c r="BE248" s="104">
        <f>IF(N248="základná",J248,0)</f>
        <v>0</v>
      </c>
      <c r="BF248" s="104">
        <f>IF(N248="znížená",J248,0)</f>
        <v>0</v>
      </c>
      <c r="BG248" s="104">
        <f>IF(N248="zákl. prenesená",J248,0)</f>
        <v>0</v>
      </c>
      <c r="BH248" s="104">
        <f>IF(N248="zníž. prenesená",J248,0)</f>
        <v>0</v>
      </c>
      <c r="BI248" s="104">
        <f>IF(N248="nulová",J248,0)</f>
        <v>0</v>
      </c>
      <c r="BJ248" s="18" t="s">
        <v>116</v>
      </c>
      <c r="BK248" s="104">
        <f>ROUND(I248*H248,2)</f>
        <v>0</v>
      </c>
      <c r="BL248" s="18" t="s">
        <v>143</v>
      </c>
      <c r="BM248" s="186" t="s">
        <v>346</v>
      </c>
    </row>
    <row r="249" spans="1:65" s="13" customFormat="1">
      <c r="B249" s="187"/>
      <c r="D249" s="188" t="s">
        <v>145</v>
      </c>
      <c r="F249" s="190" t="s">
        <v>347</v>
      </c>
      <c r="H249" s="191">
        <v>353.03899999999999</v>
      </c>
      <c r="I249" s="192"/>
      <c r="L249" s="187"/>
      <c r="M249" s="193"/>
      <c r="N249" s="194"/>
      <c r="O249" s="194"/>
      <c r="P249" s="194"/>
      <c r="Q249" s="194"/>
      <c r="R249" s="194"/>
      <c r="S249" s="194"/>
      <c r="T249" s="195"/>
      <c r="AT249" s="189" t="s">
        <v>145</v>
      </c>
      <c r="AU249" s="189" t="s">
        <v>116</v>
      </c>
      <c r="AV249" s="13" t="s">
        <v>116</v>
      </c>
      <c r="AW249" s="13" t="s">
        <v>3</v>
      </c>
      <c r="AX249" s="13" t="s">
        <v>78</v>
      </c>
      <c r="AY249" s="189" t="s">
        <v>137</v>
      </c>
    </row>
    <row r="250" spans="1:65" s="2" customFormat="1" ht="16.5" customHeight="1">
      <c r="A250" s="35"/>
      <c r="B250" s="142"/>
      <c r="C250" s="174" t="s">
        <v>348</v>
      </c>
      <c r="D250" s="174" t="s">
        <v>139</v>
      </c>
      <c r="E250" s="175" t="s">
        <v>349</v>
      </c>
      <c r="F250" s="176" t="s">
        <v>350</v>
      </c>
      <c r="G250" s="177" t="s">
        <v>255</v>
      </c>
      <c r="H250" s="178">
        <v>18.581</v>
      </c>
      <c r="I250" s="179"/>
      <c r="J250" s="180">
        <f>ROUND(I250*H250,2)</f>
        <v>0</v>
      </c>
      <c r="K250" s="181"/>
      <c r="L250" s="36"/>
      <c r="M250" s="182" t="s">
        <v>1</v>
      </c>
      <c r="N250" s="183" t="s">
        <v>37</v>
      </c>
      <c r="O250" s="64"/>
      <c r="P250" s="184">
        <f>O250*H250</f>
        <v>0</v>
      </c>
      <c r="Q250" s="184">
        <v>0</v>
      </c>
      <c r="R250" s="184">
        <f>Q250*H250</f>
        <v>0</v>
      </c>
      <c r="S250" s="184">
        <v>0</v>
      </c>
      <c r="T250" s="185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6" t="s">
        <v>143</v>
      </c>
      <c r="AT250" s="186" t="s">
        <v>139</v>
      </c>
      <c r="AU250" s="186" t="s">
        <v>116</v>
      </c>
      <c r="AY250" s="18" t="s">
        <v>137</v>
      </c>
      <c r="BE250" s="104">
        <f>IF(N250="základná",J250,0)</f>
        <v>0</v>
      </c>
      <c r="BF250" s="104">
        <f>IF(N250="znížená",J250,0)</f>
        <v>0</v>
      </c>
      <c r="BG250" s="104">
        <f>IF(N250="zákl. prenesená",J250,0)</f>
        <v>0</v>
      </c>
      <c r="BH250" s="104">
        <f>IF(N250="zníž. prenesená",J250,0)</f>
        <v>0</v>
      </c>
      <c r="BI250" s="104">
        <f>IF(N250="nulová",J250,0)</f>
        <v>0</v>
      </c>
      <c r="BJ250" s="18" t="s">
        <v>116</v>
      </c>
      <c r="BK250" s="104">
        <f>ROUND(I250*H250,2)</f>
        <v>0</v>
      </c>
      <c r="BL250" s="18" t="s">
        <v>143</v>
      </c>
      <c r="BM250" s="186" t="s">
        <v>351</v>
      </c>
    </row>
    <row r="251" spans="1:65" s="12" customFormat="1" ht="22.9" customHeight="1">
      <c r="B251" s="161"/>
      <c r="D251" s="162" t="s">
        <v>70</v>
      </c>
      <c r="E251" s="172" t="s">
        <v>352</v>
      </c>
      <c r="F251" s="172" t="s">
        <v>353</v>
      </c>
      <c r="I251" s="164"/>
      <c r="J251" s="173">
        <f>BK251</f>
        <v>0</v>
      </c>
      <c r="L251" s="161"/>
      <c r="M251" s="166"/>
      <c r="N251" s="167"/>
      <c r="O251" s="167"/>
      <c r="P251" s="168">
        <f>P252</f>
        <v>0</v>
      </c>
      <c r="Q251" s="167"/>
      <c r="R251" s="168">
        <f>R252</f>
        <v>0</v>
      </c>
      <c r="S251" s="167"/>
      <c r="T251" s="169">
        <f>T252</f>
        <v>0</v>
      </c>
      <c r="AR251" s="162" t="s">
        <v>78</v>
      </c>
      <c r="AT251" s="170" t="s">
        <v>70</v>
      </c>
      <c r="AU251" s="170" t="s">
        <v>78</v>
      </c>
      <c r="AY251" s="162" t="s">
        <v>137</v>
      </c>
      <c r="BK251" s="171">
        <f>BK252</f>
        <v>0</v>
      </c>
    </row>
    <row r="252" spans="1:65" s="2" customFormat="1" ht="24.2" customHeight="1">
      <c r="A252" s="35"/>
      <c r="B252" s="142"/>
      <c r="C252" s="174" t="s">
        <v>354</v>
      </c>
      <c r="D252" s="174" t="s">
        <v>139</v>
      </c>
      <c r="E252" s="175" t="s">
        <v>355</v>
      </c>
      <c r="F252" s="176" t="s">
        <v>356</v>
      </c>
      <c r="G252" s="177" t="s">
        <v>255</v>
      </c>
      <c r="H252" s="178">
        <v>199.92099999999999</v>
      </c>
      <c r="I252" s="179"/>
      <c r="J252" s="180">
        <f>ROUND(I252*H252,2)</f>
        <v>0</v>
      </c>
      <c r="K252" s="181"/>
      <c r="L252" s="36"/>
      <c r="M252" s="182" t="s">
        <v>1</v>
      </c>
      <c r="N252" s="183" t="s">
        <v>37</v>
      </c>
      <c r="O252" s="64"/>
      <c r="P252" s="184">
        <f>O252*H252</f>
        <v>0</v>
      </c>
      <c r="Q252" s="184">
        <v>0</v>
      </c>
      <c r="R252" s="184">
        <f>Q252*H252</f>
        <v>0</v>
      </c>
      <c r="S252" s="184">
        <v>0</v>
      </c>
      <c r="T252" s="185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6" t="s">
        <v>143</v>
      </c>
      <c r="AT252" s="186" t="s">
        <v>139</v>
      </c>
      <c r="AU252" s="186" t="s">
        <v>116</v>
      </c>
      <c r="AY252" s="18" t="s">
        <v>137</v>
      </c>
      <c r="BE252" s="104">
        <f>IF(N252="základná",J252,0)</f>
        <v>0</v>
      </c>
      <c r="BF252" s="104">
        <f>IF(N252="znížená",J252,0)</f>
        <v>0</v>
      </c>
      <c r="BG252" s="104">
        <f>IF(N252="zákl. prenesená",J252,0)</f>
        <v>0</v>
      </c>
      <c r="BH252" s="104">
        <f>IF(N252="zníž. prenesená",J252,0)</f>
        <v>0</v>
      </c>
      <c r="BI252" s="104">
        <f>IF(N252="nulová",J252,0)</f>
        <v>0</v>
      </c>
      <c r="BJ252" s="18" t="s">
        <v>116</v>
      </c>
      <c r="BK252" s="104">
        <f>ROUND(I252*H252,2)</f>
        <v>0</v>
      </c>
      <c r="BL252" s="18" t="s">
        <v>143</v>
      </c>
      <c r="BM252" s="186" t="s">
        <v>357</v>
      </c>
    </row>
    <row r="253" spans="1:65" s="12" customFormat="1" ht="25.9" customHeight="1">
      <c r="B253" s="161"/>
      <c r="D253" s="162" t="s">
        <v>70</v>
      </c>
      <c r="E253" s="163" t="s">
        <v>358</v>
      </c>
      <c r="F253" s="163" t="s">
        <v>359</v>
      </c>
      <c r="I253" s="164"/>
      <c r="J253" s="165">
        <f>BK253</f>
        <v>0</v>
      </c>
      <c r="L253" s="161"/>
      <c r="M253" s="166"/>
      <c r="N253" s="167"/>
      <c r="O253" s="167"/>
      <c r="P253" s="168">
        <f>P254+P258+P402+P436+P441</f>
        <v>0</v>
      </c>
      <c r="Q253" s="167"/>
      <c r="R253" s="168">
        <f>R254+R258+R402+R436+R441</f>
        <v>36.07712294000001</v>
      </c>
      <c r="S253" s="167"/>
      <c r="T253" s="169">
        <f>T254+T258+T402+T436+T441</f>
        <v>0</v>
      </c>
      <c r="AR253" s="162" t="s">
        <v>116</v>
      </c>
      <c r="AT253" s="170" t="s">
        <v>70</v>
      </c>
      <c r="AU253" s="170" t="s">
        <v>71</v>
      </c>
      <c r="AY253" s="162" t="s">
        <v>137</v>
      </c>
      <c r="BK253" s="171">
        <f>BK254+BK258+BK402+BK436+BK441</f>
        <v>0</v>
      </c>
    </row>
    <row r="254" spans="1:65" s="12" customFormat="1" ht="22.9" customHeight="1">
      <c r="B254" s="161"/>
      <c r="D254" s="162" t="s">
        <v>70</v>
      </c>
      <c r="E254" s="172" t="s">
        <v>360</v>
      </c>
      <c r="F254" s="172" t="s">
        <v>361</v>
      </c>
      <c r="I254" s="164"/>
      <c r="J254" s="173">
        <f>BK254</f>
        <v>0</v>
      </c>
      <c r="L254" s="161"/>
      <c r="M254" s="166"/>
      <c r="N254" s="167"/>
      <c r="O254" s="167"/>
      <c r="P254" s="168">
        <f>SUM(P255:P257)</f>
        <v>0</v>
      </c>
      <c r="Q254" s="167"/>
      <c r="R254" s="168">
        <f>SUM(R255:R257)</f>
        <v>5.2999999999999998E-4</v>
      </c>
      <c r="S254" s="167"/>
      <c r="T254" s="169">
        <f>SUM(T255:T257)</f>
        <v>0</v>
      </c>
      <c r="AR254" s="162" t="s">
        <v>116</v>
      </c>
      <c r="AT254" s="170" t="s">
        <v>70</v>
      </c>
      <c r="AU254" s="170" t="s">
        <v>78</v>
      </c>
      <c r="AY254" s="162" t="s">
        <v>137</v>
      </c>
      <c r="BK254" s="171">
        <f>SUM(BK255:BK257)</f>
        <v>0</v>
      </c>
    </row>
    <row r="255" spans="1:65" s="2" customFormat="1" ht="16.5" customHeight="1">
      <c r="A255" s="35"/>
      <c r="B255" s="142"/>
      <c r="C255" s="174" t="s">
        <v>362</v>
      </c>
      <c r="D255" s="174" t="s">
        <v>139</v>
      </c>
      <c r="E255" s="175" t="s">
        <v>363</v>
      </c>
      <c r="F255" s="176" t="s">
        <v>364</v>
      </c>
      <c r="G255" s="177" t="s">
        <v>320</v>
      </c>
      <c r="H255" s="178">
        <v>1</v>
      </c>
      <c r="I255" s="179"/>
      <c r="J255" s="180">
        <f>ROUND(I255*H255,2)</f>
        <v>0</v>
      </c>
      <c r="K255" s="181"/>
      <c r="L255" s="36"/>
      <c r="M255" s="182" t="s">
        <v>1</v>
      </c>
      <c r="N255" s="183" t="s">
        <v>37</v>
      </c>
      <c r="O255" s="64"/>
      <c r="P255" s="184">
        <f>O255*H255</f>
        <v>0</v>
      </c>
      <c r="Q255" s="184">
        <v>5.2999999999999998E-4</v>
      </c>
      <c r="R255" s="184">
        <f>Q255*H255</f>
        <v>5.2999999999999998E-4</v>
      </c>
      <c r="S255" s="184">
        <v>0</v>
      </c>
      <c r="T255" s="185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6" t="s">
        <v>211</v>
      </c>
      <c r="AT255" s="186" t="s">
        <v>139</v>
      </c>
      <c r="AU255" s="186" t="s">
        <v>116</v>
      </c>
      <c r="AY255" s="18" t="s">
        <v>137</v>
      </c>
      <c r="BE255" s="104">
        <f>IF(N255="základná",J255,0)</f>
        <v>0</v>
      </c>
      <c r="BF255" s="104">
        <f>IF(N255="znížená",J255,0)</f>
        <v>0</v>
      </c>
      <c r="BG255" s="104">
        <f>IF(N255="zákl. prenesená",J255,0)</f>
        <v>0</v>
      </c>
      <c r="BH255" s="104">
        <f>IF(N255="zníž. prenesená",J255,0)</f>
        <v>0</v>
      </c>
      <c r="BI255" s="104">
        <f>IF(N255="nulová",J255,0)</f>
        <v>0</v>
      </c>
      <c r="BJ255" s="18" t="s">
        <v>116</v>
      </c>
      <c r="BK255" s="104">
        <f>ROUND(I255*H255,2)</f>
        <v>0</v>
      </c>
      <c r="BL255" s="18" t="s">
        <v>211</v>
      </c>
      <c r="BM255" s="186" t="s">
        <v>365</v>
      </c>
    </row>
    <row r="256" spans="1:65" s="13" customFormat="1">
      <c r="B256" s="187"/>
      <c r="D256" s="188" t="s">
        <v>145</v>
      </c>
      <c r="E256" s="189" t="s">
        <v>1</v>
      </c>
      <c r="F256" s="190" t="s">
        <v>78</v>
      </c>
      <c r="H256" s="191">
        <v>1</v>
      </c>
      <c r="I256" s="192"/>
      <c r="L256" s="187"/>
      <c r="M256" s="193"/>
      <c r="N256" s="194"/>
      <c r="O256" s="194"/>
      <c r="P256" s="194"/>
      <c r="Q256" s="194"/>
      <c r="R256" s="194"/>
      <c r="S256" s="194"/>
      <c r="T256" s="195"/>
      <c r="AT256" s="189" t="s">
        <v>145</v>
      </c>
      <c r="AU256" s="189" t="s">
        <v>116</v>
      </c>
      <c r="AV256" s="13" t="s">
        <v>116</v>
      </c>
      <c r="AW256" s="13" t="s">
        <v>26</v>
      </c>
      <c r="AX256" s="13" t="s">
        <v>78</v>
      </c>
      <c r="AY256" s="189" t="s">
        <v>137</v>
      </c>
    </row>
    <row r="257" spans="1:65" s="2" customFormat="1" ht="24.2" customHeight="1">
      <c r="A257" s="35"/>
      <c r="B257" s="142"/>
      <c r="C257" s="174" t="s">
        <v>366</v>
      </c>
      <c r="D257" s="174" t="s">
        <v>139</v>
      </c>
      <c r="E257" s="175" t="s">
        <v>367</v>
      </c>
      <c r="F257" s="176" t="s">
        <v>368</v>
      </c>
      <c r="G257" s="177" t="s">
        <v>369</v>
      </c>
      <c r="H257" s="230"/>
      <c r="I257" s="179"/>
      <c r="J257" s="180">
        <f>ROUND(I257*H257,2)</f>
        <v>0</v>
      </c>
      <c r="K257" s="181"/>
      <c r="L257" s="36"/>
      <c r="M257" s="182" t="s">
        <v>1</v>
      </c>
      <c r="N257" s="183" t="s">
        <v>37</v>
      </c>
      <c r="O257" s="64"/>
      <c r="P257" s="184">
        <f>O257*H257</f>
        <v>0</v>
      </c>
      <c r="Q257" s="184">
        <v>0</v>
      </c>
      <c r="R257" s="184">
        <f>Q257*H257</f>
        <v>0</v>
      </c>
      <c r="S257" s="184">
        <v>0</v>
      </c>
      <c r="T257" s="185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86" t="s">
        <v>211</v>
      </c>
      <c r="AT257" s="186" t="s">
        <v>139</v>
      </c>
      <c r="AU257" s="186" t="s">
        <v>116</v>
      </c>
      <c r="AY257" s="18" t="s">
        <v>137</v>
      </c>
      <c r="BE257" s="104">
        <f>IF(N257="základná",J257,0)</f>
        <v>0</v>
      </c>
      <c r="BF257" s="104">
        <f>IF(N257="znížená",J257,0)</f>
        <v>0</v>
      </c>
      <c r="BG257" s="104">
        <f>IF(N257="zákl. prenesená",J257,0)</f>
        <v>0</v>
      </c>
      <c r="BH257" s="104">
        <f>IF(N257="zníž. prenesená",J257,0)</f>
        <v>0</v>
      </c>
      <c r="BI257" s="104">
        <f>IF(N257="nulová",J257,0)</f>
        <v>0</v>
      </c>
      <c r="BJ257" s="18" t="s">
        <v>116</v>
      </c>
      <c r="BK257" s="104">
        <f>ROUND(I257*H257,2)</f>
        <v>0</v>
      </c>
      <c r="BL257" s="18" t="s">
        <v>211</v>
      </c>
      <c r="BM257" s="186" t="s">
        <v>370</v>
      </c>
    </row>
    <row r="258" spans="1:65" s="12" customFormat="1" ht="22.9" customHeight="1">
      <c r="B258" s="161"/>
      <c r="D258" s="162" t="s">
        <v>70</v>
      </c>
      <c r="E258" s="172" t="s">
        <v>371</v>
      </c>
      <c r="F258" s="172" t="s">
        <v>372</v>
      </c>
      <c r="I258" s="164"/>
      <c r="J258" s="173">
        <f>BK258</f>
        <v>0</v>
      </c>
      <c r="L258" s="161"/>
      <c r="M258" s="166"/>
      <c r="N258" s="167"/>
      <c r="O258" s="167"/>
      <c r="P258" s="168">
        <f>SUM(P259:P401)</f>
        <v>0</v>
      </c>
      <c r="Q258" s="167"/>
      <c r="R258" s="168">
        <f>SUM(R259:R401)</f>
        <v>35.152375140000011</v>
      </c>
      <c r="S258" s="167"/>
      <c r="T258" s="169">
        <f>SUM(T259:T401)</f>
        <v>0</v>
      </c>
      <c r="AR258" s="162" t="s">
        <v>116</v>
      </c>
      <c r="AT258" s="170" t="s">
        <v>70</v>
      </c>
      <c r="AU258" s="170" t="s">
        <v>78</v>
      </c>
      <c r="AY258" s="162" t="s">
        <v>137</v>
      </c>
      <c r="BK258" s="171">
        <f>SUM(BK259:BK401)</f>
        <v>0</v>
      </c>
    </row>
    <row r="259" spans="1:65" s="2" customFormat="1" ht="24.2" customHeight="1">
      <c r="A259" s="35"/>
      <c r="B259" s="142"/>
      <c r="C259" s="174" t="s">
        <v>373</v>
      </c>
      <c r="D259" s="174" t="s">
        <v>139</v>
      </c>
      <c r="E259" s="175" t="s">
        <v>374</v>
      </c>
      <c r="F259" s="176" t="s">
        <v>375</v>
      </c>
      <c r="G259" s="177" t="s">
        <v>171</v>
      </c>
      <c r="H259" s="178">
        <v>301.43</v>
      </c>
      <c r="I259" s="179"/>
      <c r="J259" s="180">
        <f>ROUND(I259*H259,2)</f>
        <v>0</v>
      </c>
      <c r="K259" s="181"/>
      <c r="L259" s="36"/>
      <c r="M259" s="182" t="s">
        <v>1</v>
      </c>
      <c r="N259" s="183" t="s">
        <v>37</v>
      </c>
      <c r="O259" s="64"/>
      <c r="P259" s="184">
        <f>O259*H259</f>
        <v>0</v>
      </c>
      <c r="Q259" s="184">
        <v>0</v>
      </c>
      <c r="R259" s="184">
        <f>Q259*H259</f>
        <v>0</v>
      </c>
      <c r="S259" s="184">
        <v>0</v>
      </c>
      <c r="T259" s="185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6" t="s">
        <v>211</v>
      </c>
      <c r="AT259" s="186" t="s">
        <v>139</v>
      </c>
      <c r="AU259" s="186" t="s">
        <v>116</v>
      </c>
      <c r="AY259" s="18" t="s">
        <v>137</v>
      </c>
      <c r="BE259" s="104">
        <f>IF(N259="základná",J259,0)</f>
        <v>0</v>
      </c>
      <c r="BF259" s="104">
        <f>IF(N259="znížená",J259,0)</f>
        <v>0</v>
      </c>
      <c r="BG259" s="104">
        <f>IF(N259="zákl. prenesená",J259,0)</f>
        <v>0</v>
      </c>
      <c r="BH259" s="104">
        <f>IF(N259="zníž. prenesená",J259,0)</f>
        <v>0</v>
      </c>
      <c r="BI259" s="104">
        <f>IF(N259="nulová",J259,0)</f>
        <v>0</v>
      </c>
      <c r="BJ259" s="18" t="s">
        <v>116</v>
      </c>
      <c r="BK259" s="104">
        <f>ROUND(I259*H259,2)</f>
        <v>0</v>
      </c>
      <c r="BL259" s="18" t="s">
        <v>211</v>
      </c>
      <c r="BM259" s="186" t="s">
        <v>376</v>
      </c>
    </row>
    <row r="260" spans="1:65" s="15" customFormat="1">
      <c r="B260" s="204"/>
      <c r="D260" s="188" t="s">
        <v>145</v>
      </c>
      <c r="E260" s="205" t="s">
        <v>1</v>
      </c>
      <c r="F260" s="206" t="s">
        <v>377</v>
      </c>
      <c r="H260" s="205" t="s">
        <v>1</v>
      </c>
      <c r="I260" s="207"/>
      <c r="L260" s="204"/>
      <c r="M260" s="208"/>
      <c r="N260" s="209"/>
      <c r="O260" s="209"/>
      <c r="P260" s="209"/>
      <c r="Q260" s="209"/>
      <c r="R260" s="209"/>
      <c r="S260" s="209"/>
      <c r="T260" s="210"/>
      <c r="AT260" s="205" t="s">
        <v>145</v>
      </c>
      <c r="AU260" s="205" t="s">
        <v>116</v>
      </c>
      <c r="AV260" s="15" t="s">
        <v>78</v>
      </c>
      <c r="AW260" s="15" t="s">
        <v>26</v>
      </c>
      <c r="AX260" s="15" t="s">
        <v>71</v>
      </c>
      <c r="AY260" s="205" t="s">
        <v>137</v>
      </c>
    </row>
    <row r="261" spans="1:65" s="13" customFormat="1">
      <c r="B261" s="187"/>
      <c r="D261" s="188" t="s">
        <v>145</v>
      </c>
      <c r="E261" s="189" t="s">
        <v>1</v>
      </c>
      <c r="F261" s="190" t="s">
        <v>378</v>
      </c>
      <c r="H261" s="191">
        <v>225</v>
      </c>
      <c r="I261" s="192"/>
      <c r="L261" s="187"/>
      <c r="M261" s="193"/>
      <c r="N261" s="194"/>
      <c r="O261" s="194"/>
      <c r="P261" s="194"/>
      <c r="Q261" s="194"/>
      <c r="R261" s="194"/>
      <c r="S261" s="194"/>
      <c r="T261" s="195"/>
      <c r="AT261" s="189" t="s">
        <v>145</v>
      </c>
      <c r="AU261" s="189" t="s">
        <v>116</v>
      </c>
      <c r="AV261" s="13" t="s">
        <v>116</v>
      </c>
      <c r="AW261" s="13" t="s">
        <v>26</v>
      </c>
      <c r="AX261" s="13" t="s">
        <v>71</v>
      </c>
      <c r="AY261" s="189" t="s">
        <v>137</v>
      </c>
    </row>
    <row r="262" spans="1:65" s="15" customFormat="1">
      <c r="B262" s="204"/>
      <c r="D262" s="188" t="s">
        <v>145</v>
      </c>
      <c r="E262" s="205" t="s">
        <v>1</v>
      </c>
      <c r="F262" s="206" t="s">
        <v>379</v>
      </c>
      <c r="H262" s="205" t="s">
        <v>1</v>
      </c>
      <c r="I262" s="207"/>
      <c r="L262" s="204"/>
      <c r="M262" s="208"/>
      <c r="N262" s="209"/>
      <c r="O262" s="209"/>
      <c r="P262" s="209"/>
      <c r="Q262" s="209"/>
      <c r="R262" s="209"/>
      <c r="S262" s="209"/>
      <c r="T262" s="210"/>
      <c r="AT262" s="205" t="s">
        <v>145</v>
      </c>
      <c r="AU262" s="205" t="s">
        <v>116</v>
      </c>
      <c r="AV262" s="15" t="s">
        <v>78</v>
      </c>
      <c r="AW262" s="15" t="s">
        <v>26</v>
      </c>
      <c r="AX262" s="15" t="s">
        <v>71</v>
      </c>
      <c r="AY262" s="205" t="s">
        <v>137</v>
      </c>
    </row>
    <row r="263" spans="1:65" s="15" customFormat="1">
      <c r="B263" s="204"/>
      <c r="D263" s="188" t="s">
        <v>145</v>
      </c>
      <c r="E263" s="205" t="s">
        <v>1</v>
      </c>
      <c r="F263" s="206" t="s">
        <v>380</v>
      </c>
      <c r="H263" s="205" t="s">
        <v>1</v>
      </c>
      <c r="I263" s="207"/>
      <c r="L263" s="204"/>
      <c r="M263" s="208"/>
      <c r="N263" s="209"/>
      <c r="O263" s="209"/>
      <c r="P263" s="209"/>
      <c r="Q263" s="209"/>
      <c r="R263" s="209"/>
      <c r="S263" s="209"/>
      <c r="T263" s="210"/>
      <c r="AT263" s="205" t="s">
        <v>145</v>
      </c>
      <c r="AU263" s="205" t="s">
        <v>116</v>
      </c>
      <c r="AV263" s="15" t="s">
        <v>78</v>
      </c>
      <c r="AW263" s="15" t="s">
        <v>26</v>
      </c>
      <c r="AX263" s="15" t="s">
        <v>71</v>
      </c>
      <c r="AY263" s="205" t="s">
        <v>137</v>
      </c>
    </row>
    <row r="264" spans="1:65" s="13" customFormat="1">
      <c r="B264" s="187"/>
      <c r="D264" s="188" t="s">
        <v>145</v>
      </c>
      <c r="E264" s="189" t="s">
        <v>1</v>
      </c>
      <c r="F264" s="190" t="s">
        <v>381</v>
      </c>
      <c r="H264" s="191">
        <v>48.72</v>
      </c>
      <c r="I264" s="192"/>
      <c r="L264" s="187"/>
      <c r="M264" s="193"/>
      <c r="N264" s="194"/>
      <c r="O264" s="194"/>
      <c r="P264" s="194"/>
      <c r="Q264" s="194"/>
      <c r="R264" s="194"/>
      <c r="S264" s="194"/>
      <c r="T264" s="195"/>
      <c r="AT264" s="189" t="s">
        <v>145</v>
      </c>
      <c r="AU264" s="189" t="s">
        <v>116</v>
      </c>
      <c r="AV264" s="13" t="s">
        <v>116</v>
      </c>
      <c r="AW264" s="13" t="s">
        <v>26</v>
      </c>
      <c r="AX264" s="13" t="s">
        <v>71</v>
      </c>
      <c r="AY264" s="189" t="s">
        <v>137</v>
      </c>
    </row>
    <row r="265" spans="1:65" s="15" customFormat="1">
      <c r="B265" s="204"/>
      <c r="D265" s="188" t="s">
        <v>145</v>
      </c>
      <c r="E265" s="205" t="s">
        <v>1</v>
      </c>
      <c r="F265" s="206" t="s">
        <v>382</v>
      </c>
      <c r="H265" s="205" t="s">
        <v>1</v>
      </c>
      <c r="I265" s="207"/>
      <c r="L265" s="204"/>
      <c r="M265" s="208"/>
      <c r="N265" s="209"/>
      <c r="O265" s="209"/>
      <c r="P265" s="209"/>
      <c r="Q265" s="209"/>
      <c r="R265" s="209"/>
      <c r="S265" s="209"/>
      <c r="T265" s="210"/>
      <c r="AT265" s="205" t="s">
        <v>145</v>
      </c>
      <c r="AU265" s="205" t="s">
        <v>116</v>
      </c>
      <c r="AV265" s="15" t="s">
        <v>78</v>
      </c>
      <c r="AW265" s="15" t="s">
        <v>26</v>
      </c>
      <c r="AX265" s="15" t="s">
        <v>71</v>
      </c>
      <c r="AY265" s="205" t="s">
        <v>137</v>
      </c>
    </row>
    <row r="266" spans="1:65" s="13" customFormat="1">
      <c r="B266" s="187"/>
      <c r="D266" s="188" t="s">
        <v>145</v>
      </c>
      <c r="E266" s="189" t="s">
        <v>1</v>
      </c>
      <c r="F266" s="190" t="s">
        <v>383</v>
      </c>
      <c r="H266" s="191">
        <v>13.04</v>
      </c>
      <c r="I266" s="192"/>
      <c r="L266" s="187"/>
      <c r="M266" s="193"/>
      <c r="N266" s="194"/>
      <c r="O266" s="194"/>
      <c r="P266" s="194"/>
      <c r="Q266" s="194"/>
      <c r="R266" s="194"/>
      <c r="S266" s="194"/>
      <c r="T266" s="195"/>
      <c r="AT266" s="189" t="s">
        <v>145</v>
      </c>
      <c r="AU266" s="189" t="s">
        <v>116</v>
      </c>
      <c r="AV266" s="13" t="s">
        <v>116</v>
      </c>
      <c r="AW266" s="13" t="s">
        <v>26</v>
      </c>
      <c r="AX266" s="13" t="s">
        <v>71</v>
      </c>
      <c r="AY266" s="189" t="s">
        <v>137</v>
      </c>
    </row>
    <row r="267" spans="1:65" s="15" customFormat="1">
      <c r="B267" s="204"/>
      <c r="D267" s="188" t="s">
        <v>145</v>
      </c>
      <c r="E267" s="205" t="s">
        <v>1</v>
      </c>
      <c r="F267" s="206" t="s">
        <v>384</v>
      </c>
      <c r="H267" s="205" t="s">
        <v>1</v>
      </c>
      <c r="I267" s="207"/>
      <c r="L267" s="204"/>
      <c r="M267" s="208"/>
      <c r="N267" s="209"/>
      <c r="O267" s="209"/>
      <c r="P267" s="209"/>
      <c r="Q267" s="209"/>
      <c r="R267" s="209"/>
      <c r="S267" s="209"/>
      <c r="T267" s="210"/>
      <c r="AT267" s="205" t="s">
        <v>145</v>
      </c>
      <c r="AU267" s="205" t="s">
        <v>116</v>
      </c>
      <c r="AV267" s="15" t="s">
        <v>78</v>
      </c>
      <c r="AW267" s="15" t="s">
        <v>26</v>
      </c>
      <c r="AX267" s="15" t="s">
        <v>71</v>
      </c>
      <c r="AY267" s="205" t="s">
        <v>137</v>
      </c>
    </row>
    <row r="268" spans="1:65" s="13" customFormat="1">
      <c r="B268" s="187"/>
      <c r="D268" s="188" t="s">
        <v>145</v>
      </c>
      <c r="E268" s="189" t="s">
        <v>1</v>
      </c>
      <c r="F268" s="190" t="s">
        <v>385</v>
      </c>
      <c r="H268" s="191">
        <v>14.67</v>
      </c>
      <c r="I268" s="192"/>
      <c r="L268" s="187"/>
      <c r="M268" s="193"/>
      <c r="N268" s="194"/>
      <c r="O268" s="194"/>
      <c r="P268" s="194"/>
      <c r="Q268" s="194"/>
      <c r="R268" s="194"/>
      <c r="S268" s="194"/>
      <c r="T268" s="195"/>
      <c r="AT268" s="189" t="s">
        <v>145</v>
      </c>
      <c r="AU268" s="189" t="s">
        <v>116</v>
      </c>
      <c r="AV268" s="13" t="s">
        <v>116</v>
      </c>
      <c r="AW268" s="13" t="s">
        <v>26</v>
      </c>
      <c r="AX268" s="13" t="s">
        <v>71</v>
      </c>
      <c r="AY268" s="189" t="s">
        <v>137</v>
      </c>
    </row>
    <row r="269" spans="1:65" s="14" customFormat="1">
      <c r="B269" s="196"/>
      <c r="D269" s="188" t="s">
        <v>145</v>
      </c>
      <c r="E269" s="197" t="s">
        <v>1</v>
      </c>
      <c r="F269" s="198" t="s">
        <v>147</v>
      </c>
      <c r="H269" s="199">
        <v>301.43</v>
      </c>
      <c r="I269" s="200"/>
      <c r="L269" s="196"/>
      <c r="M269" s="201"/>
      <c r="N269" s="202"/>
      <c r="O269" s="202"/>
      <c r="P269" s="202"/>
      <c r="Q269" s="202"/>
      <c r="R269" s="202"/>
      <c r="S269" s="202"/>
      <c r="T269" s="203"/>
      <c r="AT269" s="197" t="s">
        <v>145</v>
      </c>
      <c r="AU269" s="197" t="s">
        <v>116</v>
      </c>
      <c r="AV269" s="14" t="s">
        <v>143</v>
      </c>
      <c r="AW269" s="14" t="s">
        <v>26</v>
      </c>
      <c r="AX269" s="14" t="s">
        <v>78</v>
      </c>
      <c r="AY269" s="197" t="s">
        <v>137</v>
      </c>
    </row>
    <row r="270" spans="1:65" s="2" customFormat="1" ht="24.2" customHeight="1">
      <c r="A270" s="35"/>
      <c r="B270" s="142"/>
      <c r="C270" s="211" t="s">
        <v>386</v>
      </c>
      <c r="D270" s="211" t="s">
        <v>174</v>
      </c>
      <c r="E270" s="212" t="s">
        <v>387</v>
      </c>
      <c r="F270" s="213" t="s">
        <v>388</v>
      </c>
      <c r="G270" s="214" t="s">
        <v>142</v>
      </c>
      <c r="H270" s="215">
        <v>19.248000000000001</v>
      </c>
      <c r="I270" s="216"/>
      <c r="J270" s="217">
        <f>ROUND(I270*H270,2)</f>
        <v>0</v>
      </c>
      <c r="K270" s="218"/>
      <c r="L270" s="219"/>
      <c r="M270" s="220" t="s">
        <v>1</v>
      </c>
      <c r="N270" s="221" t="s">
        <v>37</v>
      </c>
      <c r="O270" s="64"/>
      <c r="P270" s="184">
        <f>O270*H270</f>
        <v>0</v>
      </c>
      <c r="Q270" s="184">
        <v>0.8</v>
      </c>
      <c r="R270" s="184">
        <f>Q270*H270</f>
        <v>15.398400000000002</v>
      </c>
      <c r="S270" s="184">
        <v>0</v>
      </c>
      <c r="T270" s="185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6" t="s">
        <v>300</v>
      </c>
      <c r="AT270" s="186" t="s">
        <v>174</v>
      </c>
      <c r="AU270" s="186" t="s">
        <v>116</v>
      </c>
      <c r="AY270" s="18" t="s">
        <v>137</v>
      </c>
      <c r="BE270" s="104">
        <f>IF(N270="základná",J270,0)</f>
        <v>0</v>
      </c>
      <c r="BF270" s="104">
        <f>IF(N270="znížená",J270,0)</f>
        <v>0</v>
      </c>
      <c r="BG270" s="104">
        <f>IF(N270="zákl. prenesená",J270,0)</f>
        <v>0</v>
      </c>
      <c r="BH270" s="104">
        <f>IF(N270="zníž. prenesená",J270,0)</f>
        <v>0</v>
      </c>
      <c r="BI270" s="104">
        <f>IF(N270="nulová",J270,0)</f>
        <v>0</v>
      </c>
      <c r="BJ270" s="18" t="s">
        <v>116</v>
      </c>
      <c r="BK270" s="104">
        <f>ROUND(I270*H270,2)</f>
        <v>0</v>
      </c>
      <c r="BL270" s="18" t="s">
        <v>211</v>
      </c>
      <c r="BM270" s="186" t="s">
        <v>389</v>
      </c>
    </row>
    <row r="271" spans="1:65" s="15" customFormat="1">
      <c r="B271" s="204"/>
      <c r="D271" s="188" t="s">
        <v>145</v>
      </c>
      <c r="E271" s="205" t="s">
        <v>1</v>
      </c>
      <c r="F271" s="206" t="s">
        <v>377</v>
      </c>
      <c r="H271" s="205" t="s">
        <v>1</v>
      </c>
      <c r="I271" s="207"/>
      <c r="L271" s="204"/>
      <c r="M271" s="208"/>
      <c r="N271" s="209"/>
      <c r="O271" s="209"/>
      <c r="P271" s="209"/>
      <c r="Q271" s="209"/>
      <c r="R271" s="209"/>
      <c r="S271" s="209"/>
      <c r="T271" s="210"/>
      <c r="AT271" s="205" t="s">
        <v>145</v>
      </c>
      <c r="AU271" s="205" t="s">
        <v>116</v>
      </c>
      <c r="AV271" s="15" t="s">
        <v>78</v>
      </c>
      <c r="AW271" s="15" t="s">
        <v>26</v>
      </c>
      <c r="AX271" s="15" t="s">
        <v>71</v>
      </c>
      <c r="AY271" s="205" t="s">
        <v>137</v>
      </c>
    </row>
    <row r="272" spans="1:65" s="13" customFormat="1">
      <c r="B272" s="187"/>
      <c r="D272" s="188" t="s">
        <v>145</v>
      </c>
      <c r="E272" s="189" t="s">
        <v>1</v>
      </c>
      <c r="F272" s="190" t="s">
        <v>390</v>
      </c>
      <c r="H272" s="191">
        <v>13.5</v>
      </c>
      <c r="I272" s="192"/>
      <c r="L272" s="187"/>
      <c r="M272" s="193"/>
      <c r="N272" s="194"/>
      <c r="O272" s="194"/>
      <c r="P272" s="194"/>
      <c r="Q272" s="194"/>
      <c r="R272" s="194"/>
      <c r="S272" s="194"/>
      <c r="T272" s="195"/>
      <c r="AT272" s="189" t="s">
        <v>145</v>
      </c>
      <c r="AU272" s="189" t="s">
        <v>116</v>
      </c>
      <c r="AV272" s="13" t="s">
        <v>116</v>
      </c>
      <c r="AW272" s="13" t="s">
        <v>26</v>
      </c>
      <c r="AX272" s="13" t="s">
        <v>71</v>
      </c>
      <c r="AY272" s="189" t="s">
        <v>137</v>
      </c>
    </row>
    <row r="273" spans="1:65" s="15" customFormat="1">
      <c r="B273" s="204"/>
      <c r="D273" s="188" t="s">
        <v>145</v>
      </c>
      <c r="E273" s="205" t="s">
        <v>1</v>
      </c>
      <c r="F273" s="206" t="s">
        <v>379</v>
      </c>
      <c r="H273" s="205" t="s">
        <v>1</v>
      </c>
      <c r="I273" s="207"/>
      <c r="L273" s="204"/>
      <c r="M273" s="208"/>
      <c r="N273" s="209"/>
      <c r="O273" s="209"/>
      <c r="P273" s="209"/>
      <c r="Q273" s="209"/>
      <c r="R273" s="209"/>
      <c r="S273" s="209"/>
      <c r="T273" s="210"/>
      <c r="AT273" s="205" t="s">
        <v>145</v>
      </c>
      <c r="AU273" s="205" t="s">
        <v>116</v>
      </c>
      <c r="AV273" s="15" t="s">
        <v>78</v>
      </c>
      <c r="AW273" s="15" t="s">
        <v>26</v>
      </c>
      <c r="AX273" s="15" t="s">
        <v>71</v>
      </c>
      <c r="AY273" s="205" t="s">
        <v>137</v>
      </c>
    </row>
    <row r="274" spans="1:65" s="15" customFormat="1">
      <c r="B274" s="204"/>
      <c r="D274" s="188" t="s">
        <v>145</v>
      </c>
      <c r="E274" s="205" t="s">
        <v>1</v>
      </c>
      <c r="F274" s="206" t="s">
        <v>380</v>
      </c>
      <c r="H274" s="205" t="s">
        <v>1</v>
      </c>
      <c r="I274" s="207"/>
      <c r="L274" s="204"/>
      <c r="M274" s="208"/>
      <c r="N274" s="209"/>
      <c r="O274" s="209"/>
      <c r="P274" s="209"/>
      <c r="Q274" s="209"/>
      <c r="R274" s="209"/>
      <c r="S274" s="209"/>
      <c r="T274" s="210"/>
      <c r="AT274" s="205" t="s">
        <v>145</v>
      </c>
      <c r="AU274" s="205" t="s">
        <v>116</v>
      </c>
      <c r="AV274" s="15" t="s">
        <v>78</v>
      </c>
      <c r="AW274" s="15" t="s">
        <v>26</v>
      </c>
      <c r="AX274" s="15" t="s">
        <v>71</v>
      </c>
      <c r="AY274" s="205" t="s">
        <v>137</v>
      </c>
    </row>
    <row r="275" spans="1:65" s="13" customFormat="1">
      <c r="B275" s="187"/>
      <c r="D275" s="188" t="s">
        <v>145</v>
      </c>
      <c r="E275" s="189" t="s">
        <v>1</v>
      </c>
      <c r="F275" s="190" t="s">
        <v>391</v>
      </c>
      <c r="H275" s="191">
        <v>2.923</v>
      </c>
      <c r="I275" s="192"/>
      <c r="L275" s="187"/>
      <c r="M275" s="193"/>
      <c r="N275" s="194"/>
      <c r="O275" s="194"/>
      <c r="P275" s="194"/>
      <c r="Q275" s="194"/>
      <c r="R275" s="194"/>
      <c r="S275" s="194"/>
      <c r="T275" s="195"/>
      <c r="AT275" s="189" t="s">
        <v>145</v>
      </c>
      <c r="AU275" s="189" t="s">
        <v>116</v>
      </c>
      <c r="AV275" s="13" t="s">
        <v>116</v>
      </c>
      <c r="AW275" s="13" t="s">
        <v>26</v>
      </c>
      <c r="AX275" s="13" t="s">
        <v>71</v>
      </c>
      <c r="AY275" s="189" t="s">
        <v>137</v>
      </c>
    </row>
    <row r="276" spans="1:65" s="15" customFormat="1">
      <c r="B276" s="204"/>
      <c r="D276" s="188" t="s">
        <v>145</v>
      </c>
      <c r="E276" s="205" t="s">
        <v>1</v>
      </c>
      <c r="F276" s="206" t="s">
        <v>382</v>
      </c>
      <c r="H276" s="205" t="s">
        <v>1</v>
      </c>
      <c r="I276" s="207"/>
      <c r="L276" s="204"/>
      <c r="M276" s="208"/>
      <c r="N276" s="209"/>
      <c r="O276" s="209"/>
      <c r="P276" s="209"/>
      <c r="Q276" s="209"/>
      <c r="R276" s="209"/>
      <c r="S276" s="209"/>
      <c r="T276" s="210"/>
      <c r="AT276" s="205" t="s">
        <v>145</v>
      </c>
      <c r="AU276" s="205" t="s">
        <v>116</v>
      </c>
      <c r="AV276" s="15" t="s">
        <v>78</v>
      </c>
      <c r="AW276" s="15" t="s">
        <v>26</v>
      </c>
      <c r="AX276" s="15" t="s">
        <v>71</v>
      </c>
      <c r="AY276" s="205" t="s">
        <v>137</v>
      </c>
    </row>
    <row r="277" spans="1:65" s="13" customFormat="1">
      <c r="B277" s="187"/>
      <c r="D277" s="188" t="s">
        <v>145</v>
      </c>
      <c r="E277" s="189" t="s">
        <v>1</v>
      </c>
      <c r="F277" s="190" t="s">
        <v>392</v>
      </c>
      <c r="H277" s="191">
        <v>0.78200000000000003</v>
      </c>
      <c r="I277" s="192"/>
      <c r="L277" s="187"/>
      <c r="M277" s="193"/>
      <c r="N277" s="194"/>
      <c r="O277" s="194"/>
      <c r="P277" s="194"/>
      <c r="Q277" s="194"/>
      <c r="R277" s="194"/>
      <c r="S277" s="194"/>
      <c r="T277" s="195"/>
      <c r="AT277" s="189" t="s">
        <v>145</v>
      </c>
      <c r="AU277" s="189" t="s">
        <v>116</v>
      </c>
      <c r="AV277" s="13" t="s">
        <v>116</v>
      </c>
      <c r="AW277" s="13" t="s">
        <v>26</v>
      </c>
      <c r="AX277" s="13" t="s">
        <v>71</v>
      </c>
      <c r="AY277" s="189" t="s">
        <v>137</v>
      </c>
    </row>
    <row r="278" spans="1:65" s="15" customFormat="1">
      <c r="B278" s="204"/>
      <c r="D278" s="188" t="s">
        <v>145</v>
      </c>
      <c r="E278" s="205" t="s">
        <v>1</v>
      </c>
      <c r="F278" s="206" t="s">
        <v>384</v>
      </c>
      <c r="H278" s="205" t="s">
        <v>1</v>
      </c>
      <c r="I278" s="207"/>
      <c r="L278" s="204"/>
      <c r="M278" s="208"/>
      <c r="N278" s="209"/>
      <c r="O278" s="209"/>
      <c r="P278" s="209"/>
      <c r="Q278" s="209"/>
      <c r="R278" s="209"/>
      <c r="S278" s="209"/>
      <c r="T278" s="210"/>
      <c r="AT278" s="205" t="s">
        <v>145</v>
      </c>
      <c r="AU278" s="205" t="s">
        <v>116</v>
      </c>
      <c r="AV278" s="15" t="s">
        <v>78</v>
      </c>
      <c r="AW278" s="15" t="s">
        <v>26</v>
      </c>
      <c r="AX278" s="15" t="s">
        <v>71</v>
      </c>
      <c r="AY278" s="205" t="s">
        <v>137</v>
      </c>
    </row>
    <row r="279" spans="1:65" s="13" customFormat="1">
      <c r="B279" s="187"/>
      <c r="D279" s="188" t="s">
        <v>145</v>
      </c>
      <c r="E279" s="189" t="s">
        <v>1</v>
      </c>
      <c r="F279" s="190" t="s">
        <v>393</v>
      </c>
      <c r="H279" s="191">
        <v>0.29299999999999998</v>
      </c>
      <c r="I279" s="192"/>
      <c r="L279" s="187"/>
      <c r="M279" s="193"/>
      <c r="N279" s="194"/>
      <c r="O279" s="194"/>
      <c r="P279" s="194"/>
      <c r="Q279" s="194"/>
      <c r="R279" s="194"/>
      <c r="S279" s="194"/>
      <c r="T279" s="195"/>
      <c r="AT279" s="189" t="s">
        <v>145</v>
      </c>
      <c r="AU279" s="189" t="s">
        <v>116</v>
      </c>
      <c r="AV279" s="13" t="s">
        <v>116</v>
      </c>
      <c r="AW279" s="13" t="s">
        <v>26</v>
      </c>
      <c r="AX279" s="13" t="s">
        <v>71</v>
      </c>
      <c r="AY279" s="189" t="s">
        <v>137</v>
      </c>
    </row>
    <row r="280" spans="1:65" s="16" customFormat="1">
      <c r="B280" s="222"/>
      <c r="D280" s="188" t="s">
        <v>145</v>
      </c>
      <c r="E280" s="223" t="s">
        <v>1</v>
      </c>
      <c r="F280" s="224" t="s">
        <v>240</v>
      </c>
      <c r="H280" s="225">
        <v>17.498000000000001</v>
      </c>
      <c r="I280" s="226"/>
      <c r="L280" s="222"/>
      <c r="M280" s="227"/>
      <c r="N280" s="228"/>
      <c r="O280" s="228"/>
      <c r="P280" s="228"/>
      <c r="Q280" s="228"/>
      <c r="R280" s="228"/>
      <c r="S280" s="228"/>
      <c r="T280" s="229"/>
      <c r="AT280" s="223" t="s">
        <v>145</v>
      </c>
      <c r="AU280" s="223" t="s">
        <v>116</v>
      </c>
      <c r="AV280" s="16" t="s">
        <v>151</v>
      </c>
      <c r="AW280" s="16" t="s">
        <v>26</v>
      </c>
      <c r="AX280" s="16" t="s">
        <v>71</v>
      </c>
      <c r="AY280" s="223" t="s">
        <v>137</v>
      </c>
    </row>
    <row r="281" spans="1:65" s="13" customFormat="1">
      <c r="B281" s="187"/>
      <c r="D281" s="188" t="s">
        <v>145</v>
      </c>
      <c r="E281" s="189" t="s">
        <v>1</v>
      </c>
      <c r="F281" s="190" t="s">
        <v>394</v>
      </c>
      <c r="H281" s="191">
        <v>1.75</v>
      </c>
      <c r="I281" s="192"/>
      <c r="L281" s="187"/>
      <c r="M281" s="193"/>
      <c r="N281" s="194"/>
      <c r="O281" s="194"/>
      <c r="P281" s="194"/>
      <c r="Q281" s="194"/>
      <c r="R281" s="194"/>
      <c r="S281" s="194"/>
      <c r="T281" s="195"/>
      <c r="AT281" s="189" t="s">
        <v>145</v>
      </c>
      <c r="AU281" s="189" t="s">
        <v>116</v>
      </c>
      <c r="AV281" s="13" t="s">
        <v>116</v>
      </c>
      <c r="AW281" s="13" t="s">
        <v>26</v>
      </c>
      <c r="AX281" s="13" t="s">
        <v>71</v>
      </c>
      <c r="AY281" s="189" t="s">
        <v>137</v>
      </c>
    </row>
    <row r="282" spans="1:65" s="14" customFormat="1">
      <c r="B282" s="196"/>
      <c r="D282" s="188" t="s">
        <v>145</v>
      </c>
      <c r="E282" s="197" t="s">
        <v>1</v>
      </c>
      <c r="F282" s="198" t="s">
        <v>147</v>
      </c>
      <c r="H282" s="199">
        <v>19.248000000000001</v>
      </c>
      <c r="I282" s="200"/>
      <c r="L282" s="196"/>
      <c r="M282" s="201"/>
      <c r="N282" s="202"/>
      <c r="O282" s="202"/>
      <c r="P282" s="202"/>
      <c r="Q282" s="202"/>
      <c r="R282" s="202"/>
      <c r="S282" s="202"/>
      <c r="T282" s="203"/>
      <c r="AT282" s="197" t="s">
        <v>145</v>
      </c>
      <c r="AU282" s="197" t="s">
        <v>116</v>
      </c>
      <c r="AV282" s="14" t="s">
        <v>143</v>
      </c>
      <c r="AW282" s="14" t="s">
        <v>26</v>
      </c>
      <c r="AX282" s="14" t="s">
        <v>78</v>
      </c>
      <c r="AY282" s="197" t="s">
        <v>137</v>
      </c>
    </row>
    <row r="283" spans="1:65" s="2" customFormat="1" ht="21.75" customHeight="1">
      <c r="A283" s="35"/>
      <c r="B283" s="142"/>
      <c r="C283" s="174" t="s">
        <v>395</v>
      </c>
      <c r="D283" s="174" t="s">
        <v>139</v>
      </c>
      <c r="E283" s="175" t="s">
        <v>396</v>
      </c>
      <c r="F283" s="176" t="s">
        <v>397</v>
      </c>
      <c r="G283" s="177" t="s">
        <v>142</v>
      </c>
      <c r="H283" s="178">
        <v>19.248000000000001</v>
      </c>
      <c r="I283" s="179"/>
      <c r="J283" s="180">
        <f>ROUND(I283*H283,2)</f>
        <v>0</v>
      </c>
      <c r="K283" s="181"/>
      <c r="L283" s="36"/>
      <c r="M283" s="182" t="s">
        <v>1</v>
      </c>
      <c r="N283" s="183" t="s">
        <v>37</v>
      </c>
      <c r="O283" s="64"/>
      <c r="P283" s="184">
        <f>O283*H283</f>
        <v>0</v>
      </c>
      <c r="Q283" s="184">
        <v>2.5899999999999999E-3</v>
      </c>
      <c r="R283" s="184">
        <f>Q283*H283</f>
        <v>4.9852319999999999E-2</v>
      </c>
      <c r="S283" s="184">
        <v>0</v>
      </c>
      <c r="T283" s="185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6" t="s">
        <v>211</v>
      </c>
      <c r="AT283" s="186" t="s">
        <v>139</v>
      </c>
      <c r="AU283" s="186" t="s">
        <v>116</v>
      </c>
      <c r="AY283" s="18" t="s">
        <v>137</v>
      </c>
      <c r="BE283" s="104">
        <f>IF(N283="základná",J283,0)</f>
        <v>0</v>
      </c>
      <c r="BF283" s="104">
        <f>IF(N283="znížená",J283,0)</f>
        <v>0</v>
      </c>
      <c r="BG283" s="104">
        <f>IF(N283="zákl. prenesená",J283,0)</f>
        <v>0</v>
      </c>
      <c r="BH283" s="104">
        <f>IF(N283="zníž. prenesená",J283,0)</f>
        <v>0</v>
      </c>
      <c r="BI283" s="104">
        <f>IF(N283="nulová",J283,0)</f>
        <v>0</v>
      </c>
      <c r="BJ283" s="18" t="s">
        <v>116</v>
      </c>
      <c r="BK283" s="104">
        <f>ROUND(I283*H283,2)</f>
        <v>0</v>
      </c>
      <c r="BL283" s="18" t="s">
        <v>211</v>
      </c>
      <c r="BM283" s="186" t="s">
        <v>398</v>
      </c>
    </row>
    <row r="284" spans="1:65" s="2" customFormat="1" ht="24.2" customHeight="1">
      <c r="A284" s="35"/>
      <c r="B284" s="142"/>
      <c r="C284" s="174" t="s">
        <v>399</v>
      </c>
      <c r="D284" s="174" t="s">
        <v>139</v>
      </c>
      <c r="E284" s="175" t="s">
        <v>400</v>
      </c>
      <c r="F284" s="176" t="s">
        <v>401</v>
      </c>
      <c r="G284" s="177" t="s">
        <v>225</v>
      </c>
      <c r="H284" s="178">
        <v>22.78</v>
      </c>
      <c r="I284" s="179"/>
      <c r="J284" s="180">
        <f>ROUND(I284*H284,2)</f>
        <v>0</v>
      </c>
      <c r="K284" s="181"/>
      <c r="L284" s="36"/>
      <c r="M284" s="182" t="s">
        <v>1</v>
      </c>
      <c r="N284" s="183" t="s">
        <v>37</v>
      </c>
      <c r="O284" s="64"/>
      <c r="P284" s="184">
        <f>O284*H284</f>
        <v>0</v>
      </c>
      <c r="Q284" s="184">
        <v>2.1000000000000001E-4</v>
      </c>
      <c r="R284" s="184">
        <f>Q284*H284</f>
        <v>4.7838000000000004E-3</v>
      </c>
      <c r="S284" s="184">
        <v>0</v>
      </c>
      <c r="T284" s="185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86" t="s">
        <v>211</v>
      </c>
      <c r="AT284" s="186" t="s">
        <v>139</v>
      </c>
      <c r="AU284" s="186" t="s">
        <v>116</v>
      </c>
      <c r="AY284" s="18" t="s">
        <v>137</v>
      </c>
      <c r="BE284" s="104">
        <f>IF(N284="základná",J284,0)</f>
        <v>0</v>
      </c>
      <c r="BF284" s="104">
        <f>IF(N284="znížená",J284,0)</f>
        <v>0</v>
      </c>
      <c r="BG284" s="104">
        <f>IF(N284="zákl. prenesená",J284,0)</f>
        <v>0</v>
      </c>
      <c r="BH284" s="104">
        <f>IF(N284="zníž. prenesená",J284,0)</f>
        <v>0</v>
      </c>
      <c r="BI284" s="104">
        <f>IF(N284="nulová",J284,0)</f>
        <v>0</v>
      </c>
      <c r="BJ284" s="18" t="s">
        <v>116</v>
      </c>
      <c r="BK284" s="104">
        <f>ROUND(I284*H284,2)</f>
        <v>0</v>
      </c>
      <c r="BL284" s="18" t="s">
        <v>211</v>
      </c>
      <c r="BM284" s="186" t="s">
        <v>402</v>
      </c>
    </row>
    <row r="285" spans="1:65" s="15" customFormat="1">
      <c r="B285" s="204"/>
      <c r="D285" s="188" t="s">
        <v>145</v>
      </c>
      <c r="E285" s="205" t="s">
        <v>1</v>
      </c>
      <c r="F285" s="206" t="s">
        <v>403</v>
      </c>
      <c r="H285" s="205" t="s">
        <v>1</v>
      </c>
      <c r="I285" s="207"/>
      <c r="L285" s="204"/>
      <c r="M285" s="208"/>
      <c r="N285" s="209"/>
      <c r="O285" s="209"/>
      <c r="P285" s="209"/>
      <c r="Q285" s="209"/>
      <c r="R285" s="209"/>
      <c r="S285" s="209"/>
      <c r="T285" s="210"/>
      <c r="AT285" s="205" t="s">
        <v>145</v>
      </c>
      <c r="AU285" s="205" t="s">
        <v>116</v>
      </c>
      <c r="AV285" s="15" t="s">
        <v>78</v>
      </c>
      <c r="AW285" s="15" t="s">
        <v>26</v>
      </c>
      <c r="AX285" s="15" t="s">
        <v>71</v>
      </c>
      <c r="AY285" s="205" t="s">
        <v>137</v>
      </c>
    </row>
    <row r="286" spans="1:65" s="13" customFormat="1">
      <c r="B286" s="187"/>
      <c r="D286" s="188" t="s">
        <v>145</v>
      </c>
      <c r="E286" s="189" t="s">
        <v>1</v>
      </c>
      <c r="F286" s="190" t="s">
        <v>404</v>
      </c>
      <c r="H286" s="191">
        <v>1.6</v>
      </c>
      <c r="I286" s="192"/>
      <c r="L286" s="187"/>
      <c r="M286" s="193"/>
      <c r="N286" s="194"/>
      <c r="O286" s="194"/>
      <c r="P286" s="194"/>
      <c r="Q286" s="194"/>
      <c r="R286" s="194"/>
      <c r="S286" s="194"/>
      <c r="T286" s="195"/>
      <c r="AT286" s="189" t="s">
        <v>145</v>
      </c>
      <c r="AU286" s="189" t="s">
        <v>116</v>
      </c>
      <c r="AV286" s="13" t="s">
        <v>116</v>
      </c>
      <c r="AW286" s="13" t="s">
        <v>26</v>
      </c>
      <c r="AX286" s="13" t="s">
        <v>71</v>
      </c>
      <c r="AY286" s="189" t="s">
        <v>137</v>
      </c>
    </row>
    <row r="287" spans="1:65" s="13" customFormat="1">
      <c r="B287" s="187"/>
      <c r="D287" s="188" t="s">
        <v>145</v>
      </c>
      <c r="E287" s="189" t="s">
        <v>1</v>
      </c>
      <c r="F287" s="190" t="s">
        <v>405</v>
      </c>
      <c r="H287" s="191">
        <v>0.5</v>
      </c>
      <c r="I287" s="192"/>
      <c r="L287" s="187"/>
      <c r="M287" s="193"/>
      <c r="N287" s="194"/>
      <c r="O287" s="194"/>
      <c r="P287" s="194"/>
      <c r="Q287" s="194"/>
      <c r="R287" s="194"/>
      <c r="S287" s="194"/>
      <c r="T287" s="195"/>
      <c r="AT287" s="189" t="s">
        <v>145</v>
      </c>
      <c r="AU287" s="189" t="s">
        <v>116</v>
      </c>
      <c r="AV287" s="13" t="s">
        <v>116</v>
      </c>
      <c r="AW287" s="13" t="s">
        <v>26</v>
      </c>
      <c r="AX287" s="13" t="s">
        <v>71</v>
      </c>
      <c r="AY287" s="189" t="s">
        <v>137</v>
      </c>
    </row>
    <row r="288" spans="1:65" s="16" customFormat="1">
      <c r="B288" s="222"/>
      <c r="D288" s="188" t="s">
        <v>145</v>
      </c>
      <c r="E288" s="223" t="s">
        <v>1</v>
      </c>
      <c r="F288" s="224" t="s">
        <v>240</v>
      </c>
      <c r="H288" s="225">
        <v>2.1</v>
      </c>
      <c r="I288" s="226"/>
      <c r="L288" s="222"/>
      <c r="M288" s="227"/>
      <c r="N288" s="228"/>
      <c r="O288" s="228"/>
      <c r="P288" s="228"/>
      <c r="Q288" s="228"/>
      <c r="R288" s="228"/>
      <c r="S288" s="228"/>
      <c r="T288" s="229"/>
      <c r="AT288" s="223" t="s">
        <v>145</v>
      </c>
      <c r="AU288" s="223" t="s">
        <v>116</v>
      </c>
      <c r="AV288" s="16" t="s">
        <v>151</v>
      </c>
      <c r="AW288" s="16" t="s">
        <v>26</v>
      </c>
      <c r="AX288" s="16" t="s">
        <v>71</v>
      </c>
      <c r="AY288" s="223" t="s">
        <v>137</v>
      </c>
    </row>
    <row r="289" spans="1:65" s="15" customFormat="1">
      <c r="B289" s="204"/>
      <c r="D289" s="188" t="s">
        <v>145</v>
      </c>
      <c r="E289" s="205" t="s">
        <v>1</v>
      </c>
      <c r="F289" s="206" t="s">
        <v>406</v>
      </c>
      <c r="H289" s="205" t="s">
        <v>1</v>
      </c>
      <c r="I289" s="207"/>
      <c r="L289" s="204"/>
      <c r="M289" s="208"/>
      <c r="N289" s="209"/>
      <c r="O289" s="209"/>
      <c r="P289" s="209"/>
      <c r="Q289" s="209"/>
      <c r="R289" s="209"/>
      <c r="S289" s="209"/>
      <c r="T289" s="210"/>
      <c r="AT289" s="205" t="s">
        <v>145</v>
      </c>
      <c r="AU289" s="205" t="s">
        <v>116</v>
      </c>
      <c r="AV289" s="15" t="s">
        <v>78</v>
      </c>
      <c r="AW289" s="15" t="s">
        <v>26</v>
      </c>
      <c r="AX289" s="15" t="s">
        <v>71</v>
      </c>
      <c r="AY289" s="205" t="s">
        <v>137</v>
      </c>
    </row>
    <row r="290" spans="1:65" s="15" customFormat="1">
      <c r="B290" s="204"/>
      <c r="D290" s="188" t="s">
        <v>145</v>
      </c>
      <c r="E290" s="205" t="s">
        <v>1</v>
      </c>
      <c r="F290" s="206" t="s">
        <v>407</v>
      </c>
      <c r="H290" s="205" t="s">
        <v>1</v>
      </c>
      <c r="I290" s="207"/>
      <c r="L290" s="204"/>
      <c r="M290" s="208"/>
      <c r="N290" s="209"/>
      <c r="O290" s="209"/>
      <c r="P290" s="209"/>
      <c r="Q290" s="209"/>
      <c r="R290" s="209"/>
      <c r="S290" s="209"/>
      <c r="T290" s="210"/>
      <c r="AT290" s="205" t="s">
        <v>145</v>
      </c>
      <c r="AU290" s="205" t="s">
        <v>116</v>
      </c>
      <c r="AV290" s="15" t="s">
        <v>78</v>
      </c>
      <c r="AW290" s="15" t="s">
        <v>26</v>
      </c>
      <c r="AX290" s="15" t="s">
        <v>71</v>
      </c>
      <c r="AY290" s="205" t="s">
        <v>137</v>
      </c>
    </row>
    <row r="291" spans="1:65" s="13" customFormat="1">
      <c r="B291" s="187"/>
      <c r="D291" s="188" t="s">
        <v>145</v>
      </c>
      <c r="E291" s="189" t="s">
        <v>1</v>
      </c>
      <c r="F291" s="190" t="s">
        <v>408</v>
      </c>
      <c r="H291" s="191">
        <v>8.14</v>
      </c>
      <c r="I291" s="192"/>
      <c r="L291" s="187"/>
      <c r="M291" s="193"/>
      <c r="N291" s="194"/>
      <c r="O291" s="194"/>
      <c r="P291" s="194"/>
      <c r="Q291" s="194"/>
      <c r="R291" s="194"/>
      <c r="S291" s="194"/>
      <c r="T291" s="195"/>
      <c r="AT291" s="189" t="s">
        <v>145</v>
      </c>
      <c r="AU291" s="189" t="s">
        <v>116</v>
      </c>
      <c r="AV291" s="13" t="s">
        <v>116</v>
      </c>
      <c r="AW291" s="13" t="s">
        <v>26</v>
      </c>
      <c r="AX291" s="13" t="s">
        <v>71</v>
      </c>
      <c r="AY291" s="189" t="s">
        <v>137</v>
      </c>
    </row>
    <row r="292" spans="1:65" s="16" customFormat="1">
      <c r="B292" s="222"/>
      <c r="D292" s="188" t="s">
        <v>145</v>
      </c>
      <c r="E292" s="223" t="s">
        <v>1</v>
      </c>
      <c r="F292" s="224" t="s">
        <v>240</v>
      </c>
      <c r="H292" s="225">
        <v>8.14</v>
      </c>
      <c r="I292" s="226"/>
      <c r="L292" s="222"/>
      <c r="M292" s="227"/>
      <c r="N292" s="228"/>
      <c r="O292" s="228"/>
      <c r="P292" s="228"/>
      <c r="Q292" s="228"/>
      <c r="R292" s="228"/>
      <c r="S292" s="228"/>
      <c r="T292" s="229"/>
      <c r="AT292" s="223" t="s">
        <v>145</v>
      </c>
      <c r="AU292" s="223" t="s">
        <v>116</v>
      </c>
      <c r="AV292" s="16" t="s">
        <v>151</v>
      </c>
      <c r="AW292" s="16" t="s">
        <v>26</v>
      </c>
      <c r="AX292" s="16" t="s">
        <v>71</v>
      </c>
      <c r="AY292" s="223" t="s">
        <v>137</v>
      </c>
    </row>
    <row r="293" spans="1:65" s="15" customFormat="1">
      <c r="B293" s="204"/>
      <c r="D293" s="188" t="s">
        <v>145</v>
      </c>
      <c r="E293" s="205" t="s">
        <v>1</v>
      </c>
      <c r="F293" s="206" t="s">
        <v>409</v>
      </c>
      <c r="H293" s="205" t="s">
        <v>1</v>
      </c>
      <c r="I293" s="207"/>
      <c r="L293" s="204"/>
      <c r="M293" s="208"/>
      <c r="N293" s="209"/>
      <c r="O293" s="209"/>
      <c r="P293" s="209"/>
      <c r="Q293" s="209"/>
      <c r="R293" s="209"/>
      <c r="S293" s="209"/>
      <c r="T293" s="210"/>
      <c r="AT293" s="205" t="s">
        <v>145</v>
      </c>
      <c r="AU293" s="205" t="s">
        <v>116</v>
      </c>
      <c r="AV293" s="15" t="s">
        <v>78</v>
      </c>
      <c r="AW293" s="15" t="s">
        <v>26</v>
      </c>
      <c r="AX293" s="15" t="s">
        <v>71</v>
      </c>
      <c r="AY293" s="205" t="s">
        <v>137</v>
      </c>
    </row>
    <row r="294" spans="1:65" s="15" customFormat="1">
      <c r="B294" s="204"/>
      <c r="D294" s="188" t="s">
        <v>145</v>
      </c>
      <c r="E294" s="205" t="s">
        <v>1</v>
      </c>
      <c r="F294" s="206" t="s">
        <v>407</v>
      </c>
      <c r="H294" s="205" t="s">
        <v>1</v>
      </c>
      <c r="I294" s="207"/>
      <c r="L294" s="204"/>
      <c r="M294" s="208"/>
      <c r="N294" s="209"/>
      <c r="O294" s="209"/>
      <c r="P294" s="209"/>
      <c r="Q294" s="209"/>
      <c r="R294" s="209"/>
      <c r="S294" s="209"/>
      <c r="T294" s="210"/>
      <c r="AT294" s="205" t="s">
        <v>145</v>
      </c>
      <c r="AU294" s="205" t="s">
        <v>116</v>
      </c>
      <c r="AV294" s="15" t="s">
        <v>78</v>
      </c>
      <c r="AW294" s="15" t="s">
        <v>26</v>
      </c>
      <c r="AX294" s="15" t="s">
        <v>71</v>
      </c>
      <c r="AY294" s="205" t="s">
        <v>137</v>
      </c>
    </row>
    <row r="295" spans="1:65" s="13" customFormat="1">
      <c r="B295" s="187"/>
      <c r="D295" s="188" t="s">
        <v>145</v>
      </c>
      <c r="E295" s="189" t="s">
        <v>1</v>
      </c>
      <c r="F295" s="190" t="s">
        <v>410</v>
      </c>
      <c r="H295" s="191">
        <v>5.38</v>
      </c>
      <c r="I295" s="192"/>
      <c r="L295" s="187"/>
      <c r="M295" s="193"/>
      <c r="N295" s="194"/>
      <c r="O295" s="194"/>
      <c r="P295" s="194"/>
      <c r="Q295" s="194"/>
      <c r="R295" s="194"/>
      <c r="S295" s="194"/>
      <c r="T295" s="195"/>
      <c r="AT295" s="189" t="s">
        <v>145</v>
      </c>
      <c r="AU295" s="189" t="s">
        <v>116</v>
      </c>
      <c r="AV295" s="13" t="s">
        <v>116</v>
      </c>
      <c r="AW295" s="13" t="s">
        <v>26</v>
      </c>
      <c r="AX295" s="13" t="s">
        <v>71</v>
      </c>
      <c r="AY295" s="189" t="s">
        <v>137</v>
      </c>
    </row>
    <row r="296" spans="1:65" s="16" customFormat="1">
      <c r="B296" s="222"/>
      <c r="D296" s="188" t="s">
        <v>145</v>
      </c>
      <c r="E296" s="223" t="s">
        <v>1</v>
      </c>
      <c r="F296" s="224" t="s">
        <v>240</v>
      </c>
      <c r="H296" s="225">
        <v>5.38</v>
      </c>
      <c r="I296" s="226"/>
      <c r="L296" s="222"/>
      <c r="M296" s="227"/>
      <c r="N296" s="228"/>
      <c r="O296" s="228"/>
      <c r="P296" s="228"/>
      <c r="Q296" s="228"/>
      <c r="R296" s="228"/>
      <c r="S296" s="228"/>
      <c r="T296" s="229"/>
      <c r="AT296" s="223" t="s">
        <v>145</v>
      </c>
      <c r="AU296" s="223" t="s">
        <v>116</v>
      </c>
      <c r="AV296" s="16" t="s">
        <v>151</v>
      </c>
      <c r="AW296" s="16" t="s">
        <v>26</v>
      </c>
      <c r="AX296" s="16" t="s">
        <v>71</v>
      </c>
      <c r="AY296" s="223" t="s">
        <v>137</v>
      </c>
    </row>
    <row r="297" spans="1:65" s="15" customFormat="1">
      <c r="B297" s="204"/>
      <c r="D297" s="188" t="s">
        <v>145</v>
      </c>
      <c r="E297" s="205" t="s">
        <v>1</v>
      </c>
      <c r="F297" s="206" t="s">
        <v>411</v>
      </c>
      <c r="H297" s="205" t="s">
        <v>1</v>
      </c>
      <c r="I297" s="207"/>
      <c r="L297" s="204"/>
      <c r="M297" s="208"/>
      <c r="N297" s="209"/>
      <c r="O297" s="209"/>
      <c r="P297" s="209"/>
      <c r="Q297" s="209"/>
      <c r="R297" s="209"/>
      <c r="S297" s="209"/>
      <c r="T297" s="210"/>
      <c r="AT297" s="205" t="s">
        <v>145</v>
      </c>
      <c r="AU297" s="205" t="s">
        <v>116</v>
      </c>
      <c r="AV297" s="15" t="s">
        <v>78</v>
      </c>
      <c r="AW297" s="15" t="s">
        <v>26</v>
      </c>
      <c r="AX297" s="15" t="s">
        <v>71</v>
      </c>
      <c r="AY297" s="205" t="s">
        <v>137</v>
      </c>
    </row>
    <row r="298" spans="1:65" s="15" customFormat="1">
      <c r="B298" s="204"/>
      <c r="D298" s="188" t="s">
        <v>145</v>
      </c>
      <c r="E298" s="205" t="s">
        <v>1</v>
      </c>
      <c r="F298" s="206" t="s">
        <v>407</v>
      </c>
      <c r="H298" s="205" t="s">
        <v>1</v>
      </c>
      <c r="I298" s="207"/>
      <c r="L298" s="204"/>
      <c r="M298" s="208"/>
      <c r="N298" s="209"/>
      <c r="O298" s="209"/>
      <c r="P298" s="209"/>
      <c r="Q298" s="209"/>
      <c r="R298" s="209"/>
      <c r="S298" s="209"/>
      <c r="T298" s="210"/>
      <c r="AT298" s="205" t="s">
        <v>145</v>
      </c>
      <c r="AU298" s="205" t="s">
        <v>116</v>
      </c>
      <c r="AV298" s="15" t="s">
        <v>78</v>
      </c>
      <c r="AW298" s="15" t="s">
        <v>26</v>
      </c>
      <c r="AX298" s="15" t="s">
        <v>71</v>
      </c>
      <c r="AY298" s="205" t="s">
        <v>137</v>
      </c>
    </row>
    <row r="299" spans="1:65" s="13" customFormat="1">
      <c r="B299" s="187"/>
      <c r="D299" s="188" t="s">
        <v>145</v>
      </c>
      <c r="E299" s="189" t="s">
        <v>1</v>
      </c>
      <c r="F299" s="190" t="s">
        <v>412</v>
      </c>
      <c r="H299" s="191">
        <v>7.16</v>
      </c>
      <c r="I299" s="192"/>
      <c r="L299" s="187"/>
      <c r="M299" s="193"/>
      <c r="N299" s="194"/>
      <c r="O299" s="194"/>
      <c r="P299" s="194"/>
      <c r="Q299" s="194"/>
      <c r="R299" s="194"/>
      <c r="S299" s="194"/>
      <c r="T299" s="195"/>
      <c r="AT299" s="189" t="s">
        <v>145</v>
      </c>
      <c r="AU299" s="189" t="s">
        <v>116</v>
      </c>
      <c r="AV299" s="13" t="s">
        <v>116</v>
      </c>
      <c r="AW299" s="13" t="s">
        <v>26</v>
      </c>
      <c r="AX299" s="13" t="s">
        <v>71</v>
      </c>
      <c r="AY299" s="189" t="s">
        <v>137</v>
      </c>
    </row>
    <row r="300" spans="1:65" s="16" customFormat="1">
      <c r="B300" s="222"/>
      <c r="D300" s="188" t="s">
        <v>145</v>
      </c>
      <c r="E300" s="223" t="s">
        <v>1</v>
      </c>
      <c r="F300" s="224" t="s">
        <v>240</v>
      </c>
      <c r="H300" s="225">
        <v>7.16</v>
      </c>
      <c r="I300" s="226"/>
      <c r="L300" s="222"/>
      <c r="M300" s="227"/>
      <c r="N300" s="228"/>
      <c r="O300" s="228"/>
      <c r="P300" s="228"/>
      <c r="Q300" s="228"/>
      <c r="R300" s="228"/>
      <c r="S300" s="228"/>
      <c r="T300" s="229"/>
      <c r="AT300" s="223" t="s">
        <v>145</v>
      </c>
      <c r="AU300" s="223" t="s">
        <v>116</v>
      </c>
      <c r="AV300" s="16" t="s">
        <v>151</v>
      </c>
      <c r="AW300" s="16" t="s">
        <v>26</v>
      </c>
      <c r="AX300" s="16" t="s">
        <v>71</v>
      </c>
      <c r="AY300" s="223" t="s">
        <v>137</v>
      </c>
    </row>
    <row r="301" spans="1:65" s="14" customFormat="1">
      <c r="B301" s="196"/>
      <c r="D301" s="188" t="s">
        <v>145</v>
      </c>
      <c r="E301" s="197" t="s">
        <v>1</v>
      </c>
      <c r="F301" s="198" t="s">
        <v>147</v>
      </c>
      <c r="H301" s="199">
        <v>22.78</v>
      </c>
      <c r="I301" s="200"/>
      <c r="L301" s="196"/>
      <c r="M301" s="201"/>
      <c r="N301" s="202"/>
      <c r="O301" s="202"/>
      <c r="P301" s="202"/>
      <c r="Q301" s="202"/>
      <c r="R301" s="202"/>
      <c r="S301" s="202"/>
      <c r="T301" s="203"/>
      <c r="AT301" s="197" t="s">
        <v>145</v>
      </c>
      <c r="AU301" s="197" t="s">
        <v>116</v>
      </c>
      <c r="AV301" s="14" t="s">
        <v>143</v>
      </c>
      <c r="AW301" s="14" t="s">
        <v>26</v>
      </c>
      <c r="AX301" s="14" t="s">
        <v>78</v>
      </c>
      <c r="AY301" s="197" t="s">
        <v>137</v>
      </c>
    </row>
    <row r="302" spans="1:65" s="2" customFormat="1" ht="33" customHeight="1">
      <c r="A302" s="35"/>
      <c r="B302" s="142"/>
      <c r="C302" s="174" t="s">
        <v>413</v>
      </c>
      <c r="D302" s="174" t="s">
        <v>139</v>
      </c>
      <c r="E302" s="175" t="s">
        <v>414</v>
      </c>
      <c r="F302" s="176" t="s">
        <v>415</v>
      </c>
      <c r="G302" s="177" t="s">
        <v>225</v>
      </c>
      <c r="H302" s="178">
        <v>155</v>
      </c>
      <c r="I302" s="179"/>
      <c r="J302" s="180">
        <f>ROUND(I302*H302,2)</f>
        <v>0</v>
      </c>
      <c r="K302" s="181"/>
      <c r="L302" s="36"/>
      <c r="M302" s="182" t="s">
        <v>1</v>
      </c>
      <c r="N302" s="183" t="s">
        <v>37</v>
      </c>
      <c r="O302" s="64"/>
      <c r="P302" s="184">
        <f>O302*H302</f>
        <v>0</v>
      </c>
      <c r="Q302" s="184">
        <v>2.1000000000000001E-4</v>
      </c>
      <c r="R302" s="184">
        <f>Q302*H302</f>
        <v>3.2550000000000003E-2</v>
      </c>
      <c r="S302" s="184">
        <v>0</v>
      </c>
      <c r="T302" s="185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6" t="s">
        <v>211</v>
      </c>
      <c r="AT302" s="186" t="s">
        <v>139</v>
      </c>
      <c r="AU302" s="186" t="s">
        <v>116</v>
      </c>
      <c r="AY302" s="18" t="s">
        <v>137</v>
      </c>
      <c r="BE302" s="104">
        <f>IF(N302="základná",J302,0)</f>
        <v>0</v>
      </c>
      <c r="BF302" s="104">
        <f>IF(N302="znížená",J302,0)</f>
        <v>0</v>
      </c>
      <c r="BG302" s="104">
        <f>IF(N302="zákl. prenesená",J302,0)</f>
        <v>0</v>
      </c>
      <c r="BH302" s="104">
        <f>IF(N302="zníž. prenesená",J302,0)</f>
        <v>0</v>
      </c>
      <c r="BI302" s="104">
        <f>IF(N302="nulová",J302,0)</f>
        <v>0</v>
      </c>
      <c r="BJ302" s="18" t="s">
        <v>116</v>
      </c>
      <c r="BK302" s="104">
        <f>ROUND(I302*H302,2)</f>
        <v>0</v>
      </c>
      <c r="BL302" s="18" t="s">
        <v>211</v>
      </c>
      <c r="BM302" s="186" t="s">
        <v>416</v>
      </c>
    </row>
    <row r="303" spans="1:65" s="15" customFormat="1">
      <c r="B303" s="204"/>
      <c r="D303" s="188" t="s">
        <v>145</v>
      </c>
      <c r="E303" s="205" t="s">
        <v>1</v>
      </c>
      <c r="F303" s="206" t="s">
        <v>417</v>
      </c>
      <c r="H303" s="205" t="s">
        <v>1</v>
      </c>
      <c r="I303" s="207"/>
      <c r="L303" s="204"/>
      <c r="M303" s="208"/>
      <c r="N303" s="209"/>
      <c r="O303" s="209"/>
      <c r="P303" s="209"/>
      <c r="Q303" s="209"/>
      <c r="R303" s="209"/>
      <c r="S303" s="209"/>
      <c r="T303" s="210"/>
      <c r="AT303" s="205" t="s">
        <v>145</v>
      </c>
      <c r="AU303" s="205" t="s">
        <v>116</v>
      </c>
      <c r="AV303" s="15" t="s">
        <v>78</v>
      </c>
      <c r="AW303" s="15" t="s">
        <v>26</v>
      </c>
      <c r="AX303" s="15" t="s">
        <v>71</v>
      </c>
      <c r="AY303" s="205" t="s">
        <v>137</v>
      </c>
    </row>
    <row r="304" spans="1:65" s="13" customFormat="1">
      <c r="B304" s="187"/>
      <c r="D304" s="188" t="s">
        <v>145</v>
      </c>
      <c r="E304" s="189" t="s">
        <v>1</v>
      </c>
      <c r="F304" s="190" t="s">
        <v>418</v>
      </c>
      <c r="H304" s="191">
        <v>134</v>
      </c>
      <c r="I304" s="192"/>
      <c r="L304" s="187"/>
      <c r="M304" s="193"/>
      <c r="N304" s="194"/>
      <c r="O304" s="194"/>
      <c r="P304" s="194"/>
      <c r="Q304" s="194"/>
      <c r="R304" s="194"/>
      <c r="S304" s="194"/>
      <c r="T304" s="195"/>
      <c r="AT304" s="189" t="s">
        <v>145</v>
      </c>
      <c r="AU304" s="189" t="s">
        <v>116</v>
      </c>
      <c r="AV304" s="13" t="s">
        <v>116</v>
      </c>
      <c r="AW304" s="13" t="s">
        <v>26</v>
      </c>
      <c r="AX304" s="13" t="s">
        <v>71</v>
      </c>
      <c r="AY304" s="189" t="s">
        <v>137</v>
      </c>
    </row>
    <row r="305" spans="1:65" s="15" customFormat="1">
      <c r="B305" s="204"/>
      <c r="D305" s="188" t="s">
        <v>145</v>
      </c>
      <c r="E305" s="205" t="s">
        <v>1</v>
      </c>
      <c r="F305" s="206" t="s">
        <v>419</v>
      </c>
      <c r="H305" s="205" t="s">
        <v>1</v>
      </c>
      <c r="I305" s="207"/>
      <c r="L305" s="204"/>
      <c r="M305" s="208"/>
      <c r="N305" s="209"/>
      <c r="O305" s="209"/>
      <c r="P305" s="209"/>
      <c r="Q305" s="209"/>
      <c r="R305" s="209"/>
      <c r="S305" s="209"/>
      <c r="T305" s="210"/>
      <c r="AT305" s="205" t="s">
        <v>145</v>
      </c>
      <c r="AU305" s="205" t="s">
        <v>116</v>
      </c>
      <c r="AV305" s="15" t="s">
        <v>78</v>
      </c>
      <c r="AW305" s="15" t="s">
        <v>26</v>
      </c>
      <c r="AX305" s="15" t="s">
        <v>71</v>
      </c>
      <c r="AY305" s="205" t="s">
        <v>137</v>
      </c>
    </row>
    <row r="306" spans="1:65" s="13" customFormat="1">
      <c r="B306" s="187"/>
      <c r="D306" s="188" t="s">
        <v>145</v>
      </c>
      <c r="E306" s="189" t="s">
        <v>1</v>
      </c>
      <c r="F306" s="190" t="s">
        <v>420</v>
      </c>
      <c r="H306" s="191">
        <v>9</v>
      </c>
      <c r="I306" s="192"/>
      <c r="L306" s="187"/>
      <c r="M306" s="193"/>
      <c r="N306" s="194"/>
      <c r="O306" s="194"/>
      <c r="P306" s="194"/>
      <c r="Q306" s="194"/>
      <c r="R306" s="194"/>
      <c r="S306" s="194"/>
      <c r="T306" s="195"/>
      <c r="AT306" s="189" t="s">
        <v>145</v>
      </c>
      <c r="AU306" s="189" t="s">
        <v>116</v>
      </c>
      <c r="AV306" s="13" t="s">
        <v>116</v>
      </c>
      <c r="AW306" s="13" t="s">
        <v>26</v>
      </c>
      <c r="AX306" s="13" t="s">
        <v>71</v>
      </c>
      <c r="AY306" s="189" t="s">
        <v>137</v>
      </c>
    </row>
    <row r="307" spans="1:65" s="16" customFormat="1">
      <c r="B307" s="222"/>
      <c r="D307" s="188" t="s">
        <v>145</v>
      </c>
      <c r="E307" s="223" t="s">
        <v>1</v>
      </c>
      <c r="F307" s="224" t="s">
        <v>240</v>
      </c>
      <c r="H307" s="225">
        <v>143</v>
      </c>
      <c r="I307" s="226"/>
      <c r="L307" s="222"/>
      <c r="M307" s="227"/>
      <c r="N307" s="228"/>
      <c r="O307" s="228"/>
      <c r="P307" s="228"/>
      <c r="Q307" s="228"/>
      <c r="R307" s="228"/>
      <c r="S307" s="228"/>
      <c r="T307" s="229"/>
      <c r="AT307" s="223" t="s">
        <v>145</v>
      </c>
      <c r="AU307" s="223" t="s">
        <v>116</v>
      </c>
      <c r="AV307" s="16" t="s">
        <v>151</v>
      </c>
      <c r="AW307" s="16" t="s">
        <v>26</v>
      </c>
      <c r="AX307" s="16" t="s">
        <v>71</v>
      </c>
      <c r="AY307" s="223" t="s">
        <v>137</v>
      </c>
    </row>
    <row r="308" spans="1:65" s="15" customFormat="1">
      <c r="B308" s="204"/>
      <c r="D308" s="188" t="s">
        <v>145</v>
      </c>
      <c r="E308" s="205" t="s">
        <v>1</v>
      </c>
      <c r="F308" s="206" t="s">
        <v>421</v>
      </c>
      <c r="H308" s="205" t="s">
        <v>1</v>
      </c>
      <c r="I308" s="207"/>
      <c r="L308" s="204"/>
      <c r="M308" s="208"/>
      <c r="N308" s="209"/>
      <c r="O308" s="209"/>
      <c r="P308" s="209"/>
      <c r="Q308" s="209"/>
      <c r="R308" s="209"/>
      <c r="S308" s="209"/>
      <c r="T308" s="210"/>
      <c r="AT308" s="205" t="s">
        <v>145</v>
      </c>
      <c r="AU308" s="205" t="s">
        <v>116</v>
      </c>
      <c r="AV308" s="15" t="s">
        <v>78</v>
      </c>
      <c r="AW308" s="15" t="s">
        <v>26</v>
      </c>
      <c r="AX308" s="15" t="s">
        <v>71</v>
      </c>
      <c r="AY308" s="205" t="s">
        <v>137</v>
      </c>
    </row>
    <row r="309" spans="1:65" s="15" customFormat="1">
      <c r="B309" s="204"/>
      <c r="D309" s="188" t="s">
        <v>145</v>
      </c>
      <c r="E309" s="205" t="s">
        <v>1</v>
      </c>
      <c r="F309" s="206" t="s">
        <v>419</v>
      </c>
      <c r="H309" s="205" t="s">
        <v>1</v>
      </c>
      <c r="I309" s="207"/>
      <c r="L309" s="204"/>
      <c r="M309" s="208"/>
      <c r="N309" s="209"/>
      <c r="O309" s="209"/>
      <c r="P309" s="209"/>
      <c r="Q309" s="209"/>
      <c r="R309" s="209"/>
      <c r="S309" s="209"/>
      <c r="T309" s="210"/>
      <c r="AT309" s="205" t="s">
        <v>145</v>
      </c>
      <c r="AU309" s="205" t="s">
        <v>116</v>
      </c>
      <c r="AV309" s="15" t="s">
        <v>78</v>
      </c>
      <c r="AW309" s="15" t="s">
        <v>26</v>
      </c>
      <c r="AX309" s="15" t="s">
        <v>71</v>
      </c>
      <c r="AY309" s="205" t="s">
        <v>137</v>
      </c>
    </row>
    <row r="310" spans="1:65" s="13" customFormat="1">
      <c r="B310" s="187"/>
      <c r="D310" s="188" t="s">
        <v>145</v>
      </c>
      <c r="E310" s="189" t="s">
        <v>1</v>
      </c>
      <c r="F310" s="190" t="s">
        <v>422</v>
      </c>
      <c r="H310" s="191">
        <v>12</v>
      </c>
      <c r="I310" s="192"/>
      <c r="L310" s="187"/>
      <c r="M310" s="193"/>
      <c r="N310" s="194"/>
      <c r="O310" s="194"/>
      <c r="P310" s="194"/>
      <c r="Q310" s="194"/>
      <c r="R310" s="194"/>
      <c r="S310" s="194"/>
      <c r="T310" s="195"/>
      <c r="AT310" s="189" t="s">
        <v>145</v>
      </c>
      <c r="AU310" s="189" t="s">
        <v>116</v>
      </c>
      <c r="AV310" s="13" t="s">
        <v>116</v>
      </c>
      <c r="AW310" s="13" t="s">
        <v>26</v>
      </c>
      <c r="AX310" s="13" t="s">
        <v>71</v>
      </c>
      <c r="AY310" s="189" t="s">
        <v>137</v>
      </c>
    </row>
    <row r="311" spans="1:65" s="14" customFormat="1">
      <c r="B311" s="196"/>
      <c r="D311" s="188" t="s">
        <v>145</v>
      </c>
      <c r="E311" s="197" t="s">
        <v>1</v>
      </c>
      <c r="F311" s="198" t="s">
        <v>147</v>
      </c>
      <c r="H311" s="199">
        <v>155</v>
      </c>
      <c r="I311" s="200"/>
      <c r="L311" s="196"/>
      <c r="M311" s="201"/>
      <c r="N311" s="202"/>
      <c r="O311" s="202"/>
      <c r="P311" s="202"/>
      <c r="Q311" s="202"/>
      <c r="R311" s="202"/>
      <c r="S311" s="202"/>
      <c r="T311" s="203"/>
      <c r="AT311" s="197" t="s">
        <v>145</v>
      </c>
      <c r="AU311" s="197" t="s">
        <v>116</v>
      </c>
      <c r="AV311" s="14" t="s">
        <v>143</v>
      </c>
      <c r="AW311" s="14" t="s">
        <v>26</v>
      </c>
      <c r="AX311" s="14" t="s">
        <v>78</v>
      </c>
      <c r="AY311" s="197" t="s">
        <v>137</v>
      </c>
    </row>
    <row r="312" spans="1:65" s="2" customFormat="1" ht="33" customHeight="1">
      <c r="A312" s="35"/>
      <c r="B312" s="142"/>
      <c r="C312" s="174" t="s">
        <v>423</v>
      </c>
      <c r="D312" s="174" t="s">
        <v>139</v>
      </c>
      <c r="E312" s="175" t="s">
        <v>424</v>
      </c>
      <c r="F312" s="176" t="s">
        <v>425</v>
      </c>
      <c r="G312" s="177" t="s">
        <v>225</v>
      </c>
      <c r="H312" s="178">
        <v>219.5</v>
      </c>
      <c r="I312" s="179"/>
      <c r="J312" s="180">
        <f>ROUND(I312*H312,2)</f>
        <v>0</v>
      </c>
      <c r="K312" s="181"/>
      <c r="L312" s="36"/>
      <c r="M312" s="182" t="s">
        <v>1</v>
      </c>
      <c r="N312" s="183" t="s">
        <v>37</v>
      </c>
      <c r="O312" s="64"/>
      <c r="P312" s="184">
        <f>O312*H312</f>
        <v>0</v>
      </c>
      <c r="Q312" s="184">
        <v>2.1000000000000001E-4</v>
      </c>
      <c r="R312" s="184">
        <f>Q312*H312</f>
        <v>4.6095000000000004E-2</v>
      </c>
      <c r="S312" s="184">
        <v>0</v>
      </c>
      <c r="T312" s="185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86" t="s">
        <v>211</v>
      </c>
      <c r="AT312" s="186" t="s">
        <v>139</v>
      </c>
      <c r="AU312" s="186" t="s">
        <v>116</v>
      </c>
      <c r="AY312" s="18" t="s">
        <v>137</v>
      </c>
      <c r="BE312" s="104">
        <f>IF(N312="základná",J312,0)</f>
        <v>0</v>
      </c>
      <c r="BF312" s="104">
        <f>IF(N312="znížená",J312,0)</f>
        <v>0</v>
      </c>
      <c r="BG312" s="104">
        <f>IF(N312="zákl. prenesená",J312,0)</f>
        <v>0</v>
      </c>
      <c r="BH312" s="104">
        <f>IF(N312="zníž. prenesená",J312,0)</f>
        <v>0</v>
      </c>
      <c r="BI312" s="104">
        <f>IF(N312="nulová",J312,0)</f>
        <v>0</v>
      </c>
      <c r="BJ312" s="18" t="s">
        <v>116</v>
      </c>
      <c r="BK312" s="104">
        <f>ROUND(I312*H312,2)</f>
        <v>0</v>
      </c>
      <c r="BL312" s="18" t="s">
        <v>211</v>
      </c>
      <c r="BM312" s="186" t="s">
        <v>426</v>
      </c>
    </row>
    <row r="313" spans="1:65" s="15" customFormat="1">
      <c r="B313" s="204"/>
      <c r="D313" s="188" t="s">
        <v>145</v>
      </c>
      <c r="E313" s="205" t="s">
        <v>1</v>
      </c>
      <c r="F313" s="206" t="s">
        <v>427</v>
      </c>
      <c r="H313" s="205" t="s">
        <v>1</v>
      </c>
      <c r="I313" s="207"/>
      <c r="L313" s="204"/>
      <c r="M313" s="208"/>
      <c r="N313" s="209"/>
      <c r="O313" s="209"/>
      <c r="P313" s="209"/>
      <c r="Q313" s="209"/>
      <c r="R313" s="209"/>
      <c r="S313" s="209"/>
      <c r="T313" s="210"/>
      <c r="AT313" s="205" t="s">
        <v>145</v>
      </c>
      <c r="AU313" s="205" t="s">
        <v>116</v>
      </c>
      <c r="AV313" s="15" t="s">
        <v>78</v>
      </c>
      <c r="AW313" s="15" t="s">
        <v>26</v>
      </c>
      <c r="AX313" s="15" t="s">
        <v>71</v>
      </c>
      <c r="AY313" s="205" t="s">
        <v>137</v>
      </c>
    </row>
    <row r="314" spans="1:65" s="13" customFormat="1">
      <c r="B314" s="187"/>
      <c r="D314" s="188" t="s">
        <v>145</v>
      </c>
      <c r="E314" s="189" t="s">
        <v>1</v>
      </c>
      <c r="F314" s="190" t="s">
        <v>428</v>
      </c>
      <c r="H314" s="191">
        <v>219.5</v>
      </c>
      <c r="I314" s="192"/>
      <c r="L314" s="187"/>
      <c r="M314" s="193"/>
      <c r="N314" s="194"/>
      <c r="O314" s="194"/>
      <c r="P314" s="194"/>
      <c r="Q314" s="194"/>
      <c r="R314" s="194"/>
      <c r="S314" s="194"/>
      <c r="T314" s="195"/>
      <c r="AT314" s="189" t="s">
        <v>145</v>
      </c>
      <c r="AU314" s="189" t="s">
        <v>116</v>
      </c>
      <c r="AV314" s="13" t="s">
        <v>116</v>
      </c>
      <c r="AW314" s="13" t="s">
        <v>26</v>
      </c>
      <c r="AX314" s="13" t="s">
        <v>71</v>
      </c>
      <c r="AY314" s="189" t="s">
        <v>137</v>
      </c>
    </row>
    <row r="315" spans="1:65" s="14" customFormat="1">
      <c r="B315" s="196"/>
      <c r="D315" s="188" t="s">
        <v>145</v>
      </c>
      <c r="E315" s="197" t="s">
        <v>1</v>
      </c>
      <c r="F315" s="198" t="s">
        <v>147</v>
      </c>
      <c r="H315" s="199">
        <v>219.5</v>
      </c>
      <c r="I315" s="200"/>
      <c r="L315" s="196"/>
      <c r="M315" s="201"/>
      <c r="N315" s="202"/>
      <c r="O315" s="202"/>
      <c r="P315" s="202"/>
      <c r="Q315" s="202"/>
      <c r="R315" s="202"/>
      <c r="S315" s="202"/>
      <c r="T315" s="203"/>
      <c r="AT315" s="197" t="s">
        <v>145</v>
      </c>
      <c r="AU315" s="197" t="s">
        <v>116</v>
      </c>
      <c r="AV315" s="14" t="s">
        <v>143</v>
      </c>
      <c r="AW315" s="14" t="s">
        <v>26</v>
      </c>
      <c r="AX315" s="14" t="s">
        <v>78</v>
      </c>
      <c r="AY315" s="197" t="s">
        <v>137</v>
      </c>
    </row>
    <row r="316" spans="1:65" s="2" customFormat="1" ht="33" customHeight="1">
      <c r="A316" s="35"/>
      <c r="B316" s="142"/>
      <c r="C316" s="174" t="s">
        <v>429</v>
      </c>
      <c r="D316" s="174" t="s">
        <v>139</v>
      </c>
      <c r="E316" s="175" t="s">
        <v>430</v>
      </c>
      <c r="F316" s="176" t="s">
        <v>431</v>
      </c>
      <c r="G316" s="177" t="s">
        <v>225</v>
      </c>
      <c r="H316" s="178">
        <v>310</v>
      </c>
      <c r="I316" s="179"/>
      <c r="J316" s="180">
        <f>ROUND(I316*H316,2)</f>
        <v>0</v>
      </c>
      <c r="K316" s="181"/>
      <c r="L316" s="36"/>
      <c r="M316" s="182" t="s">
        <v>1</v>
      </c>
      <c r="N316" s="183" t="s">
        <v>37</v>
      </c>
      <c r="O316" s="64"/>
      <c r="P316" s="184">
        <f>O316*H316</f>
        <v>0</v>
      </c>
      <c r="Q316" s="184">
        <v>2.1000000000000001E-4</v>
      </c>
      <c r="R316" s="184">
        <f>Q316*H316</f>
        <v>6.5100000000000005E-2</v>
      </c>
      <c r="S316" s="184">
        <v>0</v>
      </c>
      <c r="T316" s="185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86" t="s">
        <v>211</v>
      </c>
      <c r="AT316" s="186" t="s">
        <v>139</v>
      </c>
      <c r="AU316" s="186" t="s">
        <v>116</v>
      </c>
      <c r="AY316" s="18" t="s">
        <v>137</v>
      </c>
      <c r="BE316" s="104">
        <f>IF(N316="základná",J316,0)</f>
        <v>0</v>
      </c>
      <c r="BF316" s="104">
        <f>IF(N316="znížená",J316,0)</f>
        <v>0</v>
      </c>
      <c r="BG316" s="104">
        <f>IF(N316="zákl. prenesená",J316,0)</f>
        <v>0</v>
      </c>
      <c r="BH316" s="104">
        <f>IF(N316="zníž. prenesená",J316,0)</f>
        <v>0</v>
      </c>
      <c r="BI316" s="104">
        <f>IF(N316="nulová",J316,0)</f>
        <v>0</v>
      </c>
      <c r="BJ316" s="18" t="s">
        <v>116</v>
      </c>
      <c r="BK316" s="104">
        <f>ROUND(I316*H316,2)</f>
        <v>0</v>
      </c>
      <c r="BL316" s="18" t="s">
        <v>211</v>
      </c>
      <c r="BM316" s="186" t="s">
        <v>432</v>
      </c>
    </row>
    <row r="317" spans="1:65" s="15" customFormat="1">
      <c r="B317" s="204"/>
      <c r="D317" s="188" t="s">
        <v>145</v>
      </c>
      <c r="E317" s="205" t="s">
        <v>1</v>
      </c>
      <c r="F317" s="206" t="s">
        <v>433</v>
      </c>
      <c r="H317" s="205" t="s">
        <v>1</v>
      </c>
      <c r="I317" s="207"/>
      <c r="L317" s="204"/>
      <c r="M317" s="208"/>
      <c r="N317" s="209"/>
      <c r="O317" s="209"/>
      <c r="P317" s="209"/>
      <c r="Q317" s="209"/>
      <c r="R317" s="209"/>
      <c r="S317" s="209"/>
      <c r="T317" s="210"/>
      <c r="AT317" s="205" t="s">
        <v>145</v>
      </c>
      <c r="AU317" s="205" t="s">
        <v>116</v>
      </c>
      <c r="AV317" s="15" t="s">
        <v>78</v>
      </c>
      <c r="AW317" s="15" t="s">
        <v>26</v>
      </c>
      <c r="AX317" s="15" t="s">
        <v>71</v>
      </c>
      <c r="AY317" s="205" t="s">
        <v>137</v>
      </c>
    </row>
    <row r="318" spans="1:65" s="13" customFormat="1">
      <c r="B318" s="187"/>
      <c r="D318" s="188" t="s">
        <v>145</v>
      </c>
      <c r="E318" s="189" t="s">
        <v>1</v>
      </c>
      <c r="F318" s="190" t="s">
        <v>434</v>
      </c>
      <c r="H318" s="191">
        <v>196</v>
      </c>
      <c r="I318" s="192"/>
      <c r="L318" s="187"/>
      <c r="M318" s="193"/>
      <c r="N318" s="194"/>
      <c r="O318" s="194"/>
      <c r="P318" s="194"/>
      <c r="Q318" s="194"/>
      <c r="R318" s="194"/>
      <c r="S318" s="194"/>
      <c r="T318" s="195"/>
      <c r="AT318" s="189" t="s">
        <v>145</v>
      </c>
      <c r="AU318" s="189" t="s">
        <v>116</v>
      </c>
      <c r="AV318" s="13" t="s">
        <v>116</v>
      </c>
      <c r="AW318" s="13" t="s">
        <v>26</v>
      </c>
      <c r="AX318" s="13" t="s">
        <v>71</v>
      </c>
      <c r="AY318" s="189" t="s">
        <v>137</v>
      </c>
    </row>
    <row r="319" spans="1:65" s="15" customFormat="1">
      <c r="B319" s="204"/>
      <c r="D319" s="188" t="s">
        <v>145</v>
      </c>
      <c r="E319" s="205" t="s">
        <v>1</v>
      </c>
      <c r="F319" s="206" t="s">
        <v>435</v>
      </c>
      <c r="H319" s="205" t="s">
        <v>1</v>
      </c>
      <c r="I319" s="207"/>
      <c r="L319" s="204"/>
      <c r="M319" s="208"/>
      <c r="N319" s="209"/>
      <c r="O319" s="209"/>
      <c r="P319" s="209"/>
      <c r="Q319" s="209"/>
      <c r="R319" s="209"/>
      <c r="S319" s="209"/>
      <c r="T319" s="210"/>
      <c r="AT319" s="205" t="s">
        <v>145</v>
      </c>
      <c r="AU319" s="205" t="s">
        <v>116</v>
      </c>
      <c r="AV319" s="15" t="s">
        <v>78</v>
      </c>
      <c r="AW319" s="15" t="s">
        <v>26</v>
      </c>
      <c r="AX319" s="15" t="s">
        <v>71</v>
      </c>
      <c r="AY319" s="205" t="s">
        <v>137</v>
      </c>
    </row>
    <row r="320" spans="1:65" s="13" customFormat="1">
      <c r="B320" s="187"/>
      <c r="D320" s="188" t="s">
        <v>145</v>
      </c>
      <c r="E320" s="189" t="s">
        <v>1</v>
      </c>
      <c r="F320" s="190" t="s">
        <v>436</v>
      </c>
      <c r="H320" s="191">
        <v>108</v>
      </c>
      <c r="I320" s="192"/>
      <c r="L320" s="187"/>
      <c r="M320" s="193"/>
      <c r="N320" s="194"/>
      <c r="O320" s="194"/>
      <c r="P320" s="194"/>
      <c r="Q320" s="194"/>
      <c r="R320" s="194"/>
      <c r="S320" s="194"/>
      <c r="T320" s="195"/>
      <c r="AT320" s="189" t="s">
        <v>145</v>
      </c>
      <c r="AU320" s="189" t="s">
        <v>116</v>
      </c>
      <c r="AV320" s="13" t="s">
        <v>116</v>
      </c>
      <c r="AW320" s="13" t="s">
        <v>26</v>
      </c>
      <c r="AX320" s="13" t="s">
        <v>71</v>
      </c>
      <c r="AY320" s="189" t="s">
        <v>137</v>
      </c>
    </row>
    <row r="321" spans="1:65" s="15" customFormat="1">
      <c r="B321" s="204"/>
      <c r="D321" s="188" t="s">
        <v>145</v>
      </c>
      <c r="E321" s="205" t="s">
        <v>1</v>
      </c>
      <c r="F321" s="206" t="s">
        <v>437</v>
      </c>
      <c r="H321" s="205" t="s">
        <v>1</v>
      </c>
      <c r="I321" s="207"/>
      <c r="L321" s="204"/>
      <c r="M321" s="208"/>
      <c r="N321" s="209"/>
      <c r="O321" s="209"/>
      <c r="P321" s="209"/>
      <c r="Q321" s="209"/>
      <c r="R321" s="209"/>
      <c r="S321" s="209"/>
      <c r="T321" s="210"/>
      <c r="AT321" s="205" t="s">
        <v>145</v>
      </c>
      <c r="AU321" s="205" t="s">
        <v>116</v>
      </c>
      <c r="AV321" s="15" t="s">
        <v>78</v>
      </c>
      <c r="AW321" s="15" t="s">
        <v>26</v>
      </c>
      <c r="AX321" s="15" t="s">
        <v>71</v>
      </c>
      <c r="AY321" s="205" t="s">
        <v>137</v>
      </c>
    </row>
    <row r="322" spans="1:65" s="13" customFormat="1">
      <c r="B322" s="187"/>
      <c r="D322" s="188" t="s">
        <v>145</v>
      </c>
      <c r="E322" s="189" t="s">
        <v>1</v>
      </c>
      <c r="F322" s="190" t="s">
        <v>164</v>
      </c>
      <c r="H322" s="191">
        <v>6</v>
      </c>
      <c r="I322" s="192"/>
      <c r="L322" s="187"/>
      <c r="M322" s="193"/>
      <c r="N322" s="194"/>
      <c r="O322" s="194"/>
      <c r="P322" s="194"/>
      <c r="Q322" s="194"/>
      <c r="R322" s="194"/>
      <c r="S322" s="194"/>
      <c r="T322" s="195"/>
      <c r="AT322" s="189" t="s">
        <v>145</v>
      </c>
      <c r="AU322" s="189" t="s">
        <v>116</v>
      </c>
      <c r="AV322" s="13" t="s">
        <v>116</v>
      </c>
      <c r="AW322" s="13" t="s">
        <v>26</v>
      </c>
      <c r="AX322" s="13" t="s">
        <v>71</v>
      </c>
      <c r="AY322" s="189" t="s">
        <v>137</v>
      </c>
    </row>
    <row r="323" spans="1:65" s="14" customFormat="1">
      <c r="B323" s="196"/>
      <c r="D323" s="188" t="s">
        <v>145</v>
      </c>
      <c r="E323" s="197" t="s">
        <v>1</v>
      </c>
      <c r="F323" s="198" t="s">
        <v>147</v>
      </c>
      <c r="H323" s="199">
        <v>310</v>
      </c>
      <c r="I323" s="200"/>
      <c r="L323" s="196"/>
      <c r="M323" s="201"/>
      <c r="N323" s="202"/>
      <c r="O323" s="202"/>
      <c r="P323" s="202"/>
      <c r="Q323" s="202"/>
      <c r="R323" s="202"/>
      <c r="S323" s="202"/>
      <c r="T323" s="203"/>
      <c r="AT323" s="197" t="s">
        <v>145</v>
      </c>
      <c r="AU323" s="197" t="s">
        <v>116</v>
      </c>
      <c r="AV323" s="14" t="s">
        <v>143</v>
      </c>
      <c r="AW323" s="14" t="s">
        <v>26</v>
      </c>
      <c r="AX323" s="14" t="s">
        <v>78</v>
      </c>
      <c r="AY323" s="197" t="s">
        <v>137</v>
      </c>
    </row>
    <row r="324" spans="1:65" s="2" customFormat="1" ht="33" customHeight="1">
      <c r="A324" s="35"/>
      <c r="B324" s="142"/>
      <c r="C324" s="174" t="s">
        <v>438</v>
      </c>
      <c r="D324" s="174" t="s">
        <v>139</v>
      </c>
      <c r="E324" s="175" t="s">
        <v>439</v>
      </c>
      <c r="F324" s="176" t="s">
        <v>440</v>
      </c>
      <c r="G324" s="177" t="s">
        <v>225</v>
      </c>
      <c r="H324" s="178">
        <v>15.5</v>
      </c>
      <c r="I324" s="179"/>
      <c r="J324" s="180">
        <f>ROUND(I324*H324,2)</f>
        <v>0</v>
      </c>
      <c r="K324" s="181"/>
      <c r="L324" s="36"/>
      <c r="M324" s="182" t="s">
        <v>1</v>
      </c>
      <c r="N324" s="183" t="s">
        <v>37</v>
      </c>
      <c r="O324" s="64"/>
      <c r="P324" s="184">
        <f>O324*H324</f>
        <v>0</v>
      </c>
      <c r="Q324" s="184">
        <v>2.1000000000000001E-4</v>
      </c>
      <c r="R324" s="184">
        <f>Q324*H324</f>
        <v>3.2550000000000001E-3</v>
      </c>
      <c r="S324" s="184">
        <v>0</v>
      </c>
      <c r="T324" s="185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86" t="s">
        <v>211</v>
      </c>
      <c r="AT324" s="186" t="s">
        <v>139</v>
      </c>
      <c r="AU324" s="186" t="s">
        <v>116</v>
      </c>
      <c r="AY324" s="18" t="s">
        <v>137</v>
      </c>
      <c r="BE324" s="104">
        <f>IF(N324="základná",J324,0)</f>
        <v>0</v>
      </c>
      <c r="BF324" s="104">
        <f>IF(N324="znížená",J324,0)</f>
        <v>0</v>
      </c>
      <c r="BG324" s="104">
        <f>IF(N324="zákl. prenesená",J324,0)</f>
        <v>0</v>
      </c>
      <c r="BH324" s="104">
        <f>IF(N324="zníž. prenesená",J324,0)</f>
        <v>0</v>
      </c>
      <c r="BI324" s="104">
        <f>IF(N324="nulová",J324,0)</f>
        <v>0</v>
      </c>
      <c r="BJ324" s="18" t="s">
        <v>116</v>
      </c>
      <c r="BK324" s="104">
        <f>ROUND(I324*H324,2)</f>
        <v>0</v>
      </c>
      <c r="BL324" s="18" t="s">
        <v>211</v>
      </c>
      <c r="BM324" s="186" t="s">
        <v>441</v>
      </c>
    </row>
    <row r="325" spans="1:65" s="15" customFormat="1">
      <c r="B325" s="204"/>
      <c r="D325" s="188" t="s">
        <v>145</v>
      </c>
      <c r="E325" s="205" t="s">
        <v>1</v>
      </c>
      <c r="F325" s="206" t="s">
        <v>442</v>
      </c>
      <c r="H325" s="205" t="s">
        <v>1</v>
      </c>
      <c r="I325" s="207"/>
      <c r="L325" s="204"/>
      <c r="M325" s="208"/>
      <c r="N325" s="209"/>
      <c r="O325" s="209"/>
      <c r="P325" s="209"/>
      <c r="Q325" s="209"/>
      <c r="R325" s="209"/>
      <c r="S325" s="209"/>
      <c r="T325" s="210"/>
      <c r="AT325" s="205" t="s">
        <v>145</v>
      </c>
      <c r="AU325" s="205" t="s">
        <v>116</v>
      </c>
      <c r="AV325" s="15" t="s">
        <v>78</v>
      </c>
      <c r="AW325" s="15" t="s">
        <v>26</v>
      </c>
      <c r="AX325" s="15" t="s">
        <v>71</v>
      </c>
      <c r="AY325" s="205" t="s">
        <v>137</v>
      </c>
    </row>
    <row r="326" spans="1:65" s="13" customFormat="1">
      <c r="B326" s="187"/>
      <c r="D326" s="188" t="s">
        <v>145</v>
      </c>
      <c r="E326" s="189" t="s">
        <v>1</v>
      </c>
      <c r="F326" s="190" t="s">
        <v>443</v>
      </c>
      <c r="H326" s="191">
        <v>15.5</v>
      </c>
      <c r="I326" s="192"/>
      <c r="L326" s="187"/>
      <c r="M326" s="193"/>
      <c r="N326" s="194"/>
      <c r="O326" s="194"/>
      <c r="P326" s="194"/>
      <c r="Q326" s="194"/>
      <c r="R326" s="194"/>
      <c r="S326" s="194"/>
      <c r="T326" s="195"/>
      <c r="AT326" s="189" t="s">
        <v>145</v>
      </c>
      <c r="AU326" s="189" t="s">
        <v>116</v>
      </c>
      <c r="AV326" s="13" t="s">
        <v>116</v>
      </c>
      <c r="AW326" s="13" t="s">
        <v>26</v>
      </c>
      <c r="AX326" s="13" t="s">
        <v>71</v>
      </c>
      <c r="AY326" s="189" t="s">
        <v>137</v>
      </c>
    </row>
    <row r="327" spans="1:65" s="14" customFormat="1">
      <c r="B327" s="196"/>
      <c r="D327" s="188" t="s">
        <v>145</v>
      </c>
      <c r="E327" s="197" t="s">
        <v>1</v>
      </c>
      <c r="F327" s="198" t="s">
        <v>147</v>
      </c>
      <c r="H327" s="199">
        <v>15.5</v>
      </c>
      <c r="I327" s="200"/>
      <c r="L327" s="196"/>
      <c r="M327" s="201"/>
      <c r="N327" s="202"/>
      <c r="O327" s="202"/>
      <c r="P327" s="202"/>
      <c r="Q327" s="202"/>
      <c r="R327" s="202"/>
      <c r="S327" s="202"/>
      <c r="T327" s="203"/>
      <c r="AT327" s="197" t="s">
        <v>145</v>
      </c>
      <c r="AU327" s="197" t="s">
        <v>116</v>
      </c>
      <c r="AV327" s="14" t="s">
        <v>143</v>
      </c>
      <c r="AW327" s="14" t="s">
        <v>26</v>
      </c>
      <c r="AX327" s="14" t="s">
        <v>78</v>
      </c>
      <c r="AY327" s="197" t="s">
        <v>137</v>
      </c>
    </row>
    <row r="328" spans="1:65" s="2" customFormat="1" ht="24.2" customHeight="1">
      <c r="A328" s="35"/>
      <c r="B328" s="142"/>
      <c r="C328" s="211" t="s">
        <v>444</v>
      </c>
      <c r="D328" s="211" t="s">
        <v>174</v>
      </c>
      <c r="E328" s="212" t="s">
        <v>445</v>
      </c>
      <c r="F328" s="213" t="s">
        <v>446</v>
      </c>
      <c r="G328" s="214" t="s">
        <v>142</v>
      </c>
      <c r="H328" s="215">
        <v>28.478999999999999</v>
      </c>
      <c r="I328" s="216"/>
      <c r="J328" s="217">
        <f>ROUND(I328*H328,2)</f>
        <v>0</v>
      </c>
      <c r="K328" s="218"/>
      <c r="L328" s="219"/>
      <c r="M328" s="220" t="s">
        <v>1</v>
      </c>
      <c r="N328" s="221" t="s">
        <v>37</v>
      </c>
      <c r="O328" s="64"/>
      <c r="P328" s="184">
        <f>O328*H328</f>
        <v>0</v>
      </c>
      <c r="Q328" s="184">
        <v>0.55000000000000004</v>
      </c>
      <c r="R328" s="184">
        <f>Q328*H328</f>
        <v>15.663450000000001</v>
      </c>
      <c r="S328" s="184">
        <v>0</v>
      </c>
      <c r="T328" s="185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86" t="s">
        <v>300</v>
      </c>
      <c r="AT328" s="186" t="s">
        <v>174</v>
      </c>
      <c r="AU328" s="186" t="s">
        <v>116</v>
      </c>
      <c r="AY328" s="18" t="s">
        <v>137</v>
      </c>
      <c r="BE328" s="104">
        <f>IF(N328="základná",J328,0)</f>
        <v>0</v>
      </c>
      <c r="BF328" s="104">
        <f>IF(N328="znížená",J328,0)</f>
        <v>0</v>
      </c>
      <c r="BG328" s="104">
        <f>IF(N328="zákl. prenesená",J328,0)</f>
        <v>0</v>
      </c>
      <c r="BH328" s="104">
        <f>IF(N328="zníž. prenesená",J328,0)</f>
        <v>0</v>
      </c>
      <c r="BI328" s="104">
        <f>IF(N328="nulová",J328,0)</f>
        <v>0</v>
      </c>
      <c r="BJ328" s="18" t="s">
        <v>116</v>
      </c>
      <c r="BK328" s="104">
        <f>ROUND(I328*H328,2)</f>
        <v>0</v>
      </c>
      <c r="BL328" s="18" t="s">
        <v>211</v>
      </c>
      <c r="BM328" s="186" t="s">
        <v>447</v>
      </c>
    </row>
    <row r="329" spans="1:65" s="13" customFormat="1">
      <c r="B329" s="187"/>
      <c r="D329" s="188" t="s">
        <v>145</v>
      </c>
      <c r="E329" s="189" t="s">
        <v>1</v>
      </c>
      <c r="F329" s="190" t="s">
        <v>448</v>
      </c>
      <c r="H329" s="191">
        <v>28.478999999999999</v>
      </c>
      <c r="I329" s="192"/>
      <c r="L329" s="187"/>
      <c r="M329" s="193"/>
      <c r="N329" s="194"/>
      <c r="O329" s="194"/>
      <c r="P329" s="194"/>
      <c r="Q329" s="194"/>
      <c r="R329" s="194"/>
      <c r="S329" s="194"/>
      <c r="T329" s="195"/>
      <c r="AT329" s="189" t="s">
        <v>145</v>
      </c>
      <c r="AU329" s="189" t="s">
        <v>116</v>
      </c>
      <c r="AV329" s="13" t="s">
        <v>116</v>
      </c>
      <c r="AW329" s="13" t="s">
        <v>26</v>
      </c>
      <c r="AX329" s="13" t="s">
        <v>71</v>
      </c>
      <c r="AY329" s="189" t="s">
        <v>137</v>
      </c>
    </row>
    <row r="330" spans="1:65" s="14" customFormat="1">
      <c r="B330" s="196"/>
      <c r="D330" s="188" t="s">
        <v>145</v>
      </c>
      <c r="E330" s="197" t="s">
        <v>1</v>
      </c>
      <c r="F330" s="198" t="s">
        <v>147</v>
      </c>
      <c r="H330" s="199">
        <v>28.478999999999999</v>
      </c>
      <c r="I330" s="200"/>
      <c r="L330" s="196"/>
      <c r="M330" s="201"/>
      <c r="N330" s="202"/>
      <c r="O330" s="202"/>
      <c r="P330" s="202"/>
      <c r="Q330" s="202"/>
      <c r="R330" s="202"/>
      <c r="S330" s="202"/>
      <c r="T330" s="203"/>
      <c r="AT330" s="197" t="s">
        <v>145</v>
      </c>
      <c r="AU330" s="197" t="s">
        <v>116</v>
      </c>
      <c r="AV330" s="14" t="s">
        <v>143</v>
      </c>
      <c r="AW330" s="14" t="s">
        <v>26</v>
      </c>
      <c r="AX330" s="14" t="s">
        <v>78</v>
      </c>
      <c r="AY330" s="197" t="s">
        <v>137</v>
      </c>
    </row>
    <row r="331" spans="1:65" s="2" customFormat="1" ht="24.2" customHeight="1">
      <c r="A331" s="35"/>
      <c r="B331" s="142"/>
      <c r="C331" s="211" t="s">
        <v>449</v>
      </c>
      <c r="D331" s="211" t="s">
        <v>174</v>
      </c>
      <c r="E331" s="212" t="s">
        <v>450</v>
      </c>
      <c r="F331" s="213" t="s">
        <v>451</v>
      </c>
      <c r="G331" s="214" t="s">
        <v>142</v>
      </c>
      <c r="H331" s="215">
        <v>1.55</v>
      </c>
      <c r="I331" s="216"/>
      <c r="J331" s="217">
        <f>ROUND(I331*H331,2)</f>
        <v>0</v>
      </c>
      <c r="K331" s="218"/>
      <c r="L331" s="219"/>
      <c r="M331" s="220" t="s">
        <v>1</v>
      </c>
      <c r="N331" s="221" t="s">
        <v>37</v>
      </c>
      <c r="O331" s="64"/>
      <c r="P331" s="184">
        <f>O331*H331</f>
        <v>0</v>
      </c>
      <c r="Q331" s="184">
        <v>0.8</v>
      </c>
      <c r="R331" s="184">
        <f>Q331*H331</f>
        <v>1.2400000000000002</v>
      </c>
      <c r="S331" s="184">
        <v>0</v>
      </c>
      <c r="T331" s="185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86" t="s">
        <v>300</v>
      </c>
      <c r="AT331" s="186" t="s">
        <v>174</v>
      </c>
      <c r="AU331" s="186" t="s">
        <v>116</v>
      </c>
      <c r="AY331" s="18" t="s">
        <v>137</v>
      </c>
      <c r="BE331" s="104">
        <f>IF(N331="základná",J331,0)</f>
        <v>0</v>
      </c>
      <c r="BF331" s="104">
        <f>IF(N331="znížená",J331,0)</f>
        <v>0</v>
      </c>
      <c r="BG331" s="104">
        <f>IF(N331="zákl. prenesená",J331,0)</f>
        <v>0</v>
      </c>
      <c r="BH331" s="104">
        <f>IF(N331="zníž. prenesená",J331,0)</f>
        <v>0</v>
      </c>
      <c r="BI331" s="104">
        <f>IF(N331="nulová",J331,0)</f>
        <v>0</v>
      </c>
      <c r="BJ331" s="18" t="s">
        <v>116</v>
      </c>
      <c r="BK331" s="104">
        <f>ROUND(I331*H331,2)</f>
        <v>0</v>
      </c>
      <c r="BL331" s="18" t="s">
        <v>211</v>
      </c>
      <c r="BM331" s="186" t="s">
        <v>452</v>
      </c>
    </row>
    <row r="332" spans="1:65" s="15" customFormat="1">
      <c r="B332" s="204"/>
      <c r="D332" s="188" t="s">
        <v>145</v>
      </c>
      <c r="E332" s="205" t="s">
        <v>1</v>
      </c>
      <c r="F332" s="206" t="s">
        <v>403</v>
      </c>
      <c r="H332" s="205" t="s">
        <v>1</v>
      </c>
      <c r="I332" s="207"/>
      <c r="L332" s="204"/>
      <c r="M332" s="208"/>
      <c r="N332" s="209"/>
      <c r="O332" s="209"/>
      <c r="P332" s="209"/>
      <c r="Q332" s="209"/>
      <c r="R332" s="209"/>
      <c r="S332" s="209"/>
      <c r="T332" s="210"/>
      <c r="AT332" s="205" t="s">
        <v>145</v>
      </c>
      <c r="AU332" s="205" t="s">
        <v>116</v>
      </c>
      <c r="AV332" s="15" t="s">
        <v>78</v>
      </c>
      <c r="AW332" s="15" t="s">
        <v>26</v>
      </c>
      <c r="AX332" s="15" t="s">
        <v>71</v>
      </c>
      <c r="AY332" s="205" t="s">
        <v>137</v>
      </c>
    </row>
    <row r="333" spans="1:65" s="13" customFormat="1">
      <c r="B333" s="187"/>
      <c r="D333" s="188" t="s">
        <v>145</v>
      </c>
      <c r="E333" s="189" t="s">
        <v>1</v>
      </c>
      <c r="F333" s="190" t="s">
        <v>453</v>
      </c>
      <c r="H333" s="191">
        <v>1.0629999999999999</v>
      </c>
      <c r="I333" s="192"/>
      <c r="L333" s="187"/>
      <c r="M333" s="193"/>
      <c r="N333" s="194"/>
      <c r="O333" s="194"/>
      <c r="P333" s="194"/>
      <c r="Q333" s="194"/>
      <c r="R333" s="194"/>
      <c r="S333" s="194"/>
      <c r="T333" s="195"/>
      <c r="AT333" s="189" t="s">
        <v>145</v>
      </c>
      <c r="AU333" s="189" t="s">
        <v>116</v>
      </c>
      <c r="AV333" s="13" t="s">
        <v>116</v>
      </c>
      <c r="AW333" s="13" t="s">
        <v>26</v>
      </c>
      <c r="AX333" s="13" t="s">
        <v>71</v>
      </c>
      <c r="AY333" s="189" t="s">
        <v>137</v>
      </c>
    </row>
    <row r="334" spans="1:65" s="16" customFormat="1">
      <c r="B334" s="222"/>
      <c r="D334" s="188" t="s">
        <v>145</v>
      </c>
      <c r="E334" s="223" t="s">
        <v>1</v>
      </c>
      <c r="F334" s="224" t="s">
        <v>240</v>
      </c>
      <c r="H334" s="225">
        <v>1.0629999999999999</v>
      </c>
      <c r="I334" s="226"/>
      <c r="L334" s="222"/>
      <c r="M334" s="227"/>
      <c r="N334" s="228"/>
      <c r="O334" s="228"/>
      <c r="P334" s="228"/>
      <c r="Q334" s="228"/>
      <c r="R334" s="228"/>
      <c r="S334" s="228"/>
      <c r="T334" s="229"/>
      <c r="AT334" s="223" t="s">
        <v>145</v>
      </c>
      <c r="AU334" s="223" t="s">
        <v>116</v>
      </c>
      <c r="AV334" s="16" t="s">
        <v>151</v>
      </c>
      <c r="AW334" s="16" t="s">
        <v>26</v>
      </c>
      <c r="AX334" s="16" t="s">
        <v>71</v>
      </c>
      <c r="AY334" s="223" t="s">
        <v>137</v>
      </c>
    </row>
    <row r="335" spans="1:65" s="15" customFormat="1">
      <c r="B335" s="204"/>
      <c r="D335" s="188" t="s">
        <v>145</v>
      </c>
      <c r="E335" s="205" t="s">
        <v>1</v>
      </c>
      <c r="F335" s="206" t="s">
        <v>454</v>
      </c>
      <c r="H335" s="205" t="s">
        <v>1</v>
      </c>
      <c r="I335" s="207"/>
      <c r="L335" s="204"/>
      <c r="M335" s="208"/>
      <c r="N335" s="209"/>
      <c r="O335" s="209"/>
      <c r="P335" s="209"/>
      <c r="Q335" s="209"/>
      <c r="R335" s="209"/>
      <c r="S335" s="209"/>
      <c r="T335" s="210"/>
      <c r="AT335" s="205" t="s">
        <v>145</v>
      </c>
      <c r="AU335" s="205" t="s">
        <v>116</v>
      </c>
      <c r="AV335" s="15" t="s">
        <v>78</v>
      </c>
      <c r="AW335" s="15" t="s">
        <v>26</v>
      </c>
      <c r="AX335" s="15" t="s">
        <v>71</v>
      </c>
      <c r="AY335" s="205" t="s">
        <v>137</v>
      </c>
    </row>
    <row r="336" spans="1:65" s="15" customFormat="1">
      <c r="B336" s="204"/>
      <c r="D336" s="188" t="s">
        <v>145</v>
      </c>
      <c r="E336" s="205" t="s">
        <v>1</v>
      </c>
      <c r="F336" s="206" t="s">
        <v>455</v>
      </c>
      <c r="H336" s="205" t="s">
        <v>1</v>
      </c>
      <c r="I336" s="207"/>
      <c r="L336" s="204"/>
      <c r="M336" s="208"/>
      <c r="N336" s="209"/>
      <c r="O336" s="209"/>
      <c r="P336" s="209"/>
      <c r="Q336" s="209"/>
      <c r="R336" s="209"/>
      <c r="S336" s="209"/>
      <c r="T336" s="210"/>
      <c r="AT336" s="205" t="s">
        <v>145</v>
      </c>
      <c r="AU336" s="205" t="s">
        <v>116</v>
      </c>
      <c r="AV336" s="15" t="s">
        <v>78</v>
      </c>
      <c r="AW336" s="15" t="s">
        <v>26</v>
      </c>
      <c r="AX336" s="15" t="s">
        <v>71</v>
      </c>
      <c r="AY336" s="205" t="s">
        <v>137</v>
      </c>
    </row>
    <row r="337" spans="1:65" s="13" customFormat="1">
      <c r="B337" s="187"/>
      <c r="D337" s="188" t="s">
        <v>145</v>
      </c>
      <c r="E337" s="189" t="s">
        <v>1</v>
      </c>
      <c r="F337" s="190" t="s">
        <v>456</v>
      </c>
      <c r="H337" s="191">
        <v>0.26400000000000001</v>
      </c>
      <c r="I337" s="192"/>
      <c r="L337" s="187"/>
      <c r="M337" s="193"/>
      <c r="N337" s="194"/>
      <c r="O337" s="194"/>
      <c r="P337" s="194"/>
      <c r="Q337" s="194"/>
      <c r="R337" s="194"/>
      <c r="S337" s="194"/>
      <c r="T337" s="195"/>
      <c r="AT337" s="189" t="s">
        <v>145</v>
      </c>
      <c r="AU337" s="189" t="s">
        <v>116</v>
      </c>
      <c r="AV337" s="13" t="s">
        <v>116</v>
      </c>
      <c r="AW337" s="13" t="s">
        <v>26</v>
      </c>
      <c r="AX337" s="13" t="s">
        <v>71</v>
      </c>
      <c r="AY337" s="189" t="s">
        <v>137</v>
      </c>
    </row>
    <row r="338" spans="1:65" s="16" customFormat="1">
      <c r="B338" s="222"/>
      <c r="D338" s="188" t="s">
        <v>145</v>
      </c>
      <c r="E338" s="223" t="s">
        <v>1</v>
      </c>
      <c r="F338" s="224" t="s">
        <v>240</v>
      </c>
      <c r="H338" s="225">
        <v>0.26400000000000001</v>
      </c>
      <c r="I338" s="226"/>
      <c r="L338" s="222"/>
      <c r="M338" s="227"/>
      <c r="N338" s="228"/>
      <c r="O338" s="228"/>
      <c r="P338" s="228"/>
      <c r="Q338" s="228"/>
      <c r="R338" s="228"/>
      <c r="S338" s="228"/>
      <c r="T338" s="229"/>
      <c r="AT338" s="223" t="s">
        <v>145</v>
      </c>
      <c r="AU338" s="223" t="s">
        <v>116</v>
      </c>
      <c r="AV338" s="16" t="s">
        <v>151</v>
      </c>
      <c r="AW338" s="16" t="s">
        <v>26</v>
      </c>
      <c r="AX338" s="16" t="s">
        <v>71</v>
      </c>
      <c r="AY338" s="223" t="s">
        <v>137</v>
      </c>
    </row>
    <row r="339" spans="1:65" s="15" customFormat="1">
      <c r="B339" s="204"/>
      <c r="D339" s="188" t="s">
        <v>145</v>
      </c>
      <c r="E339" s="205" t="s">
        <v>1</v>
      </c>
      <c r="F339" s="206" t="s">
        <v>406</v>
      </c>
      <c r="H339" s="205" t="s">
        <v>1</v>
      </c>
      <c r="I339" s="207"/>
      <c r="L339" s="204"/>
      <c r="M339" s="208"/>
      <c r="N339" s="209"/>
      <c r="O339" s="209"/>
      <c r="P339" s="209"/>
      <c r="Q339" s="209"/>
      <c r="R339" s="209"/>
      <c r="S339" s="209"/>
      <c r="T339" s="210"/>
      <c r="AT339" s="205" t="s">
        <v>145</v>
      </c>
      <c r="AU339" s="205" t="s">
        <v>116</v>
      </c>
      <c r="AV339" s="15" t="s">
        <v>78</v>
      </c>
      <c r="AW339" s="15" t="s">
        <v>26</v>
      </c>
      <c r="AX339" s="15" t="s">
        <v>71</v>
      </c>
      <c r="AY339" s="205" t="s">
        <v>137</v>
      </c>
    </row>
    <row r="340" spans="1:65" s="15" customFormat="1">
      <c r="B340" s="204"/>
      <c r="D340" s="188" t="s">
        <v>145</v>
      </c>
      <c r="E340" s="205" t="s">
        <v>1</v>
      </c>
      <c r="F340" s="206" t="s">
        <v>407</v>
      </c>
      <c r="H340" s="205" t="s">
        <v>1</v>
      </c>
      <c r="I340" s="207"/>
      <c r="L340" s="204"/>
      <c r="M340" s="208"/>
      <c r="N340" s="209"/>
      <c r="O340" s="209"/>
      <c r="P340" s="209"/>
      <c r="Q340" s="209"/>
      <c r="R340" s="209"/>
      <c r="S340" s="209"/>
      <c r="T340" s="210"/>
      <c r="AT340" s="205" t="s">
        <v>145</v>
      </c>
      <c r="AU340" s="205" t="s">
        <v>116</v>
      </c>
      <c r="AV340" s="15" t="s">
        <v>78</v>
      </c>
      <c r="AW340" s="15" t="s">
        <v>26</v>
      </c>
      <c r="AX340" s="15" t="s">
        <v>71</v>
      </c>
      <c r="AY340" s="205" t="s">
        <v>137</v>
      </c>
    </row>
    <row r="341" spans="1:65" s="13" customFormat="1">
      <c r="B341" s="187"/>
      <c r="D341" s="188" t="s">
        <v>145</v>
      </c>
      <c r="E341" s="189" t="s">
        <v>1</v>
      </c>
      <c r="F341" s="190" t="s">
        <v>457</v>
      </c>
      <c r="H341" s="191">
        <v>8.7999999999999995E-2</v>
      </c>
      <c r="I341" s="192"/>
      <c r="L341" s="187"/>
      <c r="M341" s="193"/>
      <c r="N341" s="194"/>
      <c r="O341" s="194"/>
      <c r="P341" s="194"/>
      <c r="Q341" s="194"/>
      <c r="R341" s="194"/>
      <c r="S341" s="194"/>
      <c r="T341" s="195"/>
      <c r="AT341" s="189" t="s">
        <v>145</v>
      </c>
      <c r="AU341" s="189" t="s">
        <v>116</v>
      </c>
      <c r="AV341" s="13" t="s">
        <v>116</v>
      </c>
      <c r="AW341" s="13" t="s">
        <v>26</v>
      </c>
      <c r="AX341" s="13" t="s">
        <v>71</v>
      </c>
      <c r="AY341" s="189" t="s">
        <v>137</v>
      </c>
    </row>
    <row r="342" spans="1:65" s="16" customFormat="1">
      <c r="B342" s="222"/>
      <c r="D342" s="188" t="s">
        <v>145</v>
      </c>
      <c r="E342" s="223" t="s">
        <v>1</v>
      </c>
      <c r="F342" s="224" t="s">
        <v>240</v>
      </c>
      <c r="H342" s="225">
        <v>8.7999999999999995E-2</v>
      </c>
      <c r="I342" s="226"/>
      <c r="L342" s="222"/>
      <c r="M342" s="227"/>
      <c r="N342" s="228"/>
      <c r="O342" s="228"/>
      <c r="P342" s="228"/>
      <c r="Q342" s="228"/>
      <c r="R342" s="228"/>
      <c r="S342" s="228"/>
      <c r="T342" s="229"/>
      <c r="AT342" s="223" t="s">
        <v>145</v>
      </c>
      <c r="AU342" s="223" t="s">
        <v>116</v>
      </c>
      <c r="AV342" s="16" t="s">
        <v>151</v>
      </c>
      <c r="AW342" s="16" t="s">
        <v>26</v>
      </c>
      <c r="AX342" s="16" t="s">
        <v>71</v>
      </c>
      <c r="AY342" s="223" t="s">
        <v>137</v>
      </c>
    </row>
    <row r="343" spans="1:65" s="15" customFormat="1">
      <c r="B343" s="204"/>
      <c r="D343" s="188" t="s">
        <v>145</v>
      </c>
      <c r="E343" s="205" t="s">
        <v>1</v>
      </c>
      <c r="F343" s="206" t="s">
        <v>409</v>
      </c>
      <c r="H343" s="205" t="s">
        <v>1</v>
      </c>
      <c r="I343" s="207"/>
      <c r="L343" s="204"/>
      <c r="M343" s="208"/>
      <c r="N343" s="209"/>
      <c r="O343" s="209"/>
      <c r="P343" s="209"/>
      <c r="Q343" s="209"/>
      <c r="R343" s="209"/>
      <c r="S343" s="209"/>
      <c r="T343" s="210"/>
      <c r="AT343" s="205" t="s">
        <v>145</v>
      </c>
      <c r="AU343" s="205" t="s">
        <v>116</v>
      </c>
      <c r="AV343" s="15" t="s">
        <v>78</v>
      </c>
      <c r="AW343" s="15" t="s">
        <v>26</v>
      </c>
      <c r="AX343" s="15" t="s">
        <v>71</v>
      </c>
      <c r="AY343" s="205" t="s">
        <v>137</v>
      </c>
    </row>
    <row r="344" spans="1:65" s="15" customFormat="1">
      <c r="B344" s="204"/>
      <c r="D344" s="188" t="s">
        <v>145</v>
      </c>
      <c r="E344" s="205" t="s">
        <v>1</v>
      </c>
      <c r="F344" s="206" t="s">
        <v>407</v>
      </c>
      <c r="H344" s="205" t="s">
        <v>1</v>
      </c>
      <c r="I344" s="207"/>
      <c r="L344" s="204"/>
      <c r="M344" s="208"/>
      <c r="N344" s="209"/>
      <c r="O344" s="209"/>
      <c r="P344" s="209"/>
      <c r="Q344" s="209"/>
      <c r="R344" s="209"/>
      <c r="S344" s="209"/>
      <c r="T344" s="210"/>
      <c r="AT344" s="205" t="s">
        <v>145</v>
      </c>
      <c r="AU344" s="205" t="s">
        <v>116</v>
      </c>
      <c r="AV344" s="15" t="s">
        <v>78</v>
      </c>
      <c r="AW344" s="15" t="s">
        <v>26</v>
      </c>
      <c r="AX344" s="15" t="s">
        <v>71</v>
      </c>
      <c r="AY344" s="205" t="s">
        <v>137</v>
      </c>
    </row>
    <row r="345" spans="1:65" s="13" customFormat="1">
      <c r="B345" s="187"/>
      <c r="D345" s="188" t="s">
        <v>145</v>
      </c>
      <c r="E345" s="189" t="s">
        <v>1</v>
      </c>
      <c r="F345" s="190" t="s">
        <v>458</v>
      </c>
      <c r="H345" s="191">
        <v>5.8000000000000003E-2</v>
      </c>
      <c r="I345" s="192"/>
      <c r="L345" s="187"/>
      <c r="M345" s="193"/>
      <c r="N345" s="194"/>
      <c r="O345" s="194"/>
      <c r="P345" s="194"/>
      <c r="Q345" s="194"/>
      <c r="R345" s="194"/>
      <c r="S345" s="194"/>
      <c r="T345" s="195"/>
      <c r="AT345" s="189" t="s">
        <v>145</v>
      </c>
      <c r="AU345" s="189" t="s">
        <v>116</v>
      </c>
      <c r="AV345" s="13" t="s">
        <v>116</v>
      </c>
      <c r="AW345" s="13" t="s">
        <v>26</v>
      </c>
      <c r="AX345" s="13" t="s">
        <v>71</v>
      </c>
      <c r="AY345" s="189" t="s">
        <v>137</v>
      </c>
    </row>
    <row r="346" spans="1:65" s="16" customFormat="1">
      <c r="B346" s="222"/>
      <c r="D346" s="188" t="s">
        <v>145</v>
      </c>
      <c r="E346" s="223" t="s">
        <v>1</v>
      </c>
      <c r="F346" s="224" t="s">
        <v>240</v>
      </c>
      <c r="H346" s="225">
        <v>5.8000000000000003E-2</v>
      </c>
      <c r="I346" s="226"/>
      <c r="L346" s="222"/>
      <c r="M346" s="227"/>
      <c r="N346" s="228"/>
      <c r="O346" s="228"/>
      <c r="P346" s="228"/>
      <c r="Q346" s="228"/>
      <c r="R346" s="228"/>
      <c r="S346" s="228"/>
      <c r="T346" s="229"/>
      <c r="AT346" s="223" t="s">
        <v>145</v>
      </c>
      <c r="AU346" s="223" t="s">
        <v>116</v>
      </c>
      <c r="AV346" s="16" t="s">
        <v>151</v>
      </c>
      <c r="AW346" s="16" t="s">
        <v>26</v>
      </c>
      <c r="AX346" s="16" t="s">
        <v>71</v>
      </c>
      <c r="AY346" s="223" t="s">
        <v>137</v>
      </c>
    </row>
    <row r="347" spans="1:65" s="15" customFormat="1">
      <c r="B347" s="204"/>
      <c r="D347" s="188" t="s">
        <v>145</v>
      </c>
      <c r="E347" s="205" t="s">
        <v>1</v>
      </c>
      <c r="F347" s="206" t="s">
        <v>411</v>
      </c>
      <c r="H347" s="205" t="s">
        <v>1</v>
      </c>
      <c r="I347" s="207"/>
      <c r="L347" s="204"/>
      <c r="M347" s="208"/>
      <c r="N347" s="209"/>
      <c r="O347" s="209"/>
      <c r="P347" s="209"/>
      <c r="Q347" s="209"/>
      <c r="R347" s="209"/>
      <c r="S347" s="209"/>
      <c r="T347" s="210"/>
      <c r="AT347" s="205" t="s">
        <v>145</v>
      </c>
      <c r="AU347" s="205" t="s">
        <v>116</v>
      </c>
      <c r="AV347" s="15" t="s">
        <v>78</v>
      </c>
      <c r="AW347" s="15" t="s">
        <v>26</v>
      </c>
      <c r="AX347" s="15" t="s">
        <v>71</v>
      </c>
      <c r="AY347" s="205" t="s">
        <v>137</v>
      </c>
    </row>
    <row r="348" spans="1:65" s="15" customFormat="1">
      <c r="B348" s="204"/>
      <c r="D348" s="188" t="s">
        <v>145</v>
      </c>
      <c r="E348" s="205" t="s">
        <v>1</v>
      </c>
      <c r="F348" s="206" t="s">
        <v>407</v>
      </c>
      <c r="H348" s="205" t="s">
        <v>1</v>
      </c>
      <c r="I348" s="207"/>
      <c r="L348" s="204"/>
      <c r="M348" s="208"/>
      <c r="N348" s="209"/>
      <c r="O348" s="209"/>
      <c r="P348" s="209"/>
      <c r="Q348" s="209"/>
      <c r="R348" s="209"/>
      <c r="S348" s="209"/>
      <c r="T348" s="210"/>
      <c r="AT348" s="205" t="s">
        <v>145</v>
      </c>
      <c r="AU348" s="205" t="s">
        <v>116</v>
      </c>
      <c r="AV348" s="15" t="s">
        <v>78</v>
      </c>
      <c r="AW348" s="15" t="s">
        <v>26</v>
      </c>
      <c r="AX348" s="15" t="s">
        <v>71</v>
      </c>
      <c r="AY348" s="205" t="s">
        <v>137</v>
      </c>
    </row>
    <row r="349" spans="1:65" s="13" customFormat="1">
      <c r="B349" s="187"/>
      <c r="D349" s="188" t="s">
        <v>145</v>
      </c>
      <c r="E349" s="189" t="s">
        <v>1</v>
      </c>
      <c r="F349" s="190" t="s">
        <v>459</v>
      </c>
      <c r="H349" s="191">
        <v>7.6999999999999999E-2</v>
      </c>
      <c r="I349" s="192"/>
      <c r="L349" s="187"/>
      <c r="M349" s="193"/>
      <c r="N349" s="194"/>
      <c r="O349" s="194"/>
      <c r="P349" s="194"/>
      <c r="Q349" s="194"/>
      <c r="R349" s="194"/>
      <c r="S349" s="194"/>
      <c r="T349" s="195"/>
      <c r="AT349" s="189" t="s">
        <v>145</v>
      </c>
      <c r="AU349" s="189" t="s">
        <v>116</v>
      </c>
      <c r="AV349" s="13" t="s">
        <v>116</v>
      </c>
      <c r="AW349" s="13" t="s">
        <v>26</v>
      </c>
      <c r="AX349" s="13" t="s">
        <v>71</v>
      </c>
      <c r="AY349" s="189" t="s">
        <v>137</v>
      </c>
    </row>
    <row r="350" spans="1:65" s="16" customFormat="1">
      <c r="B350" s="222"/>
      <c r="D350" s="188" t="s">
        <v>145</v>
      </c>
      <c r="E350" s="223" t="s">
        <v>1</v>
      </c>
      <c r="F350" s="224" t="s">
        <v>240</v>
      </c>
      <c r="H350" s="225">
        <v>7.6999999999999999E-2</v>
      </c>
      <c r="I350" s="226"/>
      <c r="L350" s="222"/>
      <c r="M350" s="227"/>
      <c r="N350" s="228"/>
      <c r="O350" s="228"/>
      <c r="P350" s="228"/>
      <c r="Q350" s="228"/>
      <c r="R350" s="228"/>
      <c r="S350" s="228"/>
      <c r="T350" s="229"/>
      <c r="AT350" s="223" t="s">
        <v>145</v>
      </c>
      <c r="AU350" s="223" t="s">
        <v>116</v>
      </c>
      <c r="AV350" s="16" t="s">
        <v>151</v>
      </c>
      <c r="AW350" s="16" t="s">
        <v>26</v>
      </c>
      <c r="AX350" s="16" t="s">
        <v>71</v>
      </c>
      <c r="AY350" s="223" t="s">
        <v>137</v>
      </c>
    </row>
    <row r="351" spans="1:65" s="14" customFormat="1">
      <c r="B351" s="196"/>
      <c r="D351" s="188" t="s">
        <v>145</v>
      </c>
      <c r="E351" s="197" t="s">
        <v>1</v>
      </c>
      <c r="F351" s="198" t="s">
        <v>147</v>
      </c>
      <c r="H351" s="199">
        <v>1.55</v>
      </c>
      <c r="I351" s="200"/>
      <c r="L351" s="196"/>
      <c r="M351" s="201"/>
      <c r="N351" s="202"/>
      <c r="O351" s="202"/>
      <c r="P351" s="202"/>
      <c r="Q351" s="202"/>
      <c r="R351" s="202"/>
      <c r="S351" s="202"/>
      <c r="T351" s="203"/>
      <c r="AT351" s="197" t="s">
        <v>145</v>
      </c>
      <c r="AU351" s="197" t="s">
        <v>116</v>
      </c>
      <c r="AV351" s="14" t="s">
        <v>143</v>
      </c>
      <c r="AW351" s="14" t="s">
        <v>26</v>
      </c>
      <c r="AX351" s="14" t="s">
        <v>78</v>
      </c>
      <c r="AY351" s="197" t="s">
        <v>137</v>
      </c>
    </row>
    <row r="352" spans="1:65" s="2" customFormat="1" ht="55.5" customHeight="1">
      <c r="A352" s="35"/>
      <c r="B352" s="142"/>
      <c r="C352" s="174" t="s">
        <v>460</v>
      </c>
      <c r="D352" s="174" t="s">
        <v>139</v>
      </c>
      <c r="E352" s="175" t="s">
        <v>461</v>
      </c>
      <c r="F352" s="176" t="s">
        <v>462</v>
      </c>
      <c r="G352" s="177" t="s">
        <v>142</v>
      </c>
      <c r="H352" s="178">
        <v>30.029</v>
      </c>
      <c r="I352" s="179"/>
      <c r="J352" s="180">
        <f>ROUND(I352*H352,2)</f>
        <v>0</v>
      </c>
      <c r="K352" s="181"/>
      <c r="L352" s="36"/>
      <c r="M352" s="182" t="s">
        <v>1</v>
      </c>
      <c r="N352" s="183" t="s">
        <v>37</v>
      </c>
      <c r="O352" s="64"/>
      <c r="P352" s="184">
        <f>O352*H352</f>
        <v>0</v>
      </c>
      <c r="Q352" s="184">
        <v>2.7300000000000001E-2</v>
      </c>
      <c r="R352" s="184">
        <f>Q352*H352</f>
        <v>0.81979170000000001</v>
      </c>
      <c r="S352" s="184">
        <v>0</v>
      </c>
      <c r="T352" s="185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86" t="s">
        <v>211</v>
      </c>
      <c r="AT352" s="186" t="s">
        <v>139</v>
      </c>
      <c r="AU352" s="186" t="s">
        <v>116</v>
      </c>
      <c r="AY352" s="18" t="s">
        <v>137</v>
      </c>
      <c r="BE352" s="104">
        <f>IF(N352="základná",J352,0)</f>
        <v>0</v>
      </c>
      <c r="BF352" s="104">
        <f>IF(N352="znížená",J352,0)</f>
        <v>0</v>
      </c>
      <c r="BG352" s="104">
        <f>IF(N352="zákl. prenesená",J352,0)</f>
        <v>0</v>
      </c>
      <c r="BH352" s="104">
        <f>IF(N352="zníž. prenesená",J352,0)</f>
        <v>0</v>
      </c>
      <c r="BI352" s="104">
        <f>IF(N352="nulová",J352,0)</f>
        <v>0</v>
      </c>
      <c r="BJ352" s="18" t="s">
        <v>116</v>
      </c>
      <c r="BK352" s="104">
        <f>ROUND(I352*H352,2)</f>
        <v>0</v>
      </c>
      <c r="BL352" s="18" t="s">
        <v>211</v>
      </c>
      <c r="BM352" s="186" t="s">
        <v>463</v>
      </c>
    </row>
    <row r="353" spans="1:65" s="13" customFormat="1">
      <c r="B353" s="187"/>
      <c r="D353" s="188" t="s">
        <v>145</v>
      </c>
      <c r="E353" s="189" t="s">
        <v>1</v>
      </c>
      <c r="F353" s="190" t="s">
        <v>464</v>
      </c>
      <c r="H353" s="191">
        <v>30.029</v>
      </c>
      <c r="I353" s="192"/>
      <c r="L353" s="187"/>
      <c r="M353" s="193"/>
      <c r="N353" s="194"/>
      <c r="O353" s="194"/>
      <c r="P353" s="194"/>
      <c r="Q353" s="194"/>
      <c r="R353" s="194"/>
      <c r="S353" s="194"/>
      <c r="T353" s="195"/>
      <c r="AT353" s="189" t="s">
        <v>145</v>
      </c>
      <c r="AU353" s="189" t="s">
        <v>116</v>
      </c>
      <c r="AV353" s="13" t="s">
        <v>116</v>
      </c>
      <c r="AW353" s="13" t="s">
        <v>26</v>
      </c>
      <c r="AX353" s="13" t="s">
        <v>78</v>
      </c>
      <c r="AY353" s="189" t="s">
        <v>137</v>
      </c>
    </row>
    <row r="354" spans="1:65" s="2" customFormat="1" ht="33" customHeight="1">
      <c r="A354" s="35"/>
      <c r="B354" s="142"/>
      <c r="C354" s="174" t="s">
        <v>465</v>
      </c>
      <c r="D354" s="174" t="s">
        <v>139</v>
      </c>
      <c r="E354" s="175" t="s">
        <v>466</v>
      </c>
      <c r="F354" s="176" t="s">
        <v>467</v>
      </c>
      <c r="G354" s="177" t="s">
        <v>171</v>
      </c>
      <c r="H354" s="178">
        <v>71.727999999999994</v>
      </c>
      <c r="I354" s="179"/>
      <c r="J354" s="180">
        <f>ROUND(I354*H354,2)</f>
        <v>0</v>
      </c>
      <c r="K354" s="181"/>
      <c r="L354" s="36"/>
      <c r="M354" s="182" t="s">
        <v>1</v>
      </c>
      <c r="N354" s="183" t="s">
        <v>37</v>
      </c>
      <c r="O354" s="64"/>
      <c r="P354" s="184">
        <f>O354*H354</f>
        <v>0</v>
      </c>
      <c r="Q354" s="184">
        <v>0</v>
      </c>
      <c r="R354" s="184">
        <f>Q354*H354</f>
        <v>0</v>
      </c>
      <c r="S354" s="184">
        <v>0</v>
      </c>
      <c r="T354" s="185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86" t="s">
        <v>211</v>
      </c>
      <c r="AT354" s="186" t="s">
        <v>139</v>
      </c>
      <c r="AU354" s="186" t="s">
        <v>116</v>
      </c>
      <c r="AY354" s="18" t="s">
        <v>137</v>
      </c>
      <c r="BE354" s="104">
        <f>IF(N354="základná",J354,0)</f>
        <v>0</v>
      </c>
      <c r="BF354" s="104">
        <f>IF(N354="znížená",J354,0)</f>
        <v>0</v>
      </c>
      <c r="BG354" s="104">
        <f>IF(N354="zákl. prenesená",J354,0)</f>
        <v>0</v>
      </c>
      <c r="BH354" s="104">
        <f>IF(N354="zníž. prenesená",J354,0)</f>
        <v>0</v>
      </c>
      <c r="BI354" s="104">
        <f>IF(N354="nulová",J354,0)</f>
        <v>0</v>
      </c>
      <c r="BJ354" s="18" t="s">
        <v>116</v>
      </c>
      <c r="BK354" s="104">
        <f>ROUND(I354*H354,2)</f>
        <v>0</v>
      </c>
      <c r="BL354" s="18" t="s">
        <v>211</v>
      </c>
      <c r="BM354" s="186" t="s">
        <v>468</v>
      </c>
    </row>
    <row r="355" spans="1:65" s="15" customFormat="1">
      <c r="B355" s="204"/>
      <c r="D355" s="188" t="s">
        <v>145</v>
      </c>
      <c r="E355" s="205" t="s">
        <v>1</v>
      </c>
      <c r="F355" s="206" t="s">
        <v>454</v>
      </c>
      <c r="H355" s="205" t="s">
        <v>1</v>
      </c>
      <c r="I355" s="207"/>
      <c r="L355" s="204"/>
      <c r="M355" s="208"/>
      <c r="N355" s="209"/>
      <c r="O355" s="209"/>
      <c r="P355" s="209"/>
      <c r="Q355" s="209"/>
      <c r="R355" s="209"/>
      <c r="S355" s="209"/>
      <c r="T355" s="210"/>
      <c r="AT355" s="205" t="s">
        <v>145</v>
      </c>
      <c r="AU355" s="205" t="s">
        <v>116</v>
      </c>
      <c r="AV355" s="15" t="s">
        <v>78</v>
      </c>
      <c r="AW355" s="15" t="s">
        <v>26</v>
      </c>
      <c r="AX355" s="15" t="s">
        <v>71</v>
      </c>
      <c r="AY355" s="205" t="s">
        <v>137</v>
      </c>
    </row>
    <row r="356" spans="1:65" s="15" customFormat="1">
      <c r="B356" s="204"/>
      <c r="D356" s="188" t="s">
        <v>145</v>
      </c>
      <c r="E356" s="205" t="s">
        <v>1</v>
      </c>
      <c r="F356" s="206" t="s">
        <v>469</v>
      </c>
      <c r="H356" s="205" t="s">
        <v>1</v>
      </c>
      <c r="I356" s="207"/>
      <c r="L356" s="204"/>
      <c r="M356" s="208"/>
      <c r="N356" s="209"/>
      <c r="O356" s="209"/>
      <c r="P356" s="209"/>
      <c r="Q356" s="209"/>
      <c r="R356" s="209"/>
      <c r="S356" s="209"/>
      <c r="T356" s="210"/>
      <c r="AT356" s="205" t="s">
        <v>145</v>
      </c>
      <c r="AU356" s="205" t="s">
        <v>116</v>
      </c>
      <c r="AV356" s="15" t="s">
        <v>78</v>
      </c>
      <c r="AW356" s="15" t="s">
        <v>26</v>
      </c>
      <c r="AX356" s="15" t="s">
        <v>71</v>
      </c>
      <c r="AY356" s="205" t="s">
        <v>137</v>
      </c>
    </row>
    <row r="357" spans="1:65" s="13" customFormat="1">
      <c r="B357" s="187"/>
      <c r="D357" s="188" t="s">
        <v>145</v>
      </c>
      <c r="E357" s="189" t="s">
        <v>1</v>
      </c>
      <c r="F357" s="190" t="s">
        <v>470</v>
      </c>
      <c r="H357" s="191">
        <v>25.65</v>
      </c>
      <c r="I357" s="192"/>
      <c r="L357" s="187"/>
      <c r="M357" s="193"/>
      <c r="N357" s="194"/>
      <c r="O357" s="194"/>
      <c r="P357" s="194"/>
      <c r="Q357" s="194"/>
      <c r="R357" s="194"/>
      <c r="S357" s="194"/>
      <c r="T357" s="195"/>
      <c r="AT357" s="189" t="s">
        <v>145</v>
      </c>
      <c r="AU357" s="189" t="s">
        <v>116</v>
      </c>
      <c r="AV357" s="13" t="s">
        <v>116</v>
      </c>
      <c r="AW357" s="13" t="s">
        <v>26</v>
      </c>
      <c r="AX357" s="13" t="s">
        <v>71</v>
      </c>
      <c r="AY357" s="189" t="s">
        <v>137</v>
      </c>
    </row>
    <row r="358" spans="1:65" s="15" customFormat="1">
      <c r="B358" s="204"/>
      <c r="D358" s="188" t="s">
        <v>145</v>
      </c>
      <c r="E358" s="205" t="s">
        <v>1</v>
      </c>
      <c r="F358" s="206" t="s">
        <v>471</v>
      </c>
      <c r="H358" s="205" t="s">
        <v>1</v>
      </c>
      <c r="I358" s="207"/>
      <c r="L358" s="204"/>
      <c r="M358" s="208"/>
      <c r="N358" s="209"/>
      <c r="O358" s="209"/>
      <c r="P358" s="209"/>
      <c r="Q358" s="209"/>
      <c r="R358" s="209"/>
      <c r="S358" s="209"/>
      <c r="T358" s="210"/>
      <c r="AT358" s="205" t="s">
        <v>145</v>
      </c>
      <c r="AU358" s="205" t="s">
        <v>116</v>
      </c>
      <c r="AV358" s="15" t="s">
        <v>78</v>
      </c>
      <c r="AW358" s="15" t="s">
        <v>26</v>
      </c>
      <c r="AX358" s="15" t="s">
        <v>71</v>
      </c>
      <c r="AY358" s="205" t="s">
        <v>137</v>
      </c>
    </row>
    <row r="359" spans="1:65" s="13" customFormat="1">
      <c r="B359" s="187"/>
      <c r="D359" s="188" t="s">
        <v>145</v>
      </c>
      <c r="E359" s="189" t="s">
        <v>1</v>
      </c>
      <c r="F359" s="190" t="s">
        <v>258</v>
      </c>
      <c r="H359" s="191">
        <v>24</v>
      </c>
      <c r="I359" s="192"/>
      <c r="L359" s="187"/>
      <c r="M359" s="193"/>
      <c r="N359" s="194"/>
      <c r="O359" s="194"/>
      <c r="P359" s="194"/>
      <c r="Q359" s="194"/>
      <c r="R359" s="194"/>
      <c r="S359" s="194"/>
      <c r="T359" s="195"/>
      <c r="AT359" s="189" t="s">
        <v>145</v>
      </c>
      <c r="AU359" s="189" t="s">
        <v>116</v>
      </c>
      <c r="AV359" s="13" t="s">
        <v>116</v>
      </c>
      <c r="AW359" s="13" t="s">
        <v>26</v>
      </c>
      <c r="AX359" s="13" t="s">
        <v>71</v>
      </c>
      <c r="AY359" s="189" t="s">
        <v>137</v>
      </c>
    </row>
    <row r="360" spans="1:65" s="15" customFormat="1">
      <c r="B360" s="204"/>
      <c r="D360" s="188" t="s">
        <v>145</v>
      </c>
      <c r="E360" s="205" t="s">
        <v>1</v>
      </c>
      <c r="F360" s="206" t="s">
        <v>472</v>
      </c>
      <c r="H360" s="205" t="s">
        <v>1</v>
      </c>
      <c r="I360" s="207"/>
      <c r="L360" s="204"/>
      <c r="M360" s="208"/>
      <c r="N360" s="209"/>
      <c r="O360" s="209"/>
      <c r="P360" s="209"/>
      <c r="Q360" s="209"/>
      <c r="R360" s="209"/>
      <c r="S360" s="209"/>
      <c r="T360" s="210"/>
      <c r="AT360" s="205" t="s">
        <v>145</v>
      </c>
      <c r="AU360" s="205" t="s">
        <v>116</v>
      </c>
      <c r="AV360" s="15" t="s">
        <v>78</v>
      </c>
      <c r="AW360" s="15" t="s">
        <v>26</v>
      </c>
      <c r="AX360" s="15" t="s">
        <v>71</v>
      </c>
      <c r="AY360" s="205" t="s">
        <v>137</v>
      </c>
    </row>
    <row r="361" spans="1:65" s="13" customFormat="1">
      <c r="B361" s="187"/>
      <c r="D361" s="188" t="s">
        <v>145</v>
      </c>
      <c r="E361" s="189" t="s">
        <v>1</v>
      </c>
      <c r="F361" s="190" t="s">
        <v>473</v>
      </c>
      <c r="H361" s="191">
        <v>15.9</v>
      </c>
      <c r="I361" s="192"/>
      <c r="L361" s="187"/>
      <c r="M361" s="193"/>
      <c r="N361" s="194"/>
      <c r="O361" s="194"/>
      <c r="P361" s="194"/>
      <c r="Q361" s="194"/>
      <c r="R361" s="194"/>
      <c r="S361" s="194"/>
      <c r="T361" s="195"/>
      <c r="AT361" s="189" t="s">
        <v>145</v>
      </c>
      <c r="AU361" s="189" t="s">
        <v>116</v>
      </c>
      <c r="AV361" s="13" t="s">
        <v>116</v>
      </c>
      <c r="AW361" s="13" t="s">
        <v>26</v>
      </c>
      <c r="AX361" s="13" t="s">
        <v>71</v>
      </c>
      <c r="AY361" s="189" t="s">
        <v>137</v>
      </c>
    </row>
    <row r="362" spans="1:65" s="16" customFormat="1">
      <c r="B362" s="222"/>
      <c r="D362" s="188" t="s">
        <v>145</v>
      </c>
      <c r="E362" s="223" t="s">
        <v>1</v>
      </c>
      <c r="F362" s="224" t="s">
        <v>240</v>
      </c>
      <c r="H362" s="225">
        <v>65.55</v>
      </c>
      <c r="I362" s="226"/>
      <c r="L362" s="222"/>
      <c r="M362" s="227"/>
      <c r="N362" s="228"/>
      <c r="O362" s="228"/>
      <c r="P362" s="228"/>
      <c r="Q362" s="228"/>
      <c r="R362" s="228"/>
      <c r="S362" s="228"/>
      <c r="T362" s="229"/>
      <c r="AT362" s="223" t="s">
        <v>145</v>
      </c>
      <c r="AU362" s="223" t="s">
        <v>116</v>
      </c>
      <c r="AV362" s="16" t="s">
        <v>151</v>
      </c>
      <c r="AW362" s="16" t="s">
        <v>26</v>
      </c>
      <c r="AX362" s="16" t="s">
        <v>71</v>
      </c>
      <c r="AY362" s="223" t="s">
        <v>137</v>
      </c>
    </row>
    <row r="363" spans="1:65" s="15" customFormat="1">
      <c r="B363" s="204"/>
      <c r="D363" s="188" t="s">
        <v>145</v>
      </c>
      <c r="E363" s="205" t="s">
        <v>1</v>
      </c>
      <c r="F363" s="206" t="s">
        <v>406</v>
      </c>
      <c r="H363" s="205" t="s">
        <v>1</v>
      </c>
      <c r="I363" s="207"/>
      <c r="L363" s="204"/>
      <c r="M363" s="208"/>
      <c r="N363" s="209"/>
      <c r="O363" s="209"/>
      <c r="P363" s="209"/>
      <c r="Q363" s="209"/>
      <c r="R363" s="209"/>
      <c r="S363" s="209"/>
      <c r="T363" s="210"/>
      <c r="AT363" s="205" t="s">
        <v>145</v>
      </c>
      <c r="AU363" s="205" t="s">
        <v>116</v>
      </c>
      <c r="AV363" s="15" t="s">
        <v>78</v>
      </c>
      <c r="AW363" s="15" t="s">
        <v>26</v>
      </c>
      <c r="AX363" s="15" t="s">
        <v>71</v>
      </c>
      <c r="AY363" s="205" t="s">
        <v>137</v>
      </c>
    </row>
    <row r="364" spans="1:65" s="15" customFormat="1">
      <c r="B364" s="204"/>
      <c r="D364" s="188" t="s">
        <v>145</v>
      </c>
      <c r="E364" s="205" t="s">
        <v>1</v>
      </c>
      <c r="F364" s="206" t="s">
        <v>474</v>
      </c>
      <c r="H364" s="205" t="s">
        <v>1</v>
      </c>
      <c r="I364" s="207"/>
      <c r="L364" s="204"/>
      <c r="M364" s="208"/>
      <c r="N364" s="209"/>
      <c r="O364" s="209"/>
      <c r="P364" s="209"/>
      <c r="Q364" s="209"/>
      <c r="R364" s="209"/>
      <c r="S364" s="209"/>
      <c r="T364" s="210"/>
      <c r="AT364" s="205" t="s">
        <v>145</v>
      </c>
      <c r="AU364" s="205" t="s">
        <v>116</v>
      </c>
      <c r="AV364" s="15" t="s">
        <v>78</v>
      </c>
      <c r="AW364" s="15" t="s">
        <v>26</v>
      </c>
      <c r="AX364" s="15" t="s">
        <v>71</v>
      </c>
      <c r="AY364" s="205" t="s">
        <v>137</v>
      </c>
    </row>
    <row r="365" spans="1:65" s="13" customFormat="1">
      <c r="B365" s="187"/>
      <c r="D365" s="188" t="s">
        <v>145</v>
      </c>
      <c r="E365" s="189" t="s">
        <v>1</v>
      </c>
      <c r="F365" s="190" t="s">
        <v>475</v>
      </c>
      <c r="H365" s="191">
        <v>1.6879999999999999</v>
      </c>
      <c r="I365" s="192"/>
      <c r="L365" s="187"/>
      <c r="M365" s="193"/>
      <c r="N365" s="194"/>
      <c r="O365" s="194"/>
      <c r="P365" s="194"/>
      <c r="Q365" s="194"/>
      <c r="R365" s="194"/>
      <c r="S365" s="194"/>
      <c r="T365" s="195"/>
      <c r="AT365" s="189" t="s">
        <v>145</v>
      </c>
      <c r="AU365" s="189" t="s">
        <v>116</v>
      </c>
      <c r="AV365" s="13" t="s">
        <v>116</v>
      </c>
      <c r="AW365" s="13" t="s">
        <v>26</v>
      </c>
      <c r="AX365" s="13" t="s">
        <v>71</v>
      </c>
      <c r="AY365" s="189" t="s">
        <v>137</v>
      </c>
    </row>
    <row r="366" spans="1:65" s="16" customFormat="1">
      <c r="B366" s="222"/>
      <c r="D366" s="188" t="s">
        <v>145</v>
      </c>
      <c r="E366" s="223" t="s">
        <v>1</v>
      </c>
      <c r="F366" s="224" t="s">
        <v>240</v>
      </c>
      <c r="H366" s="225">
        <v>1.6879999999999999</v>
      </c>
      <c r="I366" s="226"/>
      <c r="L366" s="222"/>
      <c r="M366" s="227"/>
      <c r="N366" s="228"/>
      <c r="O366" s="228"/>
      <c r="P366" s="228"/>
      <c r="Q366" s="228"/>
      <c r="R366" s="228"/>
      <c r="S366" s="228"/>
      <c r="T366" s="229"/>
      <c r="AT366" s="223" t="s">
        <v>145</v>
      </c>
      <c r="AU366" s="223" t="s">
        <v>116</v>
      </c>
      <c r="AV366" s="16" t="s">
        <v>151</v>
      </c>
      <c r="AW366" s="16" t="s">
        <v>26</v>
      </c>
      <c r="AX366" s="16" t="s">
        <v>71</v>
      </c>
      <c r="AY366" s="223" t="s">
        <v>137</v>
      </c>
    </row>
    <row r="367" spans="1:65" s="15" customFormat="1">
      <c r="B367" s="204"/>
      <c r="D367" s="188" t="s">
        <v>145</v>
      </c>
      <c r="E367" s="205" t="s">
        <v>1</v>
      </c>
      <c r="F367" s="206" t="s">
        <v>409</v>
      </c>
      <c r="H367" s="205" t="s">
        <v>1</v>
      </c>
      <c r="I367" s="207"/>
      <c r="L367" s="204"/>
      <c r="M367" s="208"/>
      <c r="N367" s="209"/>
      <c r="O367" s="209"/>
      <c r="P367" s="209"/>
      <c r="Q367" s="209"/>
      <c r="R367" s="209"/>
      <c r="S367" s="209"/>
      <c r="T367" s="210"/>
      <c r="AT367" s="205" t="s">
        <v>145</v>
      </c>
      <c r="AU367" s="205" t="s">
        <v>116</v>
      </c>
      <c r="AV367" s="15" t="s">
        <v>78</v>
      </c>
      <c r="AW367" s="15" t="s">
        <v>26</v>
      </c>
      <c r="AX367" s="15" t="s">
        <v>71</v>
      </c>
      <c r="AY367" s="205" t="s">
        <v>137</v>
      </c>
    </row>
    <row r="368" spans="1:65" s="15" customFormat="1">
      <c r="B368" s="204"/>
      <c r="D368" s="188" t="s">
        <v>145</v>
      </c>
      <c r="E368" s="205" t="s">
        <v>1</v>
      </c>
      <c r="F368" s="206" t="s">
        <v>474</v>
      </c>
      <c r="H368" s="205" t="s">
        <v>1</v>
      </c>
      <c r="I368" s="207"/>
      <c r="L368" s="204"/>
      <c r="M368" s="208"/>
      <c r="N368" s="209"/>
      <c r="O368" s="209"/>
      <c r="P368" s="209"/>
      <c r="Q368" s="209"/>
      <c r="R368" s="209"/>
      <c r="S368" s="209"/>
      <c r="T368" s="210"/>
      <c r="AT368" s="205" t="s">
        <v>145</v>
      </c>
      <c r="AU368" s="205" t="s">
        <v>116</v>
      </c>
      <c r="AV368" s="15" t="s">
        <v>78</v>
      </c>
      <c r="AW368" s="15" t="s">
        <v>26</v>
      </c>
      <c r="AX368" s="15" t="s">
        <v>71</v>
      </c>
      <c r="AY368" s="205" t="s">
        <v>137</v>
      </c>
    </row>
    <row r="369" spans="1:65" s="13" customFormat="1">
      <c r="B369" s="187"/>
      <c r="D369" s="188" t="s">
        <v>145</v>
      </c>
      <c r="E369" s="189" t="s">
        <v>1</v>
      </c>
      <c r="F369" s="190" t="s">
        <v>476</v>
      </c>
      <c r="H369" s="191">
        <v>1.44</v>
      </c>
      <c r="I369" s="192"/>
      <c r="L369" s="187"/>
      <c r="M369" s="193"/>
      <c r="N369" s="194"/>
      <c r="O369" s="194"/>
      <c r="P369" s="194"/>
      <c r="Q369" s="194"/>
      <c r="R369" s="194"/>
      <c r="S369" s="194"/>
      <c r="T369" s="195"/>
      <c r="AT369" s="189" t="s">
        <v>145</v>
      </c>
      <c r="AU369" s="189" t="s">
        <v>116</v>
      </c>
      <c r="AV369" s="13" t="s">
        <v>116</v>
      </c>
      <c r="AW369" s="13" t="s">
        <v>26</v>
      </c>
      <c r="AX369" s="13" t="s">
        <v>71</v>
      </c>
      <c r="AY369" s="189" t="s">
        <v>137</v>
      </c>
    </row>
    <row r="370" spans="1:65" s="16" customFormat="1">
      <c r="B370" s="222"/>
      <c r="D370" s="188" t="s">
        <v>145</v>
      </c>
      <c r="E370" s="223" t="s">
        <v>1</v>
      </c>
      <c r="F370" s="224" t="s">
        <v>240</v>
      </c>
      <c r="H370" s="225">
        <v>1.44</v>
      </c>
      <c r="I370" s="226"/>
      <c r="L370" s="222"/>
      <c r="M370" s="227"/>
      <c r="N370" s="228"/>
      <c r="O370" s="228"/>
      <c r="P370" s="228"/>
      <c r="Q370" s="228"/>
      <c r="R370" s="228"/>
      <c r="S370" s="228"/>
      <c r="T370" s="229"/>
      <c r="AT370" s="223" t="s">
        <v>145</v>
      </c>
      <c r="AU370" s="223" t="s">
        <v>116</v>
      </c>
      <c r="AV370" s="16" t="s">
        <v>151</v>
      </c>
      <c r="AW370" s="16" t="s">
        <v>26</v>
      </c>
      <c r="AX370" s="16" t="s">
        <v>71</v>
      </c>
      <c r="AY370" s="223" t="s">
        <v>137</v>
      </c>
    </row>
    <row r="371" spans="1:65" s="15" customFormat="1">
      <c r="B371" s="204"/>
      <c r="D371" s="188" t="s">
        <v>145</v>
      </c>
      <c r="E371" s="205" t="s">
        <v>1</v>
      </c>
      <c r="F371" s="206" t="s">
        <v>411</v>
      </c>
      <c r="H371" s="205" t="s">
        <v>1</v>
      </c>
      <c r="I371" s="207"/>
      <c r="L371" s="204"/>
      <c r="M371" s="208"/>
      <c r="N371" s="209"/>
      <c r="O371" s="209"/>
      <c r="P371" s="209"/>
      <c r="Q371" s="209"/>
      <c r="R371" s="209"/>
      <c r="S371" s="209"/>
      <c r="T371" s="210"/>
      <c r="AT371" s="205" t="s">
        <v>145</v>
      </c>
      <c r="AU371" s="205" t="s">
        <v>116</v>
      </c>
      <c r="AV371" s="15" t="s">
        <v>78</v>
      </c>
      <c r="AW371" s="15" t="s">
        <v>26</v>
      </c>
      <c r="AX371" s="15" t="s">
        <v>71</v>
      </c>
      <c r="AY371" s="205" t="s">
        <v>137</v>
      </c>
    </row>
    <row r="372" spans="1:65" s="15" customFormat="1">
      <c r="B372" s="204"/>
      <c r="D372" s="188" t="s">
        <v>145</v>
      </c>
      <c r="E372" s="205" t="s">
        <v>1</v>
      </c>
      <c r="F372" s="206" t="s">
        <v>474</v>
      </c>
      <c r="H372" s="205" t="s">
        <v>1</v>
      </c>
      <c r="I372" s="207"/>
      <c r="L372" s="204"/>
      <c r="M372" s="208"/>
      <c r="N372" s="209"/>
      <c r="O372" s="209"/>
      <c r="P372" s="209"/>
      <c r="Q372" s="209"/>
      <c r="R372" s="209"/>
      <c r="S372" s="209"/>
      <c r="T372" s="210"/>
      <c r="AT372" s="205" t="s">
        <v>145</v>
      </c>
      <c r="AU372" s="205" t="s">
        <v>116</v>
      </c>
      <c r="AV372" s="15" t="s">
        <v>78</v>
      </c>
      <c r="AW372" s="15" t="s">
        <v>26</v>
      </c>
      <c r="AX372" s="15" t="s">
        <v>71</v>
      </c>
      <c r="AY372" s="205" t="s">
        <v>137</v>
      </c>
    </row>
    <row r="373" spans="1:65" s="13" customFormat="1">
      <c r="B373" s="187"/>
      <c r="D373" s="188" t="s">
        <v>145</v>
      </c>
      <c r="E373" s="189" t="s">
        <v>1</v>
      </c>
      <c r="F373" s="190" t="s">
        <v>477</v>
      </c>
      <c r="H373" s="191">
        <v>3.05</v>
      </c>
      <c r="I373" s="192"/>
      <c r="L373" s="187"/>
      <c r="M373" s="193"/>
      <c r="N373" s="194"/>
      <c r="O373" s="194"/>
      <c r="P373" s="194"/>
      <c r="Q373" s="194"/>
      <c r="R373" s="194"/>
      <c r="S373" s="194"/>
      <c r="T373" s="195"/>
      <c r="AT373" s="189" t="s">
        <v>145</v>
      </c>
      <c r="AU373" s="189" t="s">
        <v>116</v>
      </c>
      <c r="AV373" s="13" t="s">
        <v>116</v>
      </c>
      <c r="AW373" s="13" t="s">
        <v>26</v>
      </c>
      <c r="AX373" s="13" t="s">
        <v>71</v>
      </c>
      <c r="AY373" s="189" t="s">
        <v>137</v>
      </c>
    </row>
    <row r="374" spans="1:65" s="16" customFormat="1">
      <c r="B374" s="222"/>
      <c r="D374" s="188" t="s">
        <v>145</v>
      </c>
      <c r="E374" s="223" t="s">
        <v>1</v>
      </c>
      <c r="F374" s="224" t="s">
        <v>240</v>
      </c>
      <c r="H374" s="225">
        <v>3.05</v>
      </c>
      <c r="I374" s="226"/>
      <c r="L374" s="222"/>
      <c r="M374" s="227"/>
      <c r="N374" s="228"/>
      <c r="O374" s="228"/>
      <c r="P374" s="228"/>
      <c r="Q374" s="228"/>
      <c r="R374" s="228"/>
      <c r="S374" s="228"/>
      <c r="T374" s="229"/>
      <c r="AT374" s="223" t="s">
        <v>145</v>
      </c>
      <c r="AU374" s="223" t="s">
        <v>116</v>
      </c>
      <c r="AV374" s="16" t="s">
        <v>151</v>
      </c>
      <c r="AW374" s="16" t="s">
        <v>26</v>
      </c>
      <c r="AX374" s="16" t="s">
        <v>71</v>
      </c>
      <c r="AY374" s="223" t="s">
        <v>137</v>
      </c>
    </row>
    <row r="375" spans="1:65" s="14" customFormat="1">
      <c r="B375" s="196"/>
      <c r="D375" s="188" t="s">
        <v>145</v>
      </c>
      <c r="E375" s="197" t="s">
        <v>1</v>
      </c>
      <c r="F375" s="198" t="s">
        <v>147</v>
      </c>
      <c r="H375" s="199">
        <v>71.727999999999994</v>
      </c>
      <c r="I375" s="200"/>
      <c r="L375" s="196"/>
      <c r="M375" s="201"/>
      <c r="N375" s="202"/>
      <c r="O375" s="202"/>
      <c r="P375" s="202"/>
      <c r="Q375" s="202"/>
      <c r="R375" s="202"/>
      <c r="S375" s="202"/>
      <c r="T375" s="203"/>
      <c r="AT375" s="197" t="s">
        <v>145</v>
      </c>
      <c r="AU375" s="197" t="s">
        <v>116</v>
      </c>
      <c r="AV375" s="14" t="s">
        <v>143</v>
      </c>
      <c r="AW375" s="14" t="s">
        <v>26</v>
      </c>
      <c r="AX375" s="14" t="s">
        <v>78</v>
      </c>
      <c r="AY375" s="197" t="s">
        <v>137</v>
      </c>
    </row>
    <row r="376" spans="1:65" s="2" customFormat="1" ht="24.2" customHeight="1">
      <c r="A376" s="35"/>
      <c r="B376" s="142"/>
      <c r="C376" s="211" t="s">
        <v>478</v>
      </c>
      <c r="D376" s="211" t="s">
        <v>174</v>
      </c>
      <c r="E376" s="212" t="s">
        <v>387</v>
      </c>
      <c r="F376" s="213" t="s">
        <v>388</v>
      </c>
      <c r="G376" s="214" t="s">
        <v>142</v>
      </c>
      <c r="H376" s="215">
        <v>2.278</v>
      </c>
      <c r="I376" s="216"/>
      <c r="J376" s="217">
        <f>ROUND(I376*H376,2)</f>
        <v>0</v>
      </c>
      <c r="K376" s="218"/>
      <c r="L376" s="219"/>
      <c r="M376" s="220" t="s">
        <v>1</v>
      </c>
      <c r="N376" s="221" t="s">
        <v>37</v>
      </c>
      <c r="O376" s="64"/>
      <c r="P376" s="184">
        <f>O376*H376</f>
        <v>0</v>
      </c>
      <c r="Q376" s="184">
        <v>0.8</v>
      </c>
      <c r="R376" s="184">
        <f>Q376*H376</f>
        <v>1.8224</v>
      </c>
      <c r="S376" s="184">
        <v>0</v>
      </c>
      <c r="T376" s="185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86" t="s">
        <v>300</v>
      </c>
      <c r="AT376" s="186" t="s">
        <v>174</v>
      </c>
      <c r="AU376" s="186" t="s">
        <v>116</v>
      </c>
      <c r="AY376" s="18" t="s">
        <v>137</v>
      </c>
      <c r="BE376" s="104">
        <f>IF(N376="základná",J376,0)</f>
        <v>0</v>
      </c>
      <c r="BF376" s="104">
        <f>IF(N376="znížená",J376,0)</f>
        <v>0</v>
      </c>
      <c r="BG376" s="104">
        <f>IF(N376="zákl. prenesená",J376,0)</f>
        <v>0</v>
      </c>
      <c r="BH376" s="104">
        <f>IF(N376="zníž. prenesená",J376,0)</f>
        <v>0</v>
      </c>
      <c r="BI376" s="104">
        <f>IF(N376="nulová",J376,0)</f>
        <v>0</v>
      </c>
      <c r="BJ376" s="18" t="s">
        <v>116</v>
      </c>
      <c r="BK376" s="104">
        <f>ROUND(I376*H376,2)</f>
        <v>0</v>
      </c>
      <c r="BL376" s="18" t="s">
        <v>211</v>
      </c>
      <c r="BM376" s="186" t="s">
        <v>479</v>
      </c>
    </row>
    <row r="377" spans="1:65" s="15" customFormat="1">
      <c r="B377" s="204"/>
      <c r="D377" s="188" t="s">
        <v>145</v>
      </c>
      <c r="E377" s="205" t="s">
        <v>1</v>
      </c>
      <c r="F377" s="206" t="s">
        <v>454</v>
      </c>
      <c r="H377" s="205" t="s">
        <v>1</v>
      </c>
      <c r="I377" s="207"/>
      <c r="L377" s="204"/>
      <c r="M377" s="208"/>
      <c r="N377" s="209"/>
      <c r="O377" s="209"/>
      <c r="P377" s="209"/>
      <c r="Q377" s="209"/>
      <c r="R377" s="209"/>
      <c r="S377" s="209"/>
      <c r="T377" s="210"/>
      <c r="AT377" s="205" t="s">
        <v>145</v>
      </c>
      <c r="AU377" s="205" t="s">
        <v>116</v>
      </c>
      <c r="AV377" s="15" t="s">
        <v>78</v>
      </c>
      <c r="AW377" s="15" t="s">
        <v>26</v>
      </c>
      <c r="AX377" s="15" t="s">
        <v>71</v>
      </c>
      <c r="AY377" s="205" t="s">
        <v>137</v>
      </c>
    </row>
    <row r="378" spans="1:65" s="15" customFormat="1">
      <c r="B378" s="204"/>
      <c r="D378" s="188" t="s">
        <v>145</v>
      </c>
      <c r="E378" s="205" t="s">
        <v>1</v>
      </c>
      <c r="F378" s="206" t="s">
        <v>469</v>
      </c>
      <c r="H378" s="205" t="s">
        <v>1</v>
      </c>
      <c r="I378" s="207"/>
      <c r="L378" s="204"/>
      <c r="M378" s="208"/>
      <c r="N378" s="209"/>
      <c r="O378" s="209"/>
      <c r="P378" s="209"/>
      <c r="Q378" s="209"/>
      <c r="R378" s="209"/>
      <c r="S378" s="209"/>
      <c r="T378" s="210"/>
      <c r="AT378" s="205" t="s">
        <v>145</v>
      </c>
      <c r="AU378" s="205" t="s">
        <v>116</v>
      </c>
      <c r="AV378" s="15" t="s">
        <v>78</v>
      </c>
      <c r="AW378" s="15" t="s">
        <v>26</v>
      </c>
      <c r="AX378" s="15" t="s">
        <v>71</v>
      </c>
      <c r="AY378" s="205" t="s">
        <v>137</v>
      </c>
    </row>
    <row r="379" spans="1:65" s="13" customFormat="1">
      <c r="B379" s="187"/>
      <c r="D379" s="188" t="s">
        <v>145</v>
      </c>
      <c r="E379" s="189" t="s">
        <v>1</v>
      </c>
      <c r="F379" s="190" t="s">
        <v>480</v>
      </c>
      <c r="H379" s="191">
        <v>0.51300000000000001</v>
      </c>
      <c r="I379" s="192"/>
      <c r="L379" s="187"/>
      <c r="M379" s="193"/>
      <c r="N379" s="194"/>
      <c r="O379" s="194"/>
      <c r="P379" s="194"/>
      <c r="Q379" s="194"/>
      <c r="R379" s="194"/>
      <c r="S379" s="194"/>
      <c r="T379" s="195"/>
      <c r="AT379" s="189" t="s">
        <v>145</v>
      </c>
      <c r="AU379" s="189" t="s">
        <v>116</v>
      </c>
      <c r="AV379" s="13" t="s">
        <v>116</v>
      </c>
      <c r="AW379" s="13" t="s">
        <v>26</v>
      </c>
      <c r="AX379" s="13" t="s">
        <v>71</v>
      </c>
      <c r="AY379" s="189" t="s">
        <v>137</v>
      </c>
    </row>
    <row r="380" spans="1:65" s="15" customFormat="1">
      <c r="B380" s="204"/>
      <c r="D380" s="188" t="s">
        <v>145</v>
      </c>
      <c r="E380" s="205" t="s">
        <v>1</v>
      </c>
      <c r="F380" s="206" t="s">
        <v>471</v>
      </c>
      <c r="H380" s="205" t="s">
        <v>1</v>
      </c>
      <c r="I380" s="207"/>
      <c r="L380" s="204"/>
      <c r="M380" s="208"/>
      <c r="N380" s="209"/>
      <c r="O380" s="209"/>
      <c r="P380" s="209"/>
      <c r="Q380" s="209"/>
      <c r="R380" s="209"/>
      <c r="S380" s="209"/>
      <c r="T380" s="210"/>
      <c r="AT380" s="205" t="s">
        <v>145</v>
      </c>
      <c r="AU380" s="205" t="s">
        <v>116</v>
      </c>
      <c r="AV380" s="15" t="s">
        <v>78</v>
      </c>
      <c r="AW380" s="15" t="s">
        <v>26</v>
      </c>
      <c r="AX380" s="15" t="s">
        <v>71</v>
      </c>
      <c r="AY380" s="205" t="s">
        <v>137</v>
      </c>
    </row>
    <row r="381" spans="1:65" s="13" customFormat="1">
      <c r="B381" s="187"/>
      <c r="D381" s="188" t="s">
        <v>145</v>
      </c>
      <c r="E381" s="189" t="s">
        <v>1</v>
      </c>
      <c r="F381" s="190" t="s">
        <v>481</v>
      </c>
      <c r="H381" s="191">
        <v>0.48</v>
      </c>
      <c r="I381" s="192"/>
      <c r="L381" s="187"/>
      <c r="M381" s="193"/>
      <c r="N381" s="194"/>
      <c r="O381" s="194"/>
      <c r="P381" s="194"/>
      <c r="Q381" s="194"/>
      <c r="R381" s="194"/>
      <c r="S381" s="194"/>
      <c r="T381" s="195"/>
      <c r="AT381" s="189" t="s">
        <v>145</v>
      </c>
      <c r="AU381" s="189" t="s">
        <v>116</v>
      </c>
      <c r="AV381" s="13" t="s">
        <v>116</v>
      </c>
      <c r="AW381" s="13" t="s">
        <v>26</v>
      </c>
      <c r="AX381" s="13" t="s">
        <v>71</v>
      </c>
      <c r="AY381" s="189" t="s">
        <v>137</v>
      </c>
    </row>
    <row r="382" spans="1:65" s="15" customFormat="1">
      <c r="B382" s="204"/>
      <c r="D382" s="188" t="s">
        <v>145</v>
      </c>
      <c r="E382" s="205" t="s">
        <v>1</v>
      </c>
      <c r="F382" s="206" t="s">
        <v>472</v>
      </c>
      <c r="H382" s="205" t="s">
        <v>1</v>
      </c>
      <c r="I382" s="207"/>
      <c r="L382" s="204"/>
      <c r="M382" s="208"/>
      <c r="N382" s="209"/>
      <c r="O382" s="209"/>
      <c r="P382" s="209"/>
      <c r="Q382" s="209"/>
      <c r="R382" s="209"/>
      <c r="S382" s="209"/>
      <c r="T382" s="210"/>
      <c r="AT382" s="205" t="s">
        <v>145</v>
      </c>
      <c r="AU382" s="205" t="s">
        <v>116</v>
      </c>
      <c r="AV382" s="15" t="s">
        <v>78</v>
      </c>
      <c r="AW382" s="15" t="s">
        <v>26</v>
      </c>
      <c r="AX382" s="15" t="s">
        <v>71</v>
      </c>
      <c r="AY382" s="205" t="s">
        <v>137</v>
      </c>
    </row>
    <row r="383" spans="1:65" s="13" customFormat="1">
      <c r="B383" s="187"/>
      <c r="D383" s="188" t="s">
        <v>145</v>
      </c>
      <c r="E383" s="189" t="s">
        <v>1</v>
      </c>
      <c r="F383" s="190" t="s">
        <v>482</v>
      </c>
      <c r="H383" s="191">
        <v>0.95399999999999996</v>
      </c>
      <c r="I383" s="192"/>
      <c r="L383" s="187"/>
      <c r="M383" s="193"/>
      <c r="N383" s="194"/>
      <c r="O383" s="194"/>
      <c r="P383" s="194"/>
      <c r="Q383" s="194"/>
      <c r="R383" s="194"/>
      <c r="S383" s="194"/>
      <c r="T383" s="195"/>
      <c r="AT383" s="189" t="s">
        <v>145</v>
      </c>
      <c r="AU383" s="189" t="s">
        <v>116</v>
      </c>
      <c r="AV383" s="13" t="s">
        <v>116</v>
      </c>
      <c r="AW383" s="13" t="s">
        <v>26</v>
      </c>
      <c r="AX383" s="13" t="s">
        <v>71</v>
      </c>
      <c r="AY383" s="189" t="s">
        <v>137</v>
      </c>
    </row>
    <row r="384" spans="1:65" s="16" customFormat="1">
      <c r="B384" s="222"/>
      <c r="D384" s="188" t="s">
        <v>145</v>
      </c>
      <c r="E384" s="223" t="s">
        <v>1</v>
      </c>
      <c r="F384" s="224" t="s">
        <v>240</v>
      </c>
      <c r="H384" s="225">
        <v>1.9470000000000001</v>
      </c>
      <c r="I384" s="226"/>
      <c r="L384" s="222"/>
      <c r="M384" s="227"/>
      <c r="N384" s="228"/>
      <c r="O384" s="228"/>
      <c r="P384" s="228"/>
      <c r="Q384" s="228"/>
      <c r="R384" s="228"/>
      <c r="S384" s="228"/>
      <c r="T384" s="229"/>
      <c r="AT384" s="223" t="s">
        <v>145</v>
      </c>
      <c r="AU384" s="223" t="s">
        <v>116</v>
      </c>
      <c r="AV384" s="16" t="s">
        <v>151</v>
      </c>
      <c r="AW384" s="16" t="s">
        <v>26</v>
      </c>
      <c r="AX384" s="16" t="s">
        <v>71</v>
      </c>
      <c r="AY384" s="223" t="s">
        <v>137</v>
      </c>
    </row>
    <row r="385" spans="1:65" s="15" customFormat="1">
      <c r="B385" s="204"/>
      <c r="D385" s="188" t="s">
        <v>145</v>
      </c>
      <c r="E385" s="205" t="s">
        <v>1</v>
      </c>
      <c r="F385" s="206" t="s">
        <v>406</v>
      </c>
      <c r="H385" s="205" t="s">
        <v>1</v>
      </c>
      <c r="I385" s="207"/>
      <c r="L385" s="204"/>
      <c r="M385" s="208"/>
      <c r="N385" s="209"/>
      <c r="O385" s="209"/>
      <c r="P385" s="209"/>
      <c r="Q385" s="209"/>
      <c r="R385" s="209"/>
      <c r="S385" s="209"/>
      <c r="T385" s="210"/>
      <c r="AT385" s="205" t="s">
        <v>145</v>
      </c>
      <c r="AU385" s="205" t="s">
        <v>116</v>
      </c>
      <c r="AV385" s="15" t="s">
        <v>78</v>
      </c>
      <c r="AW385" s="15" t="s">
        <v>26</v>
      </c>
      <c r="AX385" s="15" t="s">
        <v>71</v>
      </c>
      <c r="AY385" s="205" t="s">
        <v>137</v>
      </c>
    </row>
    <row r="386" spans="1:65" s="15" customFormat="1">
      <c r="B386" s="204"/>
      <c r="D386" s="188" t="s">
        <v>145</v>
      </c>
      <c r="E386" s="205" t="s">
        <v>1</v>
      </c>
      <c r="F386" s="206" t="s">
        <v>474</v>
      </c>
      <c r="H386" s="205" t="s">
        <v>1</v>
      </c>
      <c r="I386" s="207"/>
      <c r="L386" s="204"/>
      <c r="M386" s="208"/>
      <c r="N386" s="209"/>
      <c r="O386" s="209"/>
      <c r="P386" s="209"/>
      <c r="Q386" s="209"/>
      <c r="R386" s="209"/>
      <c r="S386" s="209"/>
      <c r="T386" s="210"/>
      <c r="AT386" s="205" t="s">
        <v>145</v>
      </c>
      <c r="AU386" s="205" t="s">
        <v>116</v>
      </c>
      <c r="AV386" s="15" t="s">
        <v>78</v>
      </c>
      <c r="AW386" s="15" t="s">
        <v>26</v>
      </c>
      <c r="AX386" s="15" t="s">
        <v>71</v>
      </c>
      <c r="AY386" s="205" t="s">
        <v>137</v>
      </c>
    </row>
    <row r="387" spans="1:65" s="13" customFormat="1">
      <c r="B387" s="187"/>
      <c r="D387" s="188" t="s">
        <v>145</v>
      </c>
      <c r="E387" s="189" t="s">
        <v>1</v>
      </c>
      <c r="F387" s="190" t="s">
        <v>483</v>
      </c>
      <c r="H387" s="191">
        <v>3.4000000000000002E-2</v>
      </c>
      <c r="I387" s="192"/>
      <c r="L387" s="187"/>
      <c r="M387" s="193"/>
      <c r="N387" s="194"/>
      <c r="O387" s="194"/>
      <c r="P387" s="194"/>
      <c r="Q387" s="194"/>
      <c r="R387" s="194"/>
      <c r="S387" s="194"/>
      <c r="T387" s="195"/>
      <c r="AT387" s="189" t="s">
        <v>145</v>
      </c>
      <c r="AU387" s="189" t="s">
        <v>116</v>
      </c>
      <c r="AV387" s="13" t="s">
        <v>116</v>
      </c>
      <c r="AW387" s="13" t="s">
        <v>26</v>
      </c>
      <c r="AX387" s="13" t="s">
        <v>71</v>
      </c>
      <c r="AY387" s="189" t="s">
        <v>137</v>
      </c>
    </row>
    <row r="388" spans="1:65" s="16" customFormat="1">
      <c r="B388" s="222"/>
      <c r="D388" s="188" t="s">
        <v>145</v>
      </c>
      <c r="E388" s="223" t="s">
        <v>1</v>
      </c>
      <c r="F388" s="224" t="s">
        <v>240</v>
      </c>
      <c r="H388" s="225">
        <v>3.4000000000000002E-2</v>
      </c>
      <c r="I388" s="226"/>
      <c r="L388" s="222"/>
      <c r="M388" s="227"/>
      <c r="N388" s="228"/>
      <c r="O388" s="228"/>
      <c r="P388" s="228"/>
      <c r="Q388" s="228"/>
      <c r="R388" s="228"/>
      <c r="S388" s="228"/>
      <c r="T388" s="229"/>
      <c r="AT388" s="223" t="s">
        <v>145</v>
      </c>
      <c r="AU388" s="223" t="s">
        <v>116</v>
      </c>
      <c r="AV388" s="16" t="s">
        <v>151</v>
      </c>
      <c r="AW388" s="16" t="s">
        <v>26</v>
      </c>
      <c r="AX388" s="16" t="s">
        <v>71</v>
      </c>
      <c r="AY388" s="223" t="s">
        <v>137</v>
      </c>
    </row>
    <row r="389" spans="1:65" s="15" customFormat="1">
      <c r="B389" s="204"/>
      <c r="D389" s="188" t="s">
        <v>145</v>
      </c>
      <c r="E389" s="205" t="s">
        <v>1</v>
      </c>
      <c r="F389" s="206" t="s">
        <v>409</v>
      </c>
      <c r="H389" s="205" t="s">
        <v>1</v>
      </c>
      <c r="I389" s="207"/>
      <c r="L389" s="204"/>
      <c r="M389" s="208"/>
      <c r="N389" s="209"/>
      <c r="O389" s="209"/>
      <c r="P389" s="209"/>
      <c r="Q389" s="209"/>
      <c r="R389" s="209"/>
      <c r="S389" s="209"/>
      <c r="T389" s="210"/>
      <c r="AT389" s="205" t="s">
        <v>145</v>
      </c>
      <c r="AU389" s="205" t="s">
        <v>116</v>
      </c>
      <c r="AV389" s="15" t="s">
        <v>78</v>
      </c>
      <c r="AW389" s="15" t="s">
        <v>26</v>
      </c>
      <c r="AX389" s="15" t="s">
        <v>71</v>
      </c>
      <c r="AY389" s="205" t="s">
        <v>137</v>
      </c>
    </row>
    <row r="390" spans="1:65" s="15" customFormat="1">
      <c r="B390" s="204"/>
      <c r="D390" s="188" t="s">
        <v>145</v>
      </c>
      <c r="E390" s="205" t="s">
        <v>1</v>
      </c>
      <c r="F390" s="206" t="s">
        <v>474</v>
      </c>
      <c r="H390" s="205" t="s">
        <v>1</v>
      </c>
      <c r="I390" s="207"/>
      <c r="L390" s="204"/>
      <c r="M390" s="208"/>
      <c r="N390" s="209"/>
      <c r="O390" s="209"/>
      <c r="P390" s="209"/>
      <c r="Q390" s="209"/>
      <c r="R390" s="209"/>
      <c r="S390" s="209"/>
      <c r="T390" s="210"/>
      <c r="AT390" s="205" t="s">
        <v>145</v>
      </c>
      <c r="AU390" s="205" t="s">
        <v>116</v>
      </c>
      <c r="AV390" s="15" t="s">
        <v>78</v>
      </c>
      <c r="AW390" s="15" t="s">
        <v>26</v>
      </c>
      <c r="AX390" s="15" t="s">
        <v>71</v>
      </c>
      <c r="AY390" s="205" t="s">
        <v>137</v>
      </c>
    </row>
    <row r="391" spans="1:65" s="13" customFormat="1">
      <c r="B391" s="187"/>
      <c r="D391" s="188" t="s">
        <v>145</v>
      </c>
      <c r="E391" s="189" t="s">
        <v>1</v>
      </c>
      <c r="F391" s="190" t="s">
        <v>484</v>
      </c>
      <c r="H391" s="191">
        <v>2.9000000000000001E-2</v>
      </c>
      <c r="I391" s="192"/>
      <c r="L391" s="187"/>
      <c r="M391" s="193"/>
      <c r="N391" s="194"/>
      <c r="O391" s="194"/>
      <c r="P391" s="194"/>
      <c r="Q391" s="194"/>
      <c r="R391" s="194"/>
      <c r="S391" s="194"/>
      <c r="T391" s="195"/>
      <c r="AT391" s="189" t="s">
        <v>145</v>
      </c>
      <c r="AU391" s="189" t="s">
        <v>116</v>
      </c>
      <c r="AV391" s="13" t="s">
        <v>116</v>
      </c>
      <c r="AW391" s="13" t="s">
        <v>26</v>
      </c>
      <c r="AX391" s="13" t="s">
        <v>71</v>
      </c>
      <c r="AY391" s="189" t="s">
        <v>137</v>
      </c>
    </row>
    <row r="392" spans="1:65" s="16" customFormat="1">
      <c r="B392" s="222"/>
      <c r="D392" s="188" t="s">
        <v>145</v>
      </c>
      <c r="E392" s="223" t="s">
        <v>1</v>
      </c>
      <c r="F392" s="224" t="s">
        <v>240</v>
      </c>
      <c r="H392" s="225">
        <v>2.9000000000000001E-2</v>
      </c>
      <c r="I392" s="226"/>
      <c r="L392" s="222"/>
      <c r="M392" s="227"/>
      <c r="N392" s="228"/>
      <c r="O392" s="228"/>
      <c r="P392" s="228"/>
      <c r="Q392" s="228"/>
      <c r="R392" s="228"/>
      <c r="S392" s="228"/>
      <c r="T392" s="229"/>
      <c r="AT392" s="223" t="s">
        <v>145</v>
      </c>
      <c r="AU392" s="223" t="s">
        <v>116</v>
      </c>
      <c r="AV392" s="16" t="s">
        <v>151</v>
      </c>
      <c r="AW392" s="16" t="s">
        <v>26</v>
      </c>
      <c r="AX392" s="16" t="s">
        <v>71</v>
      </c>
      <c r="AY392" s="223" t="s">
        <v>137</v>
      </c>
    </row>
    <row r="393" spans="1:65" s="15" customFormat="1">
      <c r="B393" s="204"/>
      <c r="D393" s="188" t="s">
        <v>145</v>
      </c>
      <c r="E393" s="205" t="s">
        <v>1</v>
      </c>
      <c r="F393" s="206" t="s">
        <v>411</v>
      </c>
      <c r="H393" s="205" t="s">
        <v>1</v>
      </c>
      <c r="I393" s="207"/>
      <c r="L393" s="204"/>
      <c r="M393" s="208"/>
      <c r="N393" s="209"/>
      <c r="O393" s="209"/>
      <c r="P393" s="209"/>
      <c r="Q393" s="209"/>
      <c r="R393" s="209"/>
      <c r="S393" s="209"/>
      <c r="T393" s="210"/>
      <c r="AT393" s="205" t="s">
        <v>145</v>
      </c>
      <c r="AU393" s="205" t="s">
        <v>116</v>
      </c>
      <c r="AV393" s="15" t="s">
        <v>78</v>
      </c>
      <c r="AW393" s="15" t="s">
        <v>26</v>
      </c>
      <c r="AX393" s="15" t="s">
        <v>71</v>
      </c>
      <c r="AY393" s="205" t="s">
        <v>137</v>
      </c>
    </row>
    <row r="394" spans="1:65" s="15" customFormat="1">
      <c r="B394" s="204"/>
      <c r="D394" s="188" t="s">
        <v>145</v>
      </c>
      <c r="E394" s="205" t="s">
        <v>1</v>
      </c>
      <c r="F394" s="206" t="s">
        <v>474</v>
      </c>
      <c r="H394" s="205" t="s">
        <v>1</v>
      </c>
      <c r="I394" s="207"/>
      <c r="L394" s="204"/>
      <c r="M394" s="208"/>
      <c r="N394" s="209"/>
      <c r="O394" s="209"/>
      <c r="P394" s="209"/>
      <c r="Q394" s="209"/>
      <c r="R394" s="209"/>
      <c r="S394" s="209"/>
      <c r="T394" s="210"/>
      <c r="AT394" s="205" t="s">
        <v>145</v>
      </c>
      <c r="AU394" s="205" t="s">
        <v>116</v>
      </c>
      <c r="AV394" s="15" t="s">
        <v>78</v>
      </c>
      <c r="AW394" s="15" t="s">
        <v>26</v>
      </c>
      <c r="AX394" s="15" t="s">
        <v>71</v>
      </c>
      <c r="AY394" s="205" t="s">
        <v>137</v>
      </c>
    </row>
    <row r="395" spans="1:65" s="13" customFormat="1">
      <c r="B395" s="187"/>
      <c r="D395" s="188" t="s">
        <v>145</v>
      </c>
      <c r="E395" s="189" t="s">
        <v>1</v>
      </c>
      <c r="F395" s="190" t="s">
        <v>485</v>
      </c>
      <c r="H395" s="191">
        <v>6.0999999999999999E-2</v>
      </c>
      <c r="I395" s="192"/>
      <c r="L395" s="187"/>
      <c r="M395" s="193"/>
      <c r="N395" s="194"/>
      <c r="O395" s="194"/>
      <c r="P395" s="194"/>
      <c r="Q395" s="194"/>
      <c r="R395" s="194"/>
      <c r="S395" s="194"/>
      <c r="T395" s="195"/>
      <c r="AT395" s="189" t="s">
        <v>145</v>
      </c>
      <c r="AU395" s="189" t="s">
        <v>116</v>
      </c>
      <c r="AV395" s="13" t="s">
        <v>116</v>
      </c>
      <c r="AW395" s="13" t="s">
        <v>26</v>
      </c>
      <c r="AX395" s="13" t="s">
        <v>71</v>
      </c>
      <c r="AY395" s="189" t="s">
        <v>137</v>
      </c>
    </row>
    <row r="396" spans="1:65" s="16" customFormat="1">
      <c r="B396" s="222"/>
      <c r="D396" s="188" t="s">
        <v>145</v>
      </c>
      <c r="E396" s="223" t="s">
        <v>1</v>
      </c>
      <c r="F396" s="224" t="s">
        <v>240</v>
      </c>
      <c r="H396" s="225">
        <v>6.0999999999999999E-2</v>
      </c>
      <c r="I396" s="226"/>
      <c r="L396" s="222"/>
      <c r="M396" s="227"/>
      <c r="N396" s="228"/>
      <c r="O396" s="228"/>
      <c r="P396" s="228"/>
      <c r="Q396" s="228"/>
      <c r="R396" s="228"/>
      <c r="S396" s="228"/>
      <c r="T396" s="229"/>
      <c r="AT396" s="223" t="s">
        <v>145</v>
      </c>
      <c r="AU396" s="223" t="s">
        <v>116</v>
      </c>
      <c r="AV396" s="16" t="s">
        <v>151</v>
      </c>
      <c r="AW396" s="16" t="s">
        <v>26</v>
      </c>
      <c r="AX396" s="16" t="s">
        <v>71</v>
      </c>
      <c r="AY396" s="223" t="s">
        <v>137</v>
      </c>
    </row>
    <row r="397" spans="1:65" s="14" customFormat="1">
      <c r="B397" s="196"/>
      <c r="D397" s="188" t="s">
        <v>145</v>
      </c>
      <c r="E397" s="197" t="s">
        <v>1</v>
      </c>
      <c r="F397" s="198" t="s">
        <v>147</v>
      </c>
      <c r="H397" s="199">
        <v>2.0710000000000002</v>
      </c>
      <c r="I397" s="200"/>
      <c r="L397" s="196"/>
      <c r="M397" s="201"/>
      <c r="N397" s="202"/>
      <c r="O397" s="202"/>
      <c r="P397" s="202"/>
      <c r="Q397" s="202"/>
      <c r="R397" s="202"/>
      <c r="S397" s="202"/>
      <c r="T397" s="203"/>
      <c r="AT397" s="197" t="s">
        <v>145</v>
      </c>
      <c r="AU397" s="197" t="s">
        <v>116</v>
      </c>
      <c r="AV397" s="14" t="s">
        <v>143</v>
      </c>
      <c r="AW397" s="14" t="s">
        <v>26</v>
      </c>
      <c r="AX397" s="14" t="s">
        <v>71</v>
      </c>
      <c r="AY397" s="197" t="s">
        <v>137</v>
      </c>
    </row>
    <row r="398" spans="1:65" s="13" customFormat="1">
      <c r="B398" s="187"/>
      <c r="D398" s="188" t="s">
        <v>145</v>
      </c>
      <c r="E398" s="189" t="s">
        <v>1</v>
      </c>
      <c r="F398" s="190" t="s">
        <v>486</v>
      </c>
      <c r="H398" s="191">
        <v>2.278</v>
      </c>
      <c r="I398" s="192"/>
      <c r="L398" s="187"/>
      <c r="M398" s="193"/>
      <c r="N398" s="194"/>
      <c r="O398" s="194"/>
      <c r="P398" s="194"/>
      <c r="Q398" s="194"/>
      <c r="R398" s="194"/>
      <c r="S398" s="194"/>
      <c r="T398" s="195"/>
      <c r="AT398" s="189" t="s">
        <v>145</v>
      </c>
      <c r="AU398" s="189" t="s">
        <v>116</v>
      </c>
      <c r="AV398" s="13" t="s">
        <v>116</v>
      </c>
      <c r="AW398" s="13" t="s">
        <v>26</v>
      </c>
      <c r="AX398" s="13" t="s">
        <v>71</v>
      </c>
      <c r="AY398" s="189" t="s">
        <v>137</v>
      </c>
    </row>
    <row r="399" spans="1:65" s="14" customFormat="1">
      <c r="B399" s="196"/>
      <c r="D399" s="188" t="s">
        <v>145</v>
      </c>
      <c r="E399" s="197" t="s">
        <v>1</v>
      </c>
      <c r="F399" s="198" t="s">
        <v>147</v>
      </c>
      <c r="H399" s="199">
        <v>2.278</v>
      </c>
      <c r="I399" s="200"/>
      <c r="L399" s="196"/>
      <c r="M399" s="201"/>
      <c r="N399" s="202"/>
      <c r="O399" s="202"/>
      <c r="P399" s="202"/>
      <c r="Q399" s="202"/>
      <c r="R399" s="202"/>
      <c r="S399" s="202"/>
      <c r="T399" s="203"/>
      <c r="AT399" s="197" t="s">
        <v>145</v>
      </c>
      <c r="AU399" s="197" t="s">
        <v>116</v>
      </c>
      <c r="AV399" s="14" t="s">
        <v>143</v>
      </c>
      <c r="AW399" s="14" t="s">
        <v>26</v>
      </c>
      <c r="AX399" s="14" t="s">
        <v>78</v>
      </c>
      <c r="AY399" s="197" t="s">
        <v>137</v>
      </c>
    </row>
    <row r="400" spans="1:65" s="2" customFormat="1" ht="24.2" customHeight="1">
      <c r="A400" s="35"/>
      <c r="B400" s="142"/>
      <c r="C400" s="174" t="s">
        <v>487</v>
      </c>
      <c r="D400" s="174" t="s">
        <v>139</v>
      </c>
      <c r="E400" s="175" t="s">
        <v>488</v>
      </c>
      <c r="F400" s="176" t="s">
        <v>489</v>
      </c>
      <c r="G400" s="177" t="s">
        <v>142</v>
      </c>
      <c r="H400" s="178">
        <v>2.278</v>
      </c>
      <c r="I400" s="179"/>
      <c r="J400" s="180">
        <f>ROUND(I400*H400,2)</f>
        <v>0</v>
      </c>
      <c r="K400" s="181"/>
      <c r="L400" s="36"/>
      <c r="M400" s="182" t="s">
        <v>1</v>
      </c>
      <c r="N400" s="183" t="s">
        <v>37</v>
      </c>
      <c r="O400" s="64"/>
      <c r="P400" s="184">
        <f>O400*H400</f>
        <v>0</v>
      </c>
      <c r="Q400" s="184">
        <v>2.9399999999999999E-3</v>
      </c>
      <c r="R400" s="184">
        <f>Q400*H400</f>
        <v>6.6973199999999997E-3</v>
      </c>
      <c r="S400" s="184">
        <v>0</v>
      </c>
      <c r="T400" s="185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86" t="s">
        <v>211</v>
      </c>
      <c r="AT400" s="186" t="s">
        <v>139</v>
      </c>
      <c r="AU400" s="186" t="s">
        <v>116</v>
      </c>
      <c r="AY400" s="18" t="s">
        <v>137</v>
      </c>
      <c r="BE400" s="104">
        <f>IF(N400="základná",J400,0)</f>
        <v>0</v>
      </c>
      <c r="BF400" s="104">
        <f>IF(N400="znížená",J400,0)</f>
        <v>0</v>
      </c>
      <c r="BG400" s="104">
        <f>IF(N400="zákl. prenesená",J400,0)</f>
        <v>0</v>
      </c>
      <c r="BH400" s="104">
        <f>IF(N400="zníž. prenesená",J400,0)</f>
        <v>0</v>
      </c>
      <c r="BI400" s="104">
        <f>IF(N400="nulová",J400,0)</f>
        <v>0</v>
      </c>
      <c r="BJ400" s="18" t="s">
        <v>116</v>
      </c>
      <c r="BK400" s="104">
        <f>ROUND(I400*H400,2)</f>
        <v>0</v>
      </c>
      <c r="BL400" s="18" t="s">
        <v>211</v>
      </c>
      <c r="BM400" s="186" t="s">
        <v>490</v>
      </c>
    </row>
    <row r="401" spans="1:65" s="2" customFormat="1" ht="24.2" customHeight="1">
      <c r="A401" s="35"/>
      <c r="B401" s="142"/>
      <c r="C401" s="174" t="s">
        <v>491</v>
      </c>
      <c r="D401" s="174" t="s">
        <v>139</v>
      </c>
      <c r="E401" s="175" t="s">
        <v>492</v>
      </c>
      <c r="F401" s="176" t="s">
        <v>493</v>
      </c>
      <c r="G401" s="177" t="s">
        <v>369</v>
      </c>
      <c r="H401" s="230"/>
      <c r="I401" s="179"/>
      <c r="J401" s="180">
        <f>ROUND(I401*H401,2)</f>
        <v>0</v>
      </c>
      <c r="K401" s="181"/>
      <c r="L401" s="36"/>
      <c r="M401" s="182" t="s">
        <v>1</v>
      </c>
      <c r="N401" s="183" t="s">
        <v>37</v>
      </c>
      <c r="O401" s="64"/>
      <c r="P401" s="184">
        <f>O401*H401</f>
        <v>0</v>
      </c>
      <c r="Q401" s="184">
        <v>0</v>
      </c>
      <c r="R401" s="184">
        <f>Q401*H401</f>
        <v>0</v>
      </c>
      <c r="S401" s="184">
        <v>0</v>
      </c>
      <c r="T401" s="185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86" t="s">
        <v>211</v>
      </c>
      <c r="AT401" s="186" t="s">
        <v>139</v>
      </c>
      <c r="AU401" s="186" t="s">
        <v>116</v>
      </c>
      <c r="AY401" s="18" t="s">
        <v>137</v>
      </c>
      <c r="BE401" s="104">
        <f>IF(N401="základná",J401,0)</f>
        <v>0</v>
      </c>
      <c r="BF401" s="104">
        <f>IF(N401="znížená",J401,0)</f>
        <v>0</v>
      </c>
      <c r="BG401" s="104">
        <f>IF(N401="zákl. prenesená",J401,0)</f>
        <v>0</v>
      </c>
      <c r="BH401" s="104">
        <f>IF(N401="zníž. prenesená",J401,0)</f>
        <v>0</v>
      </c>
      <c r="BI401" s="104">
        <f>IF(N401="nulová",J401,0)</f>
        <v>0</v>
      </c>
      <c r="BJ401" s="18" t="s">
        <v>116</v>
      </c>
      <c r="BK401" s="104">
        <f>ROUND(I401*H401,2)</f>
        <v>0</v>
      </c>
      <c r="BL401" s="18" t="s">
        <v>211</v>
      </c>
      <c r="BM401" s="186" t="s">
        <v>494</v>
      </c>
    </row>
    <row r="402" spans="1:65" s="12" customFormat="1" ht="22.9" customHeight="1">
      <c r="B402" s="161"/>
      <c r="D402" s="162" t="s">
        <v>70</v>
      </c>
      <c r="E402" s="172" t="s">
        <v>495</v>
      </c>
      <c r="F402" s="172" t="s">
        <v>496</v>
      </c>
      <c r="I402" s="164"/>
      <c r="J402" s="173">
        <f>BK402</f>
        <v>0</v>
      </c>
      <c r="L402" s="161"/>
      <c r="M402" s="166"/>
      <c r="N402" s="167"/>
      <c r="O402" s="167"/>
      <c r="P402" s="168">
        <f>SUM(P403:P435)</f>
        <v>0</v>
      </c>
      <c r="Q402" s="167"/>
      <c r="R402" s="168">
        <f>SUM(R403:R435)</f>
        <v>0.91593299999999989</v>
      </c>
      <c r="S402" s="167"/>
      <c r="T402" s="169">
        <f>SUM(T403:T435)</f>
        <v>0</v>
      </c>
      <c r="AR402" s="162" t="s">
        <v>116</v>
      </c>
      <c r="AT402" s="170" t="s">
        <v>70</v>
      </c>
      <c r="AU402" s="170" t="s">
        <v>78</v>
      </c>
      <c r="AY402" s="162" t="s">
        <v>137</v>
      </c>
      <c r="BK402" s="171">
        <f>SUM(BK403:BK435)</f>
        <v>0</v>
      </c>
    </row>
    <row r="403" spans="1:65" s="2" customFormat="1" ht="37.9" customHeight="1">
      <c r="A403" s="35"/>
      <c r="B403" s="142"/>
      <c r="C403" s="174" t="s">
        <v>497</v>
      </c>
      <c r="D403" s="174" t="s">
        <v>139</v>
      </c>
      <c r="E403" s="175" t="s">
        <v>498</v>
      </c>
      <c r="F403" s="176" t="s">
        <v>499</v>
      </c>
      <c r="G403" s="177" t="s">
        <v>177</v>
      </c>
      <c r="H403" s="178">
        <v>906.173</v>
      </c>
      <c r="I403" s="179"/>
      <c r="J403" s="180">
        <f>ROUND(I403*H403,2)</f>
        <v>0</v>
      </c>
      <c r="K403" s="181"/>
      <c r="L403" s="36"/>
      <c r="M403" s="182" t="s">
        <v>1</v>
      </c>
      <c r="N403" s="183" t="s">
        <v>37</v>
      </c>
      <c r="O403" s="64"/>
      <c r="P403" s="184">
        <f>O403*H403</f>
        <v>0</v>
      </c>
      <c r="Q403" s="184">
        <v>1E-3</v>
      </c>
      <c r="R403" s="184">
        <f>Q403*H403</f>
        <v>0.90617300000000001</v>
      </c>
      <c r="S403" s="184">
        <v>0</v>
      </c>
      <c r="T403" s="185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86" t="s">
        <v>211</v>
      </c>
      <c r="AT403" s="186" t="s">
        <v>139</v>
      </c>
      <c r="AU403" s="186" t="s">
        <v>116</v>
      </c>
      <c r="AY403" s="18" t="s">
        <v>137</v>
      </c>
      <c r="BE403" s="104">
        <f>IF(N403="základná",J403,0)</f>
        <v>0</v>
      </c>
      <c r="BF403" s="104">
        <f>IF(N403="znížená",J403,0)</f>
        <v>0</v>
      </c>
      <c r="BG403" s="104">
        <f>IF(N403="zákl. prenesená",J403,0)</f>
        <v>0</v>
      </c>
      <c r="BH403" s="104">
        <f>IF(N403="zníž. prenesená",J403,0)</f>
        <v>0</v>
      </c>
      <c r="BI403" s="104">
        <f>IF(N403="nulová",J403,0)</f>
        <v>0</v>
      </c>
      <c r="BJ403" s="18" t="s">
        <v>116</v>
      </c>
      <c r="BK403" s="104">
        <f>ROUND(I403*H403,2)</f>
        <v>0</v>
      </c>
      <c r="BL403" s="18" t="s">
        <v>211</v>
      </c>
      <c r="BM403" s="186" t="s">
        <v>500</v>
      </c>
    </row>
    <row r="404" spans="1:65" s="13" customFormat="1">
      <c r="B404" s="187"/>
      <c r="D404" s="188" t="s">
        <v>145</v>
      </c>
      <c r="E404" s="189" t="s">
        <v>1</v>
      </c>
      <c r="F404" s="190" t="s">
        <v>501</v>
      </c>
      <c r="H404" s="191">
        <v>906.173</v>
      </c>
      <c r="I404" s="192"/>
      <c r="L404" s="187"/>
      <c r="M404" s="193"/>
      <c r="N404" s="194"/>
      <c r="O404" s="194"/>
      <c r="P404" s="194"/>
      <c r="Q404" s="194"/>
      <c r="R404" s="194"/>
      <c r="S404" s="194"/>
      <c r="T404" s="195"/>
      <c r="AT404" s="189" t="s">
        <v>145</v>
      </c>
      <c r="AU404" s="189" t="s">
        <v>116</v>
      </c>
      <c r="AV404" s="13" t="s">
        <v>116</v>
      </c>
      <c r="AW404" s="13" t="s">
        <v>26</v>
      </c>
      <c r="AX404" s="13" t="s">
        <v>78</v>
      </c>
      <c r="AY404" s="189" t="s">
        <v>137</v>
      </c>
    </row>
    <row r="405" spans="1:65" s="2" customFormat="1" ht="44.25" customHeight="1">
      <c r="A405" s="35"/>
      <c r="B405" s="142"/>
      <c r="C405" s="174" t="s">
        <v>502</v>
      </c>
      <c r="D405" s="174" t="s">
        <v>139</v>
      </c>
      <c r="E405" s="175" t="s">
        <v>503</v>
      </c>
      <c r="F405" s="176" t="s">
        <v>504</v>
      </c>
      <c r="G405" s="177" t="s">
        <v>225</v>
      </c>
      <c r="H405" s="178">
        <v>229.2</v>
      </c>
      <c r="I405" s="179"/>
      <c r="J405" s="180">
        <f>ROUND(I405*H405,2)</f>
        <v>0</v>
      </c>
      <c r="K405" s="181"/>
      <c r="L405" s="36"/>
      <c r="M405" s="182" t="s">
        <v>1</v>
      </c>
      <c r="N405" s="183" t="s">
        <v>37</v>
      </c>
      <c r="O405" s="64"/>
      <c r="P405" s="184">
        <f>O405*H405</f>
        <v>0</v>
      </c>
      <c r="Q405" s="184">
        <v>0</v>
      </c>
      <c r="R405" s="184">
        <f>Q405*H405</f>
        <v>0</v>
      </c>
      <c r="S405" s="184">
        <v>0</v>
      </c>
      <c r="T405" s="185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86" t="s">
        <v>211</v>
      </c>
      <c r="AT405" s="186" t="s">
        <v>139</v>
      </c>
      <c r="AU405" s="186" t="s">
        <v>116</v>
      </c>
      <c r="AY405" s="18" t="s">
        <v>137</v>
      </c>
      <c r="BE405" s="104">
        <f>IF(N405="základná",J405,0)</f>
        <v>0</v>
      </c>
      <c r="BF405" s="104">
        <f>IF(N405="znížená",J405,0)</f>
        <v>0</v>
      </c>
      <c r="BG405" s="104">
        <f>IF(N405="zákl. prenesená",J405,0)</f>
        <v>0</v>
      </c>
      <c r="BH405" s="104">
        <f>IF(N405="zníž. prenesená",J405,0)</f>
        <v>0</v>
      </c>
      <c r="BI405" s="104">
        <f>IF(N405="nulová",J405,0)</f>
        <v>0</v>
      </c>
      <c r="BJ405" s="18" t="s">
        <v>116</v>
      </c>
      <c r="BK405" s="104">
        <f>ROUND(I405*H405,2)</f>
        <v>0</v>
      </c>
      <c r="BL405" s="18" t="s">
        <v>211</v>
      </c>
      <c r="BM405" s="186" t="s">
        <v>505</v>
      </c>
    </row>
    <row r="406" spans="1:65" s="13" customFormat="1">
      <c r="B406" s="187"/>
      <c r="D406" s="188" t="s">
        <v>145</v>
      </c>
      <c r="E406" s="189" t="s">
        <v>1</v>
      </c>
      <c r="F406" s="190" t="s">
        <v>506</v>
      </c>
      <c r="H406" s="191">
        <v>229.2</v>
      </c>
      <c r="I406" s="192"/>
      <c r="L406" s="187"/>
      <c r="M406" s="193"/>
      <c r="N406" s="194"/>
      <c r="O406" s="194"/>
      <c r="P406" s="194"/>
      <c r="Q406" s="194"/>
      <c r="R406" s="194"/>
      <c r="S406" s="194"/>
      <c r="T406" s="195"/>
      <c r="AT406" s="189" t="s">
        <v>145</v>
      </c>
      <c r="AU406" s="189" t="s">
        <v>116</v>
      </c>
      <c r="AV406" s="13" t="s">
        <v>116</v>
      </c>
      <c r="AW406" s="13" t="s">
        <v>26</v>
      </c>
      <c r="AX406" s="13" t="s">
        <v>71</v>
      </c>
      <c r="AY406" s="189" t="s">
        <v>137</v>
      </c>
    </row>
    <row r="407" spans="1:65" s="14" customFormat="1">
      <c r="B407" s="196"/>
      <c r="D407" s="188" t="s">
        <v>145</v>
      </c>
      <c r="E407" s="197" t="s">
        <v>1</v>
      </c>
      <c r="F407" s="198" t="s">
        <v>147</v>
      </c>
      <c r="H407" s="199">
        <v>229.2</v>
      </c>
      <c r="I407" s="200"/>
      <c r="L407" s="196"/>
      <c r="M407" s="201"/>
      <c r="N407" s="202"/>
      <c r="O407" s="202"/>
      <c r="P407" s="202"/>
      <c r="Q407" s="202"/>
      <c r="R407" s="202"/>
      <c r="S407" s="202"/>
      <c r="T407" s="203"/>
      <c r="AT407" s="197" t="s">
        <v>145</v>
      </c>
      <c r="AU407" s="197" t="s">
        <v>116</v>
      </c>
      <c r="AV407" s="14" t="s">
        <v>143</v>
      </c>
      <c r="AW407" s="14" t="s">
        <v>26</v>
      </c>
      <c r="AX407" s="14" t="s">
        <v>78</v>
      </c>
      <c r="AY407" s="197" t="s">
        <v>137</v>
      </c>
    </row>
    <row r="408" spans="1:65" s="15" customFormat="1" ht="22.5">
      <c r="B408" s="204"/>
      <c r="D408" s="188" t="s">
        <v>145</v>
      </c>
      <c r="E408" s="205" t="s">
        <v>1</v>
      </c>
      <c r="F408" s="206" t="s">
        <v>507</v>
      </c>
      <c r="H408" s="205" t="s">
        <v>1</v>
      </c>
      <c r="I408" s="207"/>
      <c r="L408" s="204"/>
      <c r="M408" s="208"/>
      <c r="N408" s="209"/>
      <c r="O408" s="209"/>
      <c r="P408" s="209"/>
      <c r="Q408" s="209"/>
      <c r="R408" s="209"/>
      <c r="S408" s="209"/>
      <c r="T408" s="210"/>
      <c r="AT408" s="205" t="s">
        <v>145</v>
      </c>
      <c r="AU408" s="205" t="s">
        <v>116</v>
      </c>
      <c r="AV408" s="15" t="s">
        <v>78</v>
      </c>
      <c r="AW408" s="15" t="s">
        <v>26</v>
      </c>
      <c r="AX408" s="15" t="s">
        <v>71</v>
      </c>
      <c r="AY408" s="205" t="s">
        <v>137</v>
      </c>
    </row>
    <row r="409" spans="1:65" s="2" customFormat="1" ht="24.2" customHeight="1">
      <c r="A409" s="35"/>
      <c r="B409" s="142"/>
      <c r="C409" s="174" t="s">
        <v>508</v>
      </c>
      <c r="D409" s="174" t="s">
        <v>139</v>
      </c>
      <c r="E409" s="175" t="s">
        <v>509</v>
      </c>
      <c r="F409" s="176" t="s">
        <v>510</v>
      </c>
      <c r="G409" s="177" t="s">
        <v>225</v>
      </c>
      <c r="H409" s="178">
        <v>572.5</v>
      </c>
      <c r="I409" s="179"/>
      <c r="J409" s="180">
        <f>ROUND(I409*H409,2)</f>
        <v>0</v>
      </c>
      <c r="K409" s="181"/>
      <c r="L409" s="36"/>
      <c r="M409" s="182" t="s">
        <v>1</v>
      </c>
      <c r="N409" s="183" t="s">
        <v>37</v>
      </c>
      <c r="O409" s="64"/>
      <c r="P409" s="184">
        <f>O409*H409</f>
        <v>0</v>
      </c>
      <c r="Q409" s="184">
        <v>0</v>
      </c>
      <c r="R409" s="184">
        <f>Q409*H409</f>
        <v>0</v>
      </c>
      <c r="S409" s="184">
        <v>0</v>
      </c>
      <c r="T409" s="185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86" t="s">
        <v>211</v>
      </c>
      <c r="AT409" s="186" t="s">
        <v>139</v>
      </c>
      <c r="AU409" s="186" t="s">
        <v>116</v>
      </c>
      <c r="AY409" s="18" t="s">
        <v>137</v>
      </c>
      <c r="BE409" s="104">
        <f>IF(N409="základná",J409,0)</f>
        <v>0</v>
      </c>
      <c r="BF409" s="104">
        <f>IF(N409="znížená",J409,0)</f>
        <v>0</v>
      </c>
      <c r="BG409" s="104">
        <f>IF(N409="zákl. prenesená",J409,0)</f>
        <v>0</v>
      </c>
      <c r="BH409" s="104">
        <f>IF(N409="zníž. prenesená",J409,0)</f>
        <v>0</v>
      </c>
      <c r="BI409" s="104">
        <f>IF(N409="nulová",J409,0)</f>
        <v>0</v>
      </c>
      <c r="BJ409" s="18" t="s">
        <v>116</v>
      </c>
      <c r="BK409" s="104">
        <f>ROUND(I409*H409,2)</f>
        <v>0</v>
      </c>
      <c r="BL409" s="18" t="s">
        <v>211</v>
      </c>
      <c r="BM409" s="186" t="s">
        <v>511</v>
      </c>
    </row>
    <row r="410" spans="1:65" s="13" customFormat="1">
      <c r="B410" s="187"/>
      <c r="D410" s="188" t="s">
        <v>145</v>
      </c>
      <c r="E410" s="189" t="s">
        <v>1</v>
      </c>
      <c r="F410" s="190" t="s">
        <v>512</v>
      </c>
      <c r="H410" s="191">
        <v>572.5</v>
      </c>
      <c r="I410" s="192"/>
      <c r="L410" s="187"/>
      <c r="M410" s="193"/>
      <c r="N410" s="194"/>
      <c r="O410" s="194"/>
      <c r="P410" s="194"/>
      <c r="Q410" s="194"/>
      <c r="R410" s="194"/>
      <c r="S410" s="194"/>
      <c r="T410" s="195"/>
      <c r="AT410" s="189" t="s">
        <v>145</v>
      </c>
      <c r="AU410" s="189" t="s">
        <v>116</v>
      </c>
      <c r="AV410" s="13" t="s">
        <v>116</v>
      </c>
      <c r="AW410" s="13" t="s">
        <v>26</v>
      </c>
      <c r="AX410" s="13" t="s">
        <v>71</v>
      </c>
      <c r="AY410" s="189" t="s">
        <v>137</v>
      </c>
    </row>
    <row r="411" spans="1:65" s="14" customFormat="1">
      <c r="B411" s="196"/>
      <c r="D411" s="188" t="s">
        <v>145</v>
      </c>
      <c r="E411" s="197" t="s">
        <v>1</v>
      </c>
      <c r="F411" s="198" t="s">
        <v>147</v>
      </c>
      <c r="H411" s="199">
        <v>572.5</v>
      </c>
      <c r="I411" s="200"/>
      <c r="L411" s="196"/>
      <c r="M411" s="201"/>
      <c r="N411" s="202"/>
      <c r="O411" s="202"/>
      <c r="P411" s="202"/>
      <c r="Q411" s="202"/>
      <c r="R411" s="202"/>
      <c r="S411" s="202"/>
      <c r="T411" s="203"/>
      <c r="AT411" s="197" t="s">
        <v>145</v>
      </c>
      <c r="AU411" s="197" t="s">
        <v>116</v>
      </c>
      <c r="AV411" s="14" t="s">
        <v>143</v>
      </c>
      <c r="AW411" s="14" t="s">
        <v>26</v>
      </c>
      <c r="AX411" s="14" t="s">
        <v>78</v>
      </c>
      <c r="AY411" s="197" t="s">
        <v>137</v>
      </c>
    </row>
    <row r="412" spans="1:65" s="15" customFormat="1" ht="22.5">
      <c r="B412" s="204"/>
      <c r="D412" s="188" t="s">
        <v>145</v>
      </c>
      <c r="E412" s="205" t="s">
        <v>1</v>
      </c>
      <c r="F412" s="206" t="s">
        <v>513</v>
      </c>
      <c r="H412" s="205" t="s">
        <v>1</v>
      </c>
      <c r="I412" s="207"/>
      <c r="L412" s="204"/>
      <c r="M412" s="208"/>
      <c r="N412" s="209"/>
      <c r="O412" s="209"/>
      <c r="P412" s="209"/>
      <c r="Q412" s="209"/>
      <c r="R412" s="209"/>
      <c r="S412" s="209"/>
      <c r="T412" s="210"/>
      <c r="AT412" s="205" t="s">
        <v>145</v>
      </c>
      <c r="AU412" s="205" t="s">
        <v>116</v>
      </c>
      <c r="AV412" s="15" t="s">
        <v>78</v>
      </c>
      <c r="AW412" s="15" t="s">
        <v>26</v>
      </c>
      <c r="AX412" s="15" t="s">
        <v>71</v>
      </c>
      <c r="AY412" s="205" t="s">
        <v>137</v>
      </c>
    </row>
    <row r="413" spans="1:65" s="2" customFormat="1" ht="24.2" customHeight="1">
      <c r="A413" s="35"/>
      <c r="B413" s="142"/>
      <c r="C413" s="174" t="s">
        <v>514</v>
      </c>
      <c r="D413" s="174" t="s">
        <v>139</v>
      </c>
      <c r="E413" s="175" t="s">
        <v>515</v>
      </c>
      <c r="F413" s="176" t="s">
        <v>516</v>
      </c>
      <c r="G413" s="177" t="s">
        <v>225</v>
      </c>
      <c r="H413" s="178">
        <v>85</v>
      </c>
      <c r="I413" s="179"/>
      <c r="J413" s="180">
        <f>ROUND(I413*H413,2)</f>
        <v>0</v>
      </c>
      <c r="K413" s="181"/>
      <c r="L413" s="36"/>
      <c r="M413" s="182" t="s">
        <v>1</v>
      </c>
      <c r="N413" s="183" t="s">
        <v>37</v>
      </c>
      <c r="O413" s="64"/>
      <c r="P413" s="184">
        <f>O413*H413</f>
        <v>0</v>
      </c>
      <c r="Q413" s="184">
        <v>0</v>
      </c>
      <c r="R413" s="184">
        <f>Q413*H413</f>
        <v>0</v>
      </c>
      <c r="S413" s="184">
        <v>0</v>
      </c>
      <c r="T413" s="185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86" t="s">
        <v>211</v>
      </c>
      <c r="AT413" s="186" t="s">
        <v>139</v>
      </c>
      <c r="AU413" s="186" t="s">
        <v>116</v>
      </c>
      <c r="AY413" s="18" t="s">
        <v>137</v>
      </c>
      <c r="BE413" s="104">
        <f>IF(N413="základná",J413,0)</f>
        <v>0</v>
      </c>
      <c r="BF413" s="104">
        <f>IF(N413="znížená",J413,0)</f>
        <v>0</v>
      </c>
      <c r="BG413" s="104">
        <f>IF(N413="zákl. prenesená",J413,0)</f>
        <v>0</v>
      </c>
      <c r="BH413" s="104">
        <f>IF(N413="zníž. prenesená",J413,0)</f>
        <v>0</v>
      </c>
      <c r="BI413" s="104">
        <f>IF(N413="nulová",J413,0)</f>
        <v>0</v>
      </c>
      <c r="BJ413" s="18" t="s">
        <v>116</v>
      </c>
      <c r="BK413" s="104">
        <f>ROUND(I413*H413,2)</f>
        <v>0</v>
      </c>
      <c r="BL413" s="18" t="s">
        <v>211</v>
      </c>
      <c r="BM413" s="186" t="s">
        <v>517</v>
      </c>
    </row>
    <row r="414" spans="1:65" s="13" customFormat="1">
      <c r="B414" s="187"/>
      <c r="D414" s="188" t="s">
        <v>145</v>
      </c>
      <c r="E414" s="189" t="s">
        <v>1</v>
      </c>
      <c r="F414" s="190" t="s">
        <v>518</v>
      </c>
      <c r="H414" s="191">
        <v>85</v>
      </c>
      <c r="I414" s="192"/>
      <c r="L414" s="187"/>
      <c r="M414" s="193"/>
      <c r="N414" s="194"/>
      <c r="O414" s="194"/>
      <c r="P414" s="194"/>
      <c r="Q414" s="194"/>
      <c r="R414" s="194"/>
      <c r="S414" s="194"/>
      <c r="T414" s="195"/>
      <c r="AT414" s="189" t="s">
        <v>145</v>
      </c>
      <c r="AU414" s="189" t="s">
        <v>116</v>
      </c>
      <c r="AV414" s="13" t="s">
        <v>116</v>
      </c>
      <c r="AW414" s="13" t="s">
        <v>26</v>
      </c>
      <c r="AX414" s="13" t="s">
        <v>71</v>
      </c>
      <c r="AY414" s="189" t="s">
        <v>137</v>
      </c>
    </row>
    <row r="415" spans="1:65" s="14" customFormat="1">
      <c r="B415" s="196"/>
      <c r="D415" s="188" t="s">
        <v>145</v>
      </c>
      <c r="E415" s="197" t="s">
        <v>1</v>
      </c>
      <c r="F415" s="198" t="s">
        <v>147</v>
      </c>
      <c r="H415" s="199">
        <v>85</v>
      </c>
      <c r="I415" s="200"/>
      <c r="L415" s="196"/>
      <c r="M415" s="201"/>
      <c r="N415" s="202"/>
      <c r="O415" s="202"/>
      <c r="P415" s="202"/>
      <c r="Q415" s="202"/>
      <c r="R415" s="202"/>
      <c r="S415" s="202"/>
      <c r="T415" s="203"/>
      <c r="AT415" s="197" t="s">
        <v>145</v>
      </c>
      <c r="AU415" s="197" t="s">
        <v>116</v>
      </c>
      <c r="AV415" s="14" t="s">
        <v>143</v>
      </c>
      <c r="AW415" s="14" t="s">
        <v>26</v>
      </c>
      <c r="AX415" s="14" t="s">
        <v>78</v>
      </c>
      <c r="AY415" s="197" t="s">
        <v>137</v>
      </c>
    </row>
    <row r="416" spans="1:65" s="15" customFormat="1" ht="22.5">
      <c r="B416" s="204"/>
      <c r="D416" s="188" t="s">
        <v>145</v>
      </c>
      <c r="E416" s="205" t="s">
        <v>1</v>
      </c>
      <c r="F416" s="206" t="s">
        <v>513</v>
      </c>
      <c r="H416" s="205" t="s">
        <v>1</v>
      </c>
      <c r="I416" s="207"/>
      <c r="L416" s="204"/>
      <c r="M416" s="208"/>
      <c r="N416" s="209"/>
      <c r="O416" s="209"/>
      <c r="P416" s="209"/>
      <c r="Q416" s="209"/>
      <c r="R416" s="209"/>
      <c r="S416" s="209"/>
      <c r="T416" s="210"/>
      <c r="AT416" s="205" t="s">
        <v>145</v>
      </c>
      <c r="AU416" s="205" t="s">
        <v>116</v>
      </c>
      <c r="AV416" s="15" t="s">
        <v>78</v>
      </c>
      <c r="AW416" s="15" t="s">
        <v>26</v>
      </c>
      <c r="AX416" s="15" t="s">
        <v>71</v>
      </c>
      <c r="AY416" s="205" t="s">
        <v>137</v>
      </c>
    </row>
    <row r="417" spans="1:65" s="2" customFormat="1" ht="24.2" customHeight="1">
      <c r="A417" s="35"/>
      <c r="B417" s="142"/>
      <c r="C417" s="174" t="s">
        <v>519</v>
      </c>
      <c r="D417" s="174" t="s">
        <v>139</v>
      </c>
      <c r="E417" s="175" t="s">
        <v>520</v>
      </c>
      <c r="F417" s="176" t="s">
        <v>521</v>
      </c>
      <c r="G417" s="177" t="s">
        <v>171</v>
      </c>
      <c r="H417" s="178">
        <v>301.02999999999997</v>
      </c>
      <c r="I417" s="179"/>
      <c r="J417" s="180">
        <f>ROUND(I417*H417,2)</f>
        <v>0</v>
      </c>
      <c r="K417" s="181"/>
      <c r="L417" s="36"/>
      <c r="M417" s="182" t="s">
        <v>1</v>
      </c>
      <c r="N417" s="183" t="s">
        <v>37</v>
      </c>
      <c r="O417" s="64"/>
      <c r="P417" s="184">
        <f>O417*H417</f>
        <v>0</v>
      </c>
      <c r="Q417" s="184">
        <v>0</v>
      </c>
      <c r="R417" s="184">
        <f>Q417*H417</f>
        <v>0</v>
      </c>
      <c r="S417" s="184">
        <v>0</v>
      </c>
      <c r="T417" s="185">
        <f>S417*H417</f>
        <v>0</v>
      </c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R417" s="186" t="s">
        <v>211</v>
      </c>
      <c r="AT417" s="186" t="s">
        <v>139</v>
      </c>
      <c r="AU417" s="186" t="s">
        <v>116</v>
      </c>
      <c r="AY417" s="18" t="s">
        <v>137</v>
      </c>
      <c r="BE417" s="104">
        <f>IF(N417="základná",J417,0)</f>
        <v>0</v>
      </c>
      <c r="BF417" s="104">
        <f>IF(N417="znížená",J417,0)</f>
        <v>0</v>
      </c>
      <c r="BG417" s="104">
        <f>IF(N417="zákl. prenesená",J417,0)</f>
        <v>0</v>
      </c>
      <c r="BH417" s="104">
        <f>IF(N417="zníž. prenesená",J417,0)</f>
        <v>0</v>
      </c>
      <c r="BI417" s="104">
        <f>IF(N417="nulová",J417,0)</f>
        <v>0</v>
      </c>
      <c r="BJ417" s="18" t="s">
        <v>116</v>
      </c>
      <c r="BK417" s="104">
        <f>ROUND(I417*H417,2)</f>
        <v>0</v>
      </c>
      <c r="BL417" s="18" t="s">
        <v>211</v>
      </c>
      <c r="BM417" s="186" t="s">
        <v>522</v>
      </c>
    </row>
    <row r="418" spans="1:65" s="15" customFormat="1">
      <c r="B418" s="204"/>
      <c r="D418" s="188" t="s">
        <v>145</v>
      </c>
      <c r="E418" s="205" t="s">
        <v>1</v>
      </c>
      <c r="F418" s="206" t="s">
        <v>523</v>
      </c>
      <c r="H418" s="205" t="s">
        <v>1</v>
      </c>
      <c r="I418" s="207"/>
      <c r="L418" s="204"/>
      <c r="M418" s="208"/>
      <c r="N418" s="209"/>
      <c r="O418" s="209"/>
      <c r="P418" s="209"/>
      <c r="Q418" s="209"/>
      <c r="R418" s="209"/>
      <c r="S418" s="209"/>
      <c r="T418" s="210"/>
      <c r="AT418" s="205" t="s">
        <v>145</v>
      </c>
      <c r="AU418" s="205" t="s">
        <v>116</v>
      </c>
      <c r="AV418" s="15" t="s">
        <v>78</v>
      </c>
      <c r="AW418" s="15" t="s">
        <v>26</v>
      </c>
      <c r="AX418" s="15" t="s">
        <v>71</v>
      </c>
      <c r="AY418" s="205" t="s">
        <v>137</v>
      </c>
    </row>
    <row r="419" spans="1:65" s="13" customFormat="1">
      <c r="B419" s="187"/>
      <c r="D419" s="188" t="s">
        <v>145</v>
      </c>
      <c r="E419" s="189" t="s">
        <v>1</v>
      </c>
      <c r="F419" s="190" t="s">
        <v>524</v>
      </c>
      <c r="H419" s="191">
        <v>301.02999999999997</v>
      </c>
      <c r="I419" s="192"/>
      <c r="L419" s="187"/>
      <c r="M419" s="193"/>
      <c r="N419" s="194"/>
      <c r="O419" s="194"/>
      <c r="P419" s="194"/>
      <c r="Q419" s="194"/>
      <c r="R419" s="194"/>
      <c r="S419" s="194"/>
      <c r="T419" s="195"/>
      <c r="AT419" s="189" t="s">
        <v>145</v>
      </c>
      <c r="AU419" s="189" t="s">
        <v>116</v>
      </c>
      <c r="AV419" s="13" t="s">
        <v>116</v>
      </c>
      <c r="AW419" s="13" t="s">
        <v>26</v>
      </c>
      <c r="AX419" s="13" t="s">
        <v>71</v>
      </c>
      <c r="AY419" s="189" t="s">
        <v>137</v>
      </c>
    </row>
    <row r="420" spans="1:65" s="14" customFormat="1">
      <c r="B420" s="196"/>
      <c r="D420" s="188" t="s">
        <v>145</v>
      </c>
      <c r="E420" s="197" t="s">
        <v>1</v>
      </c>
      <c r="F420" s="198" t="s">
        <v>147</v>
      </c>
      <c r="H420" s="199">
        <v>301.02999999999997</v>
      </c>
      <c r="I420" s="200"/>
      <c r="L420" s="196"/>
      <c r="M420" s="201"/>
      <c r="N420" s="202"/>
      <c r="O420" s="202"/>
      <c r="P420" s="202"/>
      <c r="Q420" s="202"/>
      <c r="R420" s="202"/>
      <c r="S420" s="202"/>
      <c r="T420" s="203"/>
      <c r="AT420" s="197" t="s">
        <v>145</v>
      </c>
      <c r="AU420" s="197" t="s">
        <v>116</v>
      </c>
      <c r="AV420" s="14" t="s">
        <v>143</v>
      </c>
      <c r="AW420" s="14" t="s">
        <v>26</v>
      </c>
      <c r="AX420" s="14" t="s">
        <v>78</v>
      </c>
      <c r="AY420" s="197" t="s">
        <v>137</v>
      </c>
    </row>
    <row r="421" spans="1:65" s="2" customFormat="1" ht="37.9" customHeight="1">
      <c r="A421" s="35"/>
      <c r="B421" s="142"/>
      <c r="C421" s="174" t="s">
        <v>525</v>
      </c>
      <c r="D421" s="174" t="s">
        <v>139</v>
      </c>
      <c r="E421" s="175" t="s">
        <v>526</v>
      </c>
      <c r="F421" s="176" t="s">
        <v>527</v>
      </c>
      <c r="G421" s="177" t="s">
        <v>225</v>
      </c>
      <c r="H421" s="178">
        <v>789</v>
      </c>
      <c r="I421" s="179"/>
      <c r="J421" s="180">
        <f>ROUND(I421*H421,2)</f>
        <v>0</v>
      </c>
      <c r="K421" s="181"/>
      <c r="L421" s="36"/>
      <c r="M421" s="182" t="s">
        <v>1</v>
      </c>
      <c r="N421" s="183" t="s">
        <v>37</v>
      </c>
      <c r="O421" s="64"/>
      <c r="P421" s="184">
        <f>O421*H421</f>
        <v>0</v>
      </c>
      <c r="Q421" s="184">
        <v>0</v>
      </c>
      <c r="R421" s="184">
        <f>Q421*H421</f>
        <v>0</v>
      </c>
      <c r="S421" s="184">
        <v>0</v>
      </c>
      <c r="T421" s="185">
        <f>S421*H421</f>
        <v>0</v>
      </c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R421" s="186" t="s">
        <v>211</v>
      </c>
      <c r="AT421" s="186" t="s">
        <v>139</v>
      </c>
      <c r="AU421" s="186" t="s">
        <v>116</v>
      </c>
      <c r="AY421" s="18" t="s">
        <v>137</v>
      </c>
      <c r="BE421" s="104">
        <f>IF(N421="základná",J421,0)</f>
        <v>0</v>
      </c>
      <c r="BF421" s="104">
        <f>IF(N421="znížená",J421,0)</f>
        <v>0</v>
      </c>
      <c r="BG421" s="104">
        <f>IF(N421="zákl. prenesená",J421,0)</f>
        <v>0</v>
      </c>
      <c r="BH421" s="104">
        <f>IF(N421="zníž. prenesená",J421,0)</f>
        <v>0</v>
      </c>
      <c r="BI421" s="104">
        <f>IF(N421="nulová",J421,0)</f>
        <v>0</v>
      </c>
      <c r="BJ421" s="18" t="s">
        <v>116</v>
      </c>
      <c r="BK421" s="104">
        <f>ROUND(I421*H421,2)</f>
        <v>0</v>
      </c>
      <c r="BL421" s="18" t="s">
        <v>211</v>
      </c>
      <c r="BM421" s="186" t="s">
        <v>528</v>
      </c>
    </row>
    <row r="422" spans="1:65" s="13" customFormat="1">
      <c r="B422" s="187"/>
      <c r="D422" s="188" t="s">
        <v>145</v>
      </c>
      <c r="E422" s="189" t="s">
        <v>1</v>
      </c>
      <c r="F422" s="190" t="s">
        <v>529</v>
      </c>
      <c r="H422" s="191">
        <v>789</v>
      </c>
      <c r="I422" s="192"/>
      <c r="L422" s="187"/>
      <c r="M422" s="193"/>
      <c r="N422" s="194"/>
      <c r="O422" s="194"/>
      <c r="P422" s="194"/>
      <c r="Q422" s="194"/>
      <c r="R422" s="194"/>
      <c r="S422" s="194"/>
      <c r="T422" s="195"/>
      <c r="AT422" s="189" t="s">
        <v>145</v>
      </c>
      <c r="AU422" s="189" t="s">
        <v>116</v>
      </c>
      <c r="AV422" s="13" t="s">
        <v>116</v>
      </c>
      <c r="AW422" s="13" t="s">
        <v>26</v>
      </c>
      <c r="AX422" s="13" t="s">
        <v>71</v>
      </c>
      <c r="AY422" s="189" t="s">
        <v>137</v>
      </c>
    </row>
    <row r="423" spans="1:65" s="14" customFormat="1">
      <c r="B423" s="196"/>
      <c r="D423" s="188" t="s">
        <v>145</v>
      </c>
      <c r="E423" s="197" t="s">
        <v>1</v>
      </c>
      <c r="F423" s="198" t="s">
        <v>147</v>
      </c>
      <c r="H423" s="199">
        <v>789</v>
      </c>
      <c r="I423" s="200"/>
      <c r="L423" s="196"/>
      <c r="M423" s="201"/>
      <c r="N423" s="202"/>
      <c r="O423" s="202"/>
      <c r="P423" s="202"/>
      <c r="Q423" s="202"/>
      <c r="R423" s="202"/>
      <c r="S423" s="202"/>
      <c r="T423" s="203"/>
      <c r="AT423" s="197" t="s">
        <v>145</v>
      </c>
      <c r="AU423" s="197" t="s">
        <v>116</v>
      </c>
      <c r="AV423" s="14" t="s">
        <v>143</v>
      </c>
      <c r="AW423" s="14" t="s">
        <v>26</v>
      </c>
      <c r="AX423" s="14" t="s">
        <v>78</v>
      </c>
      <c r="AY423" s="197" t="s">
        <v>137</v>
      </c>
    </row>
    <row r="424" spans="1:65" s="15" customFormat="1" ht="22.5">
      <c r="B424" s="204"/>
      <c r="D424" s="188" t="s">
        <v>145</v>
      </c>
      <c r="E424" s="205" t="s">
        <v>1</v>
      </c>
      <c r="F424" s="206" t="s">
        <v>513</v>
      </c>
      <c r="H424" s="205" t="s">
        <v>1</v>
      </c>
      <c r="I424" s="207"/>
      <c r="L424" s="204"/>
      <c r="M424" s="208"/>
      <c r="N424" s="209"/>
      <c r="O424" s="209"/>
      <c r="P424" s="209"/>
      <c r="Q424" s="209"/>
      <c r="R424" s="209"/>
      <c r="S424" s="209"/>
      <c r="T424" s="210"/>
      <c r="AT424" s="205" t="s">
        <v>145</v>
      </c>
      <c r="AU424" s="205" t="s">
        <v>116</v>
      </c>
      <c r="AV424" s="15" t="s">
        <v>78</v>
      </c>
      <c r="AW424" s="15" t="s">
        <v>26</v>
      </c>
      <c r="AX424" s="15" t="s">
        <v>71</v>
      </c>
      <c r="AY424" s="205" t="s">
        <v>137</v>
      </c>
    </row>
    <row r="425" spans="1:65" s="2" customFormat="1" ht="37.9" customHeight="1">
      <c r="A425" s="35"/>
      <c r="B425" s="142"/>
      <c r="C425" s="174" t="s">
        <v>530</v>
      </c>
      <c r="D425" s="174" t="s">
        <v>139</v>
      </c>
      <c r="E425" s="175" t="s">
        <v>531</v>
      </c>
      <c r="F425" s="176" t="s">
        <v>532</v>
      </c>
      <c r="G425" s="177" t="s">
        <v>320</v>
      </c>
      <c r="H425" s="178">
        <v>1</v>
      </c>
      <c r="I425" s="179"/>
      <c r="J425" s="180">
        <f t="shared" ref="J425:J435" si="5">ROUND(I425*H425,2)</f>
        <v>0</v>
      </c>
      <c r="K425" s="181"/>
      <c r="L425" s="36"/>
      <c r="M425" s="182" t="s">
        <v>1</v>
      </c>
      <c r="N425" s="183" t="s">
        <v>37</v>
      </c>
      <c r="O425" s="64"/>
      <c r="P425" s="184">
        <f t="shared" ref="P425:P435" si="6">O425*H425</f>
        <v>0</v>
      </c>
      <c r="Q425" s="184">
        <v>8.0000000000000007E-5</v>
      </c>
      <c r="R425" s="184">
        <f t="shared" ref="R425:R435" si="7">Q425*H425</f>
        <v>8.0000000000000007E-5</v>
      </c>
      <c r="S425" s="184">
        <v>0</v>
      </c>
      <c r="T425" s="185">
        <f t="shared" ref="T425:T435" si="8">S425*H425</f>
        <v>0</v>
      </c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R425" s="186" t="s">
        <v>211</v>
      </c>
      <c r="AT425" s="186" t="s">
        <v>139</v>
      </c>
      <c r="AU425" s="186" t="s">
        <v>116</v>
      </c>
      <c r="AY425" s="18" t="s">
        <v>137</v>
      </c>
      <c r="BE425" s="104">
        <f t="shared" ref="BE425:BE435" si="9">IF(N425="základná",J425,0)</f>
        <v>0</v>
      </c>
      <c r="BF425" s="104">
        <f t="shared" ref="BF425:BF435" si="10">IF(N425="znížená",J425,0)</f>
        <v>0</v>
      </c>
      <c r="BG425" s="104">
        <f t="shared" ref="BG425:BG435" si="11">IF(N425="zákl. prenesená",J425,0)</f>
        <v>0</v>
      </c>
      <c r="BH425" s="104">
        <f t="shared" ref="BH425:BH435" si="12">IF(N425="zníž. prenesená",J425,0)</f>
        <v>0</v>
      </c>
      <c r="BI425" s="104">
        <f t="shared" ref="BI425:BI435" si="13">IF(N425="nulová",J425,0)</f>
        <v>0</v>
      </c>
      <c r="BJ425" s="18" t="s">
        <v>116</v>
      </c>
      <c r="BK425" s="104">
        <f t="shared" ref="BK425:BK435" si="14">ROUND(I425*H425,2)</f>
        <v>0</v>
      </c>
      <c r="BL425" s="18" t="s">
        <v>211</v>
      </c>
      <c r="BM425" s="186" t="s">
        <v>533</v>
      </c>
    </row>
    <row r="426" spans="1:65" s="2" customFormat="1" ht="49.15" customHeight="1">
      <c r="A426" s="35"/>
      <c r="B426" s="142"/>
      <c r="C426" s="174" t="s">
        <v>534</v>
      </c>
      <c r="D426" s="174" t="s">
        <v>139</v>
      </c>
      <c r="E426" s="175" t="s">
        <v>535</v>
      </c>
      <c r="F426" s="176" t="s">
        <v>536</v>
      </c>
      <c r="G426" s="177" t="s">
        <v>320</v>
      </c>
      <c r="H426" s="178">
        <v>28</v>
      </c>
      <c r="I426" s="179"/>
      <c r="J426" s="180">
        <f t="shared" si="5"/>
        <v>0</v>
      </c>
      <c r="K426" s="181"/>
      <c r="L426" s="36"/>
      <c r="M426" s="182" t="s">
        <v>1</v>
      </c>
      <c r="N426" s="183" t="s">
        <v>37</v>
      </c>
      <c r="O426" s="64"/>
      <c r="P426" s="184">
        <f t="shared" si="6"/>
        <v>0</v>
      </c>
      <c r="Q426" s="184">
        <v>8.0000000000000007E-5</v>
      </c>
      <c r="R426" s="184">
        <f t="shared" si="7"/>
        <v>2.2400000000000002E-3</v>
      </c>
      <c r="S426" s="184">
        <v>0</v>
      </c>
      <c r="T426" s="185">
        <f t="shared" si="8"/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186" t="s">
        <v>211</v>
      </c>
      <c r="AT426" s="186" t="s">
        <v>139</v>
      </c>
      <c r="AU426" s="186" t="s">
        <v>116</v>
      </c>
      <c r="AY426" s="18" t="s">
        <v>137</v>
      </c>
      <c r="BE426" s="104">
        <f t="shared" si="9"/>
        <v>0</v>
      </c>
      <c r="BF426" s="104">
        <f t="shared" si="10"/>
        <v>0</v>
      </c>
      <c r="BG426" s="104">
        <f t="shared" si="11"/>
        <v>0</v>
      </c>
      <c r="BH426" s="104">
        <f t="shared" si="12"/>
        <v>0</v>
      </c>
      <c r="BI426" s="104">
        <f t="shared" si="13"/>
        <v>0</v>
      </c>
      <c r="BJ426" s="18" t="s">
        <v>116</v>
      </c>
      <c r="BK426" s="104">
        <f t="shared" si="14"/>
        <v>0</v>
      </c>
      <c r="BL426" s="18" t="s">
        <v>211</v>
      </c>
      <c r="BM426" s="186" t="s">
        <v>537</v>
      </c>
    </row>
    <row r="427" spans="1:65" s="2" customFormat="1" ht="16.5" customHeight="1">
      <c r="A427" s="35"/>
      <c r="B427" s="142"/>
      <c r="C427" s="174" t="s">
        <v>538</v>
      </c>
      <c r="D427" s="174" t="s">
        <v>139</v>
      </c>
      <c r="E427" s="175" t="s">
        <v>539</v>
      </c>
      <c r="F427" s="176" t="s">
        <v>540</v>
      </c>
      <c r="G427" s="177" t="s">
        <v>320</v>
      </c>
      <c r="H427" s="178">
        <v>8</v>
      </c>
      <c r="I427" s="179"/>
      <c r="J427" s="180">
        <f t="shared" si="5"/>
        <v>0</v>
      </c>
      <c r="K427" s="181"/>
      <c r="L427" s="36"/>
      <c r="M427" s="182" t="s">
        <v>1</v>
      </c>
      <c r="N427" s="183" t="s">
        <v>37</v>
      </c>
      <c r="O427" s="64"/>
      <c r="P427" s="184">
        <f t="shared" si="6"/>
        <v>0</v>
      </c>
      <c r="Q427" s="184">
        <v>8.0000000000000007E-5</v>
      </c>
      <c r="R427" s="184">
        <f t="shared" si="7"/>
        <v>6.4000000000000005E-4</v>
      </c>
      <c r="S427" s="184">
        <v>0</v>
      </c>
      <c r="T427" s="185">
        <f t="shared" si="8"/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6" t="s">
        <v>211</v>
      </c>
      <c r="AT427" s="186" t="s">
        <v>139</v>
      </c>
      <c r="AU427" s="186" t="s">
        <v>116</v>
      </c>
      <c r="AY427" s="18" t="s">
        <v>137</v>
      </c>
      <c r="BE427" s="104">
        <f t="shared" si="9"/>
        <v>0</v>
      </c>
      <c r="BF427" s="104">
        <f t="shared" si="10"/>
        <v>0</v>
      </c>
      <c r="BG427" s="104">
        <f t="shared" si="11"/>
        <v>0</v>
      </c>
      <c r="BH427" s="104">
        <f t="shared" si="12"/>
        <v>0</v>
      </c>
      <c r="BI427" s="104">
        <f t="shared" si="13"/>
        <v>0</v>
      </c>
      <c r="BJ427" s="18" t="s">
        <v>116</v>
      </c>
      <c r="BK427" s="104">
        <f t="shared" si="14"/>
        <v>0</v>
      </c>
      <c r="BL427" s="18" t="s">
        <v>211</v>
      </c>
      <c r="BM427" s="186" t="s">
        <v>541</v>
      </c>
    </row>
    <row r="428" spans="1:65" s="2" customFormat="1" ht="49.15" customHeight="1">
      <c r="A428" s="35"/>
      <c r="B428" s="142"/>
      <c r="C428" s="174" t="s">
        <v>542</v>
      </c>
      <c r="D428" s="174" t="s">
        <v>139</v>
      </c>
      <c r="E428" s="175" t="s">
        <v>543</v>
      </c>
      <c r="F428" s="176" t="s">
        <v>544</v>
      </c>
      <c r="G428" s="177" t="s">
        <v>320</v>
      </c>
      <c r="H428" s="178">
        <v>32</v>
      </c>
      <c r="I428" s="179"/>
      <c r="J428" s="180">
        <f t="shared" si="5"/>
        <v>0</v>
      </c>
      <c r="K428" s="181"/>
      <c r="L428" s="36"/>
      <c r="M428" s="182" t="s">
        <v>1</v>
      </c>
      <c r="N428" s="183" t="s">
        <v>37</v>
      </c>
      <c r="O428" s="64"/>
      <c r="P428" s="184">
        <f t="shared" si="6"/>
        <v>0</v>
      </c>
      <c r="Q428" s="184">
        <v>8.0000000000000007E-5</v>
      </c>
      <c r="R428" s="184">
        <f t="shared" si="7"/>
        <v>2.5600000000000002E-3</v>
      </c>
      <c r="S428" s="184">
        <v>0</v>
      </c>
      <c r="T428" s="185">
        <f t="shared" si="8"/>
        <v>0</v>
      </c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R428" s="186" t="s">
        <v>211</v>
      </c>
      <c r="AT428" s="186" t="s">
        <v>139</v>
      </c>
      <c r="AU428" s="186" t="s">
        <v>116</v>
      </c>
      <c r="AY428" s="18" t="s">
        <v>137</v>
      </c>
      <c r="BE428" s="104">
        <f t="shared" si="9"/>
        <v>0</v>
      </c>
      <c r="BF428" s="104">
        <f t="shared" si="10"/>
        <v>0</v>
      </c>
      <c r="BG428" s="104">
        <f t="shared" si="11"/>
        <v>0</v>
      </c>
      <c r="BH428" s="104">
        <f t="shared" si="12"/>
        <v>0</v>
      </c>
      <c r="BI428" s="104">
        <f t="shared" si="13"/>
        <v>0</v>
      </c>
      <c r="BJ428" s="18" t="s">
        <v>116</v>
      </c>
      <c r="BK428" s="104">
        <f t="shared" si="14"/>
        <v>0</v>
      </c>
      <c r="BL428" s="18" t="s">
        <v>211</v>
      </c>
      <c r="BM428" s="186" t="s">
        <v>545</v>
      </c>
    </row>
    <row r="429" spans="1:65" s="2" customFormat="1" ht="16.5" customHeight="1">
      <c r="A429" s="35"/>
      <c r="B429" s="142"/>
      <c r="C429" s="174" t="s">
        <v>546</v>
      </c>
      <c r="D429" s="174" t="s">
        <v>139</v>
      </c>
      <c r="E429" s="175" t="s">
        <v>547</v>
      </c>
      <c r="F429" s="176" t="s">
        <v>548</v>
      </c>
      <c r="G429" s="177" t="s">
        <v>320</v>
      </c>
      <c r="H429" s="178">
        <v>8</v>
      </c>
      <c r="I429" s="179"/>
      <c r="J429" s="180">
        <f t="shared" si="5"/>
        <v>0</v>
      </c>
      <c r="K429" s="181"/>
      <c r="L429" s="36"/>
      <c r="M429" s="182" t="s">
        <v>1</v>
      </c>
      <c r="N429" s="183" t="s">
        <v>37</v>
      </c>
      <c r="O429" s="64"/>
      <c r="P429" s="184">
        <f t="shared" si="6"/>
        <v>0</v>
      </c>
      <c r="Q429" s="184">
        <v>8.0000000000000007E-5</v>
      </c>
      <c r="R429" s="184">
        <f t="shared" si="7"/>
        <v>6.4000000000000005E-4</v>
      </c>
      <c r="S429" s="184">
        <v>0</v>
      </c>
      <c r="T429" s="185">
        <f t="shared" si="8"/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186" t="s">
        <v>211</v>
      </c>
      <c r="AT429" s="186" t="s">
        <v>139</v>
      </c>
      <c r="AU429" s="186" t="s">
        <v>116</v>
      </c>
      <c r="AY429" s="18" t="s">
        <v>137</v>
      </c>
      <c r="BE429" s="104">
        <f t="shared" si="9"/>
        <v>0</v>
      </c>
      <c r="BF429" s="104">
        <f t="shared" si="10"/>
        <v>0</v>
      </c>
      <c r="BG429" s="104">
        <f t="shared" si="11"/>
        <v>0</v>
      </c>
      <c r="BH429" s="104">
        <f t="shared" si="12"/>
        <v>0</v>
      </c>
      <c r="BI429" s="104">
        <f t="shared" si="13"/>
        <v>0</v>
      </c>
      <c r="BJ429" s="18" t="s">
        <v>116</v>
      </c>
      <c r="BK429" s="104">
        <f t="shared" si="14"/>
        <v>0</v>
      </c>
      <c r="BL429" s="18" t="s">
        <v>211</v>
      </c>
      <c r="BM429" s="186" t="s">
        <v>549</v>
      </c>
    </row>
    <row r="430" spans="1:65" s="2" customFormat="1" ht="49.15" customHeight="1">
      <c r="A430" s="35"/>
      <c r="B430" s="142"/>
      <c r="C430" s="174" t="s">
        <v>550</v>
      </c>
      <c r="D430" s="174" t="s">
        <v>139</v>
      </c>
      <c r="E430" s="175" t="s">
        <v>551</v>
      </c>
      <c r="F430" s="176" t="s">
        <v>552</v>
      </c>
      <c r="G430" s="177" t="s">
        <v>320</v>
      </c>
      <c r="H430" s="178">
        <v>20</v>
      </c>
      <c r="I430" s="179"/>
      <c r="J430" s="180">
        <f t="shared" si="5"/>
        <v>0</v>
      </c>
      <c r="K430" s="181"/>
      <c r="L430" s="36"/>
      <c r="M430" s="182" t="s">
        <v>1</v>
      </c>
      <c r="N430" s="183" t="s">
        <v>37</v>
      </c>
      <c r="O430" s="64"/>
      <c r="P430" s="184">
        <f t="shared" si="6"/>
        <v>0</v>
      </c>
      <c r="Q430" s="184">
        <v>8.0000000000000007E-5</v>
      </c>
      <c r="R430" s="184">
        <f t="shared" si="7"/>
        <v>1.6000000000000001E-3</v>
      </c>
      <c r="S430" s="184">
        <v>0</v>
      </c>
      <c r="T430" s="185">
        <f t="shared" si="8"/>
        <v>0</v>
      </c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R430" s="186" t="s">
        <v>211</v>
      </c>
      <c r="AT430" s="186" t="s">
        <v>139</v>
      </c>
      <c r="AU430" s="186" t="s">
        <v>116</v>
      </c>
      <c r="AY430" s="18" t="s">
        <v>137</v>
      </c>
      <c r="BE430" s="104">
        <f t="shared" si="9"/>
        <v>0</v>
      </c>
      <c r="BF430" s="104">
        <f t="shared" si="10"/>
        <v>0</v>
      </c>
      <c r="BG430" s="104">
        <f t="shared" si="11"/>
        <v>0</v>
      </c>
      <c r="BH430" s="104">
        <f t="shared" si="12"/>
        <v>0</v>
      </c>
      <c r="BI430" s="104">
        <f t="shared" si="13"/>
        <v>0</v>
      </c>
      <c r="BJ430" s="18" t="s">
        <v>116</v>
      </c>
      <c r="BK430" s="104">
        <f t="shared" si="14"/>
        <v>0</v>
      </c>
      <c r="BL430" s="18" t="s">
        <v>211</v>
      </c>
      <c r="BM430" s="186" t="s">
        <v>553</v>
      </c>
    </row>
    <row r="431" spans="1:65" s="2" customFormat="1" ht="16.5" customHeight="1">
      <c r="A431" s="35"/>
      <c r="B431" s="142"/>
      <c r="C431" s="174" t="s">
        <v>554</v>
      </c>
      <c r="D431" s="174" t="s">
        <v>139</v>
      </c>
      <c r="E431" s="175" t="s">
        <v>555</v>
      </c>
      <c r="F431" s="176" t="s">
        <v>556</v>
      </c>
      <c r="G431" s="177" t="s">
        <v>320</v>
      </c>
      <c r="H431" s="178">
        <v>4</v>
      </c>
      <c r="I431" s="179"/>
      <c r="J431" s="180">
        <f t="shared" si="5"/>
        <v>0</v>
      </c>
      <c r="K431" s="181"/>
      <c r="L431" s="36"/>
      <c r="M431" s="182" t="s">
        <v>1</v>
      </c>
      <c r="N431" s="183" t="s">
        <v>37</v>
      </c>
      <c r="O431" s="64"/>
      <c r="P431" s="184">
        <f t="shared" si="6"/>
        <v>0</v>
      </c>
      <c r="Q431" s="184">
        <v>8.0000000000000007E-5</v>
      </c>
      <c r="R431" s="184">
        <f t="shared" si="7"/>
        <v>3.2000000000000003E-4</v>
      </c>
      <c r="S431" s="184">
        <v>0</v>
      </c>
      <c r="T431" s="185">
        <f t="shared" si="8"/>
        <v>0</v>
      </c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R431" s="186" t="s">
        <v>211</v>
      </c>
      <c r="AT431" s="186" t="s">
        <v>139</v>
      </c>
      <c r="AU431" s="186" t="s">
        <v>116</v>
      </c>
      <c r="AY431" s="18" t="s">
        <v>137</v>
      </c>
      <c r="BE431" s="104">
        <f t="shared" si="9"/>
        <v>0</v>
      </c>
      <c r="BF431" s="104">
        <f t="shared" si="10"/>
        <v>0</v>
      </c>
      <c r="BG431" s="104">
        <f t="shared" si="11"/>
        <v>0</v>
      </c>
      <c r="BH431" s="104">
        <f t="shared" si="12"/>
        <v>0</v>
      </c>
      <c r="BI431" s="104">
        <f t="shared" si="13"/>
        <v>0</v>
      </c>
      <c r="BJ431" s="18" t="s">
        <v>116</v>
      </c>
      <c r="BK431" s="104">
        <f t="shared" si="14"/>
        <v>0</v>
      </c>
      <c r="BL431" s="18" t="s">
        <v>211</v>
      </c>
      <c r="BM431" s="186" t="s">
        <v>557</v>
      </c>
    </row>
    <row r="432" spans="1:65" s="2" customFormat="1" ht="16.5" customHeight="1">
      <c r="A432" s="35"/>
      <c r="B432" s="142"/>
      <c r="C432" s="174" t="s">
        <v>558</v>
      </c>
      <c r="D432" s="174" t="s">
        <v>139</v>
      </c>
      <c r="E432" s="175" t="s">
        <v>559</v>
      </c>
      <c r="F432" s="176" t="s">
        <v>560</v>
      </c>
      <c r="G432" s="177" t="s">
        <v>320</v>
      </c>
      <c r="H432" s="178">
        <v>1</v>
      </c>
      <c r="I432" s="179"/>
      <c r="J432" s="180">
        <f t="shared" si="5"/>
        <v>0</v>
      </c>
      <c r="K432" s="181"/>
      <c r="L432" s="36"/>
      <c r="M432" s="182" t="s">
        <v>1</v>
      </c>
      <c r="N432" s="183" t="s">
        <v>37</v>
      </c>
      <c r="O432" s="64"/>
      <c r="P432" s="184">
        <f t="shared" si="6"/>
        <v>0</v>
      </c>
      <c r="Q432" s="184">
        <v>8.0000000000000007E-5</v>
      </c>
      <c r="R432" s="184">
        <f t="shared" si="7"/>
        <v>8.0000000000000007E-5</v>
      </c>
      <c r="S432" s="184">
        <v>0</v>
      </c>
      <c r="T432" s="185">
        <f t="shared" si="8"/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6" t="s">
        <v>211</v>
      </c>
      <c r="AT432" s="186" t="s">
        <v>139</v>
      </c>
      <c r="AU432" s="186" t="s">
        <v>116</v>
      </c>
      <c r="AY432" s="18" t="s">
        <v>137</v>
      </c>
      <c r="BE432" s="104">
        <f t="shared" si="9"/>
        <v>0</v>
      </c>
      <c r="BF432" s="104">
        <f t="shared" si="10"/>
        <v>0</v>
      </c>
      <c r="BG432" s="104">
        <f t="shared" si="11"/>
        <v>0</v>
      </c>
      <c r="BH432" s="104">
        <f t="shared" si="12"/>
        <v>0</v>
      </c>
      <c r="BI432" s="104">
        <f t="shared" si="13"/>
        <v>0</v>
      </c>
      <c r="BJ432" s="18" t="s">
        <v>116</v>
      </c>
      <c r="BK432" s="104">
        <f t="shared" si="14"/>
        <v>0</v>
      </c>
      <c r="BL432" s="18" t="s">
        <v>211</v>
      </c>
      <c r="BM432" s="186" t="s">
        <v>561</v>
      </c>
    </row>
    <row r="433" spans="1:65" s="2" customFormat="1" ht="49.15" customHeight="1">
      <c r="A433" s="35"/>
      <c r="B433" s="142"/>
      <c r="C433" s="174" t="s">
        <v>562</v>
      </c>
      <c r="D433" s="174" t="s">
        <v>139</v>
      </c>
      <c r="E433" s="175" t="s">
        <v>563</v>
      </c>
      <c r="F433" s="176" t="s">
        <v>564</v>
      </c>
      <c r="G433" s="177" t="s">
        <v>320</v>
      </c>
      <c r="H433" s="178">
        <v>16</v>
      </c>
      <c r="I433" s="179"/>
      <c r="J433" s="180">
        <f t="shared" si="5"/>
        <v>0</v>
      </c>
      <c r="K433" s="181"/>
      <c r="L433" s="36"/>
      <c r="M433" s="182" t="s">
        <v>1</v>
      </c>
      <c r="N433" s="183" t="s">
        <v>37</v>
      </c>
      <c r="O433" s="64"/>
      <c r="P433" s="184">
        <f t="shared" si="6"/>
        <v>0</v>
      </c>
      <c r="Q433" s="184">
        <v>8.0000000000000007E-5</v>
      </c>
      <c r="R433" s="184">
        <f t="shared" si="7"/>
        <v>1.2800000000000001E-3</v>
      </c>
      <c r="S433" s="184">
        <v>0</v>
      </c>
      <c r="T433" s="185">
        <f t="shared" si="8"/>
        <v>0</v>
      </c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R433" s="186" t="s">
        <v>211</v>
      </c>
      <c r="AT433" s="186" t="s">
        <v>139</v>
      </c>
      <c r="AU433" s="186" t="s">
        <v>116</v>
      </c>
      <c r="AY433" s="18" t="s">
        <v>137</v>
      </c>
      <c r="BE433" s="104">
        <f t="shared" si="9"/>
        <v>0</v>
      </c>
      <c r="BF433" s="104">
        <f t="shared" si="10"/>
        <v>0</v>
      </c>
      <c r="BG433" s="104">
        <f t="shared" si="11"/>
        <v>0</v>
      </c>
      <c r="BH433" s="104">
        <f t="shared" si="12"/>
        <v>0</v>
      </c>
      <c r="BI433" s="104">
        <f t="shared" si="13"/>
        <v>0</v>
      </c>
      <c r="BJ433" s="18" t="s">
        <v>116</v>
      </c>
      <c r="BK433" s="104">
        <f t="shared" si="14"/>
        <v>0</v>
      </c>
      <c r="BL433" s="18" t="s">
        <v>211</v>
      </c>
      <c r="BM433" s="186" t="s">
        <v>565</v>
      </c>
    </row>
    <row r="434" spans="1:65" s="2" customFormat="1" ht="16.5" customHeight="1">
      <c r="A434" s="35"/>
      <c r="B434" s="142"/>
      <c r="C434" s="174" t="s">
        <v>566</v>
      </c>
      <c r="D434" s="174" t="s">
        <v>139</v>
      </c>
      <c r="E434" s="175" t="s">
        <v>567</v>
      </c>
      <c r="F434" s="176" t="s">
        <v>568</v>
      </c>
      <c r="G434" s="177" t="s">
        <v>320</v>
      </c>
      <c r="H434" s="178">
        <v>4</v>
      </c>
      <c r="I434" s="179"/>
      <c r="J434" s="180">
        <f t="shared" si="5"/>
        <v>0</v>
      </c>
      <c r="K434" s="181"/>
      <c r="L434" s="36"/>
      <c r="M434" s="182" t="s">
        <v>1</v>
      </c>
      <c r="N434" s="183" t="s">
        <v>37</v>
      </c>
      <c r="O434" s="64"/>
      <c r="P434" s="184">
        <f t="shared" si="6"/>
        <v>0</v>
      </c>
      <c r="Q434" s="184">
        <v>8.0000000000000007E-5</v>
      </c>
      <c r="R434" s="184">
        <f t="shared" si="7"/>
        <v>3.2000000000000003E-4</v>
      </c>
      <c r="S434" s="184">
        <v>0</v>
      </c>
      <c r="T434" s="185">
        <f t="shared" si="8"/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186" t="s">
        <v>211</v>
      </c>
      <c r="AT434" s="186" t="s">
        <v>139</v>
      </c>
      <c r="AU434" s="186" t="s">
        <v>116</v>
      </c>
      <c r="AY434" s="18" t="s">
        <v>137</v>
      </c>
      <c r="BE434" s="104">
        <f t="shared" si="9"/>
        <v>0</v>
      </c>
      <c r="BF434" s="104">
        <f t="shared" si="10"/>
        <v>0</v>
      </c>
      <c r="BG434" s="104">
        <f t="shared" si="11"/>
        <v>0</v>
      </c>
      <c r="BH434" s="104">
        <f t="shared" si="12"/>
        <v>0</v>
      </c>
      <c r="BI434" s="104">
        <f t="shared" si="13"/>
        <v>0</v>
      </c>
      <c r="BJ434" s="18" t="s">
        <v>116</v>
      </c>
      <c r="BK434" s="104">
        <f t="shared" si="14"/>
        <v>0</v>
      </c>
      <c r="BL434" s="18" t="s">
        <v>211</v>
      </c>
      <c r="BM434" s="186" t="s">
        <v>569</v>
      </c>
    </row>
    <row r="435" spans="1:65" s="2" customFormat="1" ht="24.2" customHeight="1">
      <c r="A435" s="35"/>
      <c r="B435" s="142"/>
      <c r="C435" s="174" t="s">
        <v>570</v>
      </c>
      <c r="D435" s="174" t="s">
        <v>139</v>
      </c>
      <c r="E435" s="175" t="s">
        <v>571</v>
      </c>
      <c r="F435" s="176" t="s">
        <v>572</v>
      </c>
      <c r="G435" s="177" t="s">
        <v>369</v>
      </c>
      <c r="H435" s="230"/>
      <c r="I435" s="179"/>
      <c r="J435" s="180">
        <f t="shared" si="5"/>
        <v>0</v>
      </c>
      <c r="K435" s="181"/>
      <c r="L435" s="36"/>
      <c r="M435" s="182" t="s">
        <v>1</v>
      </c>
      <c r="N435" s="183" t="s">
        <v>37</v>
      </c>
      <c r="O435" s="64"/>
      <c r="P435" s="184">
        <f t="shared" si="6"/>
        <v>0</v>
      </c>
      <c r="Q435" s="184">
        <v>0</v>
      </c>
      <c r="R435" s="184">
        <f t="shared" si="7"/>
        <v>0</v>
      </c>
      <c r="S435" s="184">
        <v>0</v>
      </c>
      <c r="T435" s="185">
        <f t="shared" si="8"/>
        <v>0</v>
      </c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R435" s="186" t="s">
        <v>211</v>
      </c>
      <c r="AT435" s="186" t="s">
        <v>139</v>
      </c>
      <c r="AU435" s="186" t="s">
        <v>116</v>
      </c>
      <c r="AY435" s="18" t="s">
        <v>137</v>
      </c>
      <c r="BE435" s="104">
        <f t="shared" si="9"/>
        <v>0</v>
      </c>
      <c r="BF435" s="104">
        <f t="shared" si="10"/>
        <v>0</v>
      </c>
      <c r="BG435" s="104">
        <f t="shared" si="11"/>
        <v>0</v>
      </c>
      <c r="BH435" s="104">
        <f t="shared" si="12"/>
        <v>0</v>
      </c>
      <c r="BI435" s="104">
        <f t="shared" si="13"/>
        <v>0</v>
      </c>
      <c r="BJ435" s="18" t="s">
        <v>116</v>
      </c>
      <c r="BK435" s="104">
        <f t="shared" si="14"/>
        <v>0</v>
      </c>
      <c r="BL435" s="18" t="s">
        <v>211</v>
      </c>
      <c r="BM435" s="186" t="s">
        <v>573</v>
      </c>
    </row>
    <row r="436" spans="1:65" s="12" customFormat="1" ht="22.9" customHeight="1">
      <c r="B436" s="161"/>
      <c r="D436" s="162" t="s">
        <v>70</v>
      </c>
      <c r="E436" s="172" t="s">
        <v>574</v>
      </c>
      <c r="F436" s="172" t="s">
        <v>575</v>
      </c>
      <c r="I436" s="164"/>
      <c r="J436" s="173">
        <f>BK436</f>
        <v>0</v>
      </c>
      <c r="L436" s="161"/>
      <c r="M436" s="166"/>
      <c r="N436" s="167"/>
      <c r="O436" s="167"/>
      <c r="P436" s="168">
        <f>SUM(P437:P440)</f>
        <v>0</v>
      </c>
      <c r="Q436" s="167"/>
      <c r="R436" s="168">
        <f>SUM(R437:R440)</f>
        <v>8.2848000000000002E-3</v>
      </c>
      <c r="S436" s="167"/>
      <c r="T436" s="169">
        <f>SUM(T437:T440)</f>
        <v>0</v>
      </c>
      <c r="AR436" s="162" t="s">
        <v>116</v>
      </c>
      <c r="AT436" s="170" t="s">
        <v>70</v>
      </c>
      <c r="AU436" s="170" t="s">
        <v>78</v>
      </c>
      <c r="AY436" s="162" t="s">
        <v>137</v>
      </c>
      <c r="BK436" s="171">
        <f>SUM(BK437:BK440)</f>
        <v>0</v>
      </c>
    </row>
    <row r="437" spans="1:65" s="2" customFormat="1" ht="16.5" customHeight="1">
      <c r="A437" s="35"/>
      <c r="B437" s="142"/>
      <c r="C437" s="174" t="s">
        <v>576</v>
      </c>
      <c r="D437" s="174" t="s">
        <v>139</v>
      </c>
      <c r="E437" s="175" t="s">
        <v>577</v>
      </c>
      <c r="F437" s="176" t="s">
        <v>578</v>
      </c>
      <c r="G437" s="177" t="s">
        <v>142</v>
      </c>
      <c r="H437" s="178">
        <v>25.89</v>
      </c>
      <c r="I437" s="179"/>
      <c r="J437" s="180">
        <f>ROUND(I437*H437,2)</f>
        <v>0</v>
      </c>
      <c r="K437" s="181"/>
      <c r="L437" s="36"/>
      <c r="M437" s="182" t="s">
        <v>1</v>
      </c>
      <c r="N437" s="183" t="s">
        <v>37</v>
      </c>
      <c r="O437" s="64"/>
      <c r="P437" s="184">
        <f>O437*H437</f>
        <v>0</v>
      </c>
      <c r="Q437" s="184">
        <v>3.2000000000000003E-4</v>
      </c>
      <c r="R437" s="184">
        <f>Q437*H437</f>
        <v>8.2848000000000002E-3</v>
      </c>
      <c r="S437" s="184">
        <v>0</v>
      </c>
      <c r="T437" s="185">
        <f>S437*H437</f>
        <v>0</v>
      </c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R437" s="186" t="s">
        <v>211</v>
      </c>
      <c r="AT437" s="186" t="s">
        <v>139</v>
      </c>
      <c r="AU437" s="186" t="s">
        <v>116</v>
      </c>
      <c r="AY437" s="18" t="s">
        <v>137</v>
      </c>
      <c r="BE437" s="104">
        <f>IF(N437="základná",J437,0)</f>
        <v>0</v>
      </c>
      <c r="BF437" s="104">
        <f>IF(N437="znížená",J437,0)</f>
        <v>0</v>
      </c>
      <c r="BG437" s="104">
        <f>IF(N437="zákl. prenesená",J437,0)</f>
        <v>0</v>
      </c>
      <c r="BH437" s="104">
        <f>IF(N437="zníž. prenesená",J437,0)</f>
        <v>0</v>
      </c>
      <c r="BI437" s="104">
        <f>IF(N437="nulová",J437,0)</f>
        <v>0</v>
      </c>
      <c r="BJ437" s="18" t="s">
        <v>116</v>
      </c>
      <c r="BK437" s="104">
        <f>ROUND(I437*H437,2)</f>
        <v>0</v>
      </c>
      <c r="BL437" s="18" t="s">
        <v>211</v>
      </c>
      <c r="BM437" s="186" t="s">
        <v>579</v>
      </c>
    </row>
    <row r="438" spans="1:65" s="15" customFormat="1">
      <c r="B438" s="204"/>
      <c r="D438" s="188" t="s">
        <v>145</v>
      </c>
      <c r="E438" s="205" t="s">
        <v>1</v>
      </c>
      <c r="F438" s="206" t="s">
        <v>580</v>
      </c>
      <c r="H438" s="205" t="s">
        <v>1</v>
      </c>
      <c r="I438" s="207"/>
      <c r="L438" s="204"/>
      <c r="M438" s="208"/>
      <c r="N438" s="209"/>
      <c r="O438" s="209"/>
      <c r="P438" s="209"/>
      <c r="Q438" s="209"/>
      <c r="R438" s="209"/>
      <c r="S438" s="209"/>
      <c r="T438" s="210"/>
      <c r="AT438" s="205" t="s">
        <v>145</v>
      </c>
      <c r="AU438" s="205" t="s">
        <v>116</v>
      </c>
      <c r="AV438" s="15" t="s">
        <v>78</v>
      </c>
      <c r="AW438" s="15" t="s">
        <v>26</v>
      </c>
      <c r="AX438" s="15" t="s">
        <v>71</v>
      </c>
      <c r="AY438" s="205" t="s">
        <v>137</v>
      </c>
    </row>
    <row r="439" spans="1:65" s="13" customFormat="1">
      <c r="B439" s="187"/>
      <c r="D439" s="188" t="s">
        <v>145</v>
      </c>
      <c r="E439" s="189" t="s">
        <v>1</v>
      </c>
      <c r="F439" s="190" t="s">
        <v>581</v>
      </c>
      <c r="H439" s="191">
        <v>25.89</v>
      </c>
      <c r="I439" s="192"/>
      <c r="L439" s="187"/>
      <c r="M439" s="193"/>
      <c r="N439" s="194"/>
      <c r="O439" s="194"/>
      <c r="P439" s="194"/>
      <c r="Q439" s="194"/>
      <c r="R439" s="194"/>
      <c r="S439" s="194"/>
      <c r="T439" s="195"/>
      <c r="AT439" s="189" t="s">
        <v>145</v>
      </c>
      <c r="AU439" s="189" t="s">
        <v>116</v>
      </c>
      <c r="AV439" s="13" t="s">
        <v>116</v>
      </c>
      <c r="AW439" s="13" t="s">
        <v>26</v>
      </c>
      <c r="AX439" s="13" t="s">
        <v>71</v>
      </c>
      <c r="AY439" s="189" t="s">
        <v>137</v>
      </c>
    </row>
    <row r="440" spans="1:65" s="14" customFormat="1">
      <c r="B440" s="196"/>
      <c r="D440" s="188" t="s">
        <v>145</v>
      </c>
      <c r="E440" s="197" t="s">
        <v>1</v>
      </c>
      <c r="F440" s="198" t="s">
        <v>147</v>
      </c>
      <c r="H440" s="199">
        <v>25.89</v>
      </c>
      <c r="I440" s="200"/>
      <c r="L440" s="196"/>
      <c r="M440" s="201"/>
      <c r="N440" s="202"/>
      <c r="O440" s="202"/>
      <c r="P440" s="202"/>
      <c r="Q440" s="202"/>
      <c r="R440" s="202"/>
      <c r="S440" s="202"/>
      <c r="T440" s="203"/>
      <c r="AT440" s="197" t="s">
        <v>145</v>
      </c>
      <c r="AU440" s="197" t="s">
        <v>116</v>
      </c>
      <c r="AV440" s="14" t="s">
        <v>143</v>
      </c>
      <c r="AW440" s="14" t="s">
        <v>26</v>
      </c>
      <c r="AX440" s="14" t="s">
        <v>78</v>
      </c>
      <c r="AY440" s="197" t="s">
        <v>137</v>
      </c>
    </row>
    <row r="441" spans="1:65" s="12" customFormat="1" ht="22.9" customHeight="1">
      <c r="B441" s="161"/>
      <c r="D441" s="162" t="s">
        <v>70</v>
      </c>
      <c r="E441" s="172" t="s">
        <v>582</v>
      </c>
      <c r="F441" s="172" t="s">
        <v>583</v>
      </c>
      <c r="I441" s="164"/>
      <c r="J441" s="173">
        <f>BK441</f>
        <v>0</v>
      </c>
      <c r="L441" s="161"/>
      <c r="M441" s="166"/>
      <c r="N441" s="167"/>
      <c r="O441" s="167"/>
      <c r="P441" s="168">
        <f>P442</f>
        <v>0</v>
      </c>
      <c r="Q441" s="167"/>
      <c r="R441" s="168">
        <f>R442</f>
        <v>0</v>
      </c>
      <c r="S441" s="167"/>
      <c r="T441" s="169">
        <f>T442</f>
        <v>0</v>
      </c>
      <c r="AR441" s="162" t="s">
        <v>143</v>
      </c>
      <c r="AT441" s="170" t="s">
        <v>70</v>
      </c>
      <c r="AU441" s="170" t="s">
        <v>78</v>
      </c>
      <c r="AY441" s="162" t="s">
        <v>137</v>
      </c>
      <c r="BK441" s="171">
        <f>BK442</f>
        <v>0</v>
      </c>
    </row>
    <row r="442" spans="1:65" s="2" customFormat="1" ht="16.5" customHeight="1">
      <c r="A442" s="35"/>
      <c r="B442" s="142"/>
      <c r="C442" s="174" t="s">
        <v>584</v>
      </c>
      <c r="D442" s="174" t="s">
        <v>139</v>
      </c>
      <c r="E442" s="175" t="s">
        <v>585</v>
      </c>
      <c r="F442" s="176" t="s">
        <v>586</v>
      </c>
      <c r="G442" s="177" t="s">
        <v>320</v>
      </c>
      <c r="H442" s="178">
        <v>1</v>
      </c>
      <c r="I442" s="179"/>
      <c r="J442" s="180">
        <f>ROUND(I442*H442,2)</f>
        <v>0</v>
      </c>
      <c r="K442" s="181"/>
      <c r="L442" s="36"/>
      <c r="M442" s="231" t="s">
        <v>1</v>
      </c>
      <c r="N442" s="232" t="s">
        <v>37</v>
      </c>
      <c r="O442" s="233"/>
      <c r="P442" s="234">
        <f>O442*H442</f>
        <v>0</v>
      </c>
      <c r="Q442" s="234">
        <v>0</v>
      </c>
      <c r="R442" s="234">
        <f>Q442*H442</f>
        <v>0</v>
      </c>
      <c r="S442" s="234">
        <v>0</v>
      </c>
      <c r="T442" s="235">
        <f>S442*H442</f>
        <v>0</v>
      </c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R442" s="186" t="s">
        <v>211</v>
      </c>
      <c r="AT442" s="186" t="s">
        <v>139</v>
      </c>
      <c r="AU442" s="186" t="s">
        <v>116</v>
      </c>
      <c r="AY442" s="18" t="s">
        <v>137</v>
      </c>
      <c r="BE442" s="104">
        <f>IF(N442="základná",J442,0)</f>
        <v>0</v>
      </c>
      <c r="BF442" s="104">
        <f>IF(N442="znížená",J442,0)</f>
        <v>0</v>
      </c>
      <c r="BG442" s="104">
        <f>IF(N442="zákl. prenesená",J442,0)</f>
        <v>0</v>
      </c>
      <c r="BH442" s="104">
        <f>IF(N442="zníž. prenesená",J442,0)</f>
        <v>0</v>
      </c>
      <c r="BI442" s="104">
        <f>IF(N442="nulová",J442,0)</f>
        <v>0</v>
      </c>
      <c r="BJ442" s="18" t="s">
        <v>116</v>
      </c>
      <c r="BK442" s="104">
        <f>ROUND(I442*H442,2)</f>
        <v>0</v>
      </c>
      <c r="BL442" s="18" t="s">
        <v>211</v>
      </c>
      <c r="BM442" s="186" t="s">
        <v>587</v>
      </c>
    </row>
    <row r="443" spans="1:65" s="2" customFormat="1" ht="6.95" customHeight="1">
      <c r="A443" s="35"/>
      <c r="B443" s="53"/>
      <c r="C443" s="54"/>
      <c r="D443" s="54"/>
      <c r="E443" s="54"/>
      <c r="F443" s="54"/>
      <c r="G443" s="54"/>
      <c r="H443" s="54"/>
      <c r="I443" s="54"/>
      <c r="J443" s="54"/>
      <c r="K443" s="54"/>
      <c r="L443" s="36"/>
      <c r="M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</row>
  </sheetData>
  <autoFilter ref="C137:K442" xr:uid="{00000000-0009-0000-0000-000001000000}"/>
  <mergeCells count="14">
    <mergeCell ref="D116:F116"/>
    <mergeCell ref="E128:H128"/>
    <mergeCell ref="E130:H130"/>
    <mergeCell ref="L2:V2"/>
    <mergeCell ref="E87:H87"/>
    <mergeCell ref="D112:F112"/>
    <mergeCell ref="D113:F113"/>
    <mergeCell ref="D114:F114"/>
    <mergeCell ref="D115:F115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18" fitToHeight="100" orientation="portrait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0E7A-186B-4084-8C2C-9E6CC3E21724}">
  <sheetPr>
    <pageSetUpPr fitToPage="1"/>
  </sheetPr>
  <dimension ref="A1:D32"/>
  <sheetViews>
    <sheetView workbookViewId="0">
      <selection activeCell="AR41" sqref="AR41"/>
    </sheetView>
  </sheetViews>
  <sheetFormatPr defaultRowHeight="15"/>
  <cols>
    <col min="1" max="1" width="39.33203125" style="250" bestFit="1" customWidth="1"/>
    <col min="2" max="3" width="9.6640625" style="251" bestFit="1" customWidth="1"/>
    <col min="4" max="5" width="9.33203125" style="240"/>
    <col min="6" max="6" width="0" style="240" hidden="1" customWidth="1"/>
    <col min="7" max="256" width="9.33203125" style="240"/>
    <col min="257" max="257" width="39.33203125" style="240" bestFit="1" customWidth="1"/>
    <col min="258" max="259" width="9.6640625" style="240" bestFit="1" customWidth="1"/>
    <col min="260" max="261" width="9.33203125" style="240"/>
    <col min="262" max="262" width="0" style="240" hidden="1" customWidth="1"/>
    <col min="263" max="512" width="9.33203125" style="240"/>
    <col min="513" max="513" width="39.33203125" style="240" bestFit="1" customWidth="1"/>
    <col min="514" max="515" width="9.6640625" style="240" bestFit="1" customWidth="1"/>
    <col min="516" max="517" width="9.33203125" style="240"/>
    <col min="518" max="518" width="0" style="240" hidden="1" customWidth="1"/>
    <col min="519" max="768" width="9.33203125" style="240"/>
    <col min="769" max="769" width="39.33203125" style="240" bestFit="1" customWidth="1"/>
    <col min="770" max="771" width="9.6640625" style="240" bestFit="1" customWidth="1"/>
    <col min="772" max="773" width="9.33203125" style="240"/>
    <col min="774" max="774" width="0" style="240" hidden="1" customWidth="1"/>
    <col min="775" max="1024" width="9.33203125" style="240"/>
    <col min="1025" max="1025" width="39.33203125" style="240" bestFit="1" customWidth="1"/>
    <col min="1026" max="1027" width="9.6640625" style="240" bestFit="1" customWidth="1"/>
    <col min="1028" max="1029" width="9.33203125" style="240"/>
    <col min="1030" max="1030" width="0" style="240" hidden="1" customWidth="1"/>
    <col min="1031" max="1280" width="9.33203125" style="240"/>
    <col min="1281" max="1281" width="39.33203125" style="240" bestFit="1" customWidth="1"/>
    <col min="1282" max="1283" width="9.6640625" style="240" bestFit="1" customWidth="1"/>
    <col min="1284" max="1285" width="9.33203125" style="240"/>
    <col min="1286" max="1286" width="0" style="240" hidden="1" customWidth="1"/>
    <col min="1287" max="1536" width="9.33203125" style="240"/>
    <col min="1537" max="1537" width="39.33203125" style="240" bestFit="1" customWidth="1"/>
    <col min="1538" max="1539" width="9.6640625" style="240" bestFit="1" customWidth="1"/>
    <col min="1540" max="1541" width="9.33203125" style="240"/>
    <col min="1542" max="1542" width="0" style="240" hidden="1" customWidth="1"/>
    <col min="1543" max="1792" width="9.33203125" style="240"/>
    <col min="1793" max="1793" width="39.33203125" style="240" bestFit="1" customWidth="1"/>
    <col min="1794" max="1795" width="9.6640625" style="240" bestFit="1" customWidth="1"/>
    <col min="1796" max="1797" width="9.33203125" style="240"/>
    <col min="1798" max="1798" width="0" style="240" hidden="1" customWidth="1"/>
    <col min="1799" max="2048" width="9.33203125" style="240"/>
    <col min="2049" max="2049" width="39.33203125" style="240" bestFit="1" customWidth="1"/>
    <col min="2050" max="2051" width="9.6640625" style="240" bestFit="1" customWidth="1"/>
    <col min="2052" max="2053" width="9.33203125" style="240"/>
    <col min="2054" max="2054" width="0" style="240" hidden="1" customWidth="1"/>
    <col min="2055" max="2304" width="9.33203125" style="240"/>
    <col min="2305" max="2305" width="39.33203125" style="240" bestFit="1" customWidth="1"/>
    <col min="2306" max="2307" width="9.6640625" style="240" bestFit="1" customWidth="1"/>
    <col min="2308" max="2309" width="9.33203125" style="240"/>
    <col min="2310" max="2310" width="0" style="240" hidden="1" customWidth="1"/>
    <col min="2311" max="2560" width="9.33203125" style="240"/>
    <col min="2561" max="2561" width="39.33203125" style="240" bestFit="1" customWidth="1"/>
    <col min="2562" max="2563" width="9.6640625" style="240" bestFit="1" customWidth="1"/>
    <col min="2564" max="2565" width="9.33203125" style="240"/>
    <col min="2566" max="2566" width="0" style="240" hidden="1" customWidth="1"/>
    <col min="2567" max="2816" width="9.33203125" style="240"/>
    <col min="2817" max="2817" width="39.33203125" style="240" bestFit="1" customWidth="1"/>
    <col min="2818" max="2819" width="9.6640625" style="240" bestFit="1" customWidth="1"/>
    <col min="2820" max="2821" width="9.33203125" style="240"/>
    <col min="2822" max="2822" width="0" style="240" hidden="1" customWidth="1"/>
    <col min="2823" max="3072" width="9.33203125" style="240"/>
    <col min="3073" max="3073" width="39.33203125" style="240" bestFit="1" customWidth="1"/>
    <col min="3074" max="3075" width="9.6640625" style="240" bestFit="1" customWidth="1"/>
    <col min="3076" max="3077" width="9.33203125" style="240"/>
    <col min="3078" max="3078" width="0" style="240" hidden="1" customWidth="1"/>
    <col min="3079" max="3328" width="9.33203125" style="240"/>
    <col min="3329" max="3329" width="39.33203125" style="240" bestFit="1" customWidth="1"/>
    <col min="3330" max="3331" width="9.6640625" style="240" bestFit="1" customWidth="1"/>
    <col min="3332" max="3333" width="9.33203125" style="240"/>
    <col min="3334" max="3334" width="0" style="240" hidden="1" customWidth="1"/>
    <col min="3335" max="3584" width="9.33203125" style="240"/>
    <col min="3585" max="3585" width="39.33203125" style="240" bestFit="1" customWidth="1"/>
    <col min="3586" max="3587" width="9.6640625" style="240" bestFit="1" customWidth="1"/>
    <col min="3588" max="3589" width="9.33203125" style="240"/>
    <col min="3590" max="3590" width="0" style="240" hidden="1" customWidth="1"/>
    <col min="3591" max="3840" width="9.33203125" style="240"/>
    <col min="3841" max="3841" width="39.33203125" style="240" bestFit="1" customWidth="1"/>
    <col min="3842" max="3843" width="9.6640625" style="240" bestFit="1" customWidth="1"/>
    <col min="3844" max="3845" width="9.33203125" style="240"/>
    <col min="3846" max="3846" width="0" style="240" hidden="1" customWidth="1"/>
    <col min="3847" max="4096" width="9.33203125" style="240"/>
    <col min="4097" max="4097" width="39.33203125" style="240" bestFit="1" customWidth="1"/>
    <col min="4098" max="4099" width="9.6640625" style="240" bestFit="1" customWidth="1"/>
    <col min="4100" max="4101" width="9.33203125" style="240"/>
    <col min="4102" max="4102" width="0" style="240" hidden="1" customWidth="1"/>
    <col min="4103" max="4352" width="9.33203125" style="240"/>
    <col min="4353" max="4353" width="39.33203125" style="240" bestFit="1" customWidth="1"/>
    <col min="4354" max="4355" width="9.6640625" style="240" bestFit="1" customWidth="1"/>
    <col min="4356" max="4357" width="9.33203125" style="240"/>
    <col min="4358" max="4358" width="0" style="240" hidden="1" customWidth="1"/>
    <col min="4359" max="4608" width="9.33203125" style="240"/>
    <col min="4609" max="4609" width="39.33203125" style="240" bestFit="1" customWidth="1"/>
    <col min="4610" max="4611" width="9.6640625" style="240" bestFit="1" customWidth="1"/>
    <col min="4612" max="4613" width="9.33203125" style="240"/>
    <col min="4614" max="4614" width="0" style="240" hidden="1" customWidth="1"/>
    <col min="4615" max="4864" width="9.33203125" style="240"/>
    <col min="4865" max="4865" width="39.33203125" style="240" bestFit="1" customWidth="1"/>
    <col min="4866" max="4867" width="9.6640625" style="240" bestFit="1" customWidth="1"/>
    <col min="4868" max="4869" width="9.33203125" style="240"/>
    <col min="4870" max="4870" width="0" style="240" hidden="1" customWidth="1"/>
    <col min="4871" max="5120" width="9.33203125" style="240"/>
    <col min="5121" max="5121" width="39.33203125" style="240" bestFit="1" customWidth="1"/>
    <col min="5122" max="5123" width="9.6640625" style="240" bestFit="1" customWidth="1"/>
    <col min="5124" max="5125" width="9.33203125" style="240"/>
    <col min="5126" max="5126" width="0" style="240" hidden="1" customWidth="1"/>
    <col min="5127" max="5376" width="9.33203125" style="240"/>
    <col min="5377" max="5377" width="39.33203125" style="240" bestFit="1" customWidth="1"/>
    <col min="5378" max="5379" width="9.6640625" style="240" bestFit="1" customWidth="1"/>
    <col min="5380" max="5381" width="9.33203125" style="240"/>
    <col min="5382" max="5382" width="0" style="240" hidden="1" customWidth="1"/>
    <col min="5383" max="5632" width="9.33203125" style="240"/>
    <col min="5633" max="5633" width="39.33203125" style="240" bestFit="1" customWidth="1"/>
    <col min="5634" max="5635" width="9.6640625" style="240" bestFit="1" customWidth="1"/>
    <col min="5636" max="5637" width="9.33203125" style="240"/>
    <col min="5638" max="5638" width="0" style="240" hidden="1" customWidth="1"/>
    <col min="5639" max="5888" width="9.33203125" style="240"/>
    <col min="5889" max="5889" width="39.33203125" style="240" bestFit="1" customWidth="1"/>
    <col min="5890" max="5891" width="9.6640625" style="240" bestFit="1" customWidth="1"/>
    <col min="5892" max="5893" width="9.33203125" style="240"/>
    <col min="5894" max="5894" width="0" style="240" hidden="1" customWidth="1"/>
    <col min="5895" max="6144" width="9.33203125" style="240"/>
    <col min="6145" max="6145" width="39.33203125" style="240" bestFit="1" customWidth="1"/>
    <col min="6146" max="6147" width="9.6640625" style="240" bestFit="1" customWidth="1"/>
    <col min="6148" max="6149" width="9.33203125" style="240"/>
    <col min="6150" max="6150" width="0" style="240" hidden="1" customWidth="1"/>
    <col min="6151" max="6400" width="9.33203125" style="240"/>
    <col min="6401" max="6401" width="39.33203125" style="240" bestFit="1" customWidth="1"/>
    <col min="6402" max="6403" width="9.6640625" style="240" bestFit="1" customWidth="1"/>
    <col min="6404" max="6405" width="9.33203125" style="240"/>
    <col min="6406" max="6406" width="0" style="240" hidden="1" customWidth="1"/>
    <col min="6407" max="6656" width="9.33203125" style="240"/>
    <col min="6657" max="6657" width="39.33203125" style="240" bestFit="1" customWidth="1"/>
    <col min="6658" max="6659" width="9.6640625" style="240" bestFit="1" customWidth="1"/>
    <col min="6660" max="6661" width="9.33203125" style="240"/>
    <col min="6662" max="6662" width="0" style="240" hidden="1" customWidth="1"/>
    <col min="6663" max="6912" width="9.33203125" style="240"/>
    <col min="6913" max="6913" width="39.33203125" style="240" bestFit="1" customWidth="1"/>
    <col min="6914" max="6915" width="9.6640625" style="240" bestFit="1" customWidth="1"/>
    <col min="6916" max="6917" width="9.33203125" style="240"/>
    <col min="6918" max="6918" width="0" style="240" hidden="1" customWidth="1"/>
    <col min="6919" max="7168" width="9.33203125" style="240"/>
    <col min="7169" max="7169" width="39.33203125" style="240" bestFit="1" customWidth="1"/>
    <col min="7170" max="7171" width="9.6640625" style="240" bestFit="1" customWidth="1"/>
    <col min="7172" max="7173" width="9.33203125" style="240"/>
    <col min="7174" max="7174" width="0" style="240" hidden="1" customWidth="1"/>
    <col min="7175" max="7424" width="9.33203125" style="240"/>
    <col min="7425" max="7425" width="39.33203125" style="240" bestFit="1" customWidth="1"/>
    <col min="7426" max="7427" width="9.6640625" style="240" bestFit="1" customWidth="1"/>
    <col min="7428" max="7429" width="9.33203125" style="240"/>
    <col min="7430" max="7430" width="0" style="240" hidden="1" customWidth="1"/>
    <col min="7431" max="7680" width="9.33203125" style="240"/>
    <col min="7681" max="7681" width="39.33203125" style="240" bestFit="1" customWidth="1"/>
    <col min="7682" max="7683" width="9.6640625" style="240" bestFit="1" customWidth="1"/>
    <col min="7684" max="7685" width="9.33203125" style="240"/>
    <col min="7686" max="7686" width="0" style="240" hidden="1" customWidth="1"/>
    <col min="7687" max="7936" width="9.33203125" style="240"/>
    <col min="7937" max="7937" width="39.33203125" style="240" bestFit="1" customWidth="1"/>
    <col min="7938" max="7939" width="9.6640625" style="240" bestFit="1" customWidth="1"/>
    <col min="7940" max="7941" width="9.33203125" style="240"/>
    <col min="7942" max="7942" width="0" style="240" hidden="1" customWidth="1"/>
    <col min="7943" max="8192" width="9.33203125" style="240"/>
    <col min="8193" max="8193" width="39.33203125" style="240" bestFit="1" customWidth="1"/>
    <col min="8194" max="8195" width="9.6640625" style="240" bestFit="1" customWidth="1"/>
    <col min="8196" max="8197" width="9.33203125" style="240"/>
    <col min="8198" max="8198" width="0" style="240" hidden="1" customWidth="1"/>
    <col min="8199" max="8448" width="9.33203125" style="240"/>
    <col min="8449" max="8449" width="39.33203125" style="240" bestFit="1" customWidth="1"/>
    <col min="8450" max="8451" width="9.6640625" style="240" bestFit="1" customWidth="1"/>
    <col min="8452" max="8453" width="9.33203125" style="240"/>
    <col min="8454" max="8454" width="0" style="240" hidden="1" customWidth="1"/>
    <col min="8455" max="8704" width="9.33203125" style="240"/>
    <col min="8705" max="8705" width="39.33203125" style="240" bestFit="1" customWidth="1"/>
    <col min="8706" max="8707" width="9.6640625" style="240" bestFit="1" customWidth="1"/>
    <col min="8708" max="8709" width="9.33203125" style="240"/>
    <col min="8710" max="8710" width="0" style="240" hidden="1" customWidth="1"/>
    <col min="8711" max="8960" width="9.33203125" style="240"/>
    <col min="8961" max="8961" width="39.33203125" style="240" bestFit="1" customWidth="1"/>
    <col min="8962" max="8963" width="9.6640625" style="240" bestFit="1" customWidth="1"/>
    <col min="8964" max="8965" width="9.33203125" style="240"/>
    <col min="8966" max="8966" width="0" style="240" hidden="1" customWidth="1"/>
    <col min="8967" max="9216" width="9.33203125" style="240"/>
    <col min="9217" max="9217" width="39.33203125" style="240" bestFit="1" customWidth="1"/>
    <col min="9218" max="9219" width="9.6640625" style="240" bestFit="1" customWidth="1"/>
    <col min="9220" max="9221" width="9.33203125" style="240"/>
    <col min="9222" max="9222" width="0" style="240" hidden="1" customWidth="1"/>
    <col min="9223" max="9472" width="9.33203125" style="240"/>
    <col min="9473" max="9473" width="39.33203125" style="240" bestFit="1" customWidth="1"/>
    <col min="9474" max="9475" width="9.6640625" style="240" bestFit="1" customWidth="1"/>
    <col min="9476" max="9477" width="9.33203125" style="240"/>
    <col min="9478" max="9478" width="0" style="240" hidden="1" customWidth="1"/>
    <col min="9479" max="9728" width="9.33203125" style="240"/>
    <col min="9729" max="9729" width="39.33203125" style="240" bestFit="1" customWidth="1"/>
    <col min="9730" max="9731" width="9.6640625" style="240" bestFit="1" customWidth="1"/>
    <col min="9732" max="9733" width="9.33203125" style="240"/>
    <col min="9734" max="9734" width="0" style="240" hidden="1" customWidth="1"/>
    <col min="9735" max="9984" width="9.33203125" style="240"/>
    <col min="9985" max="9985" width="39.33203125" style="240" bestFit="1" customWidth="1"/>
    <col min="9986" max="9987" width="9.6640625" style="240" bestFit="1" customWidth="1"/>
    <col min="9988" max="9989" width="9.33203125" style="240"/>
    <col min="9990" max="9990" width="0" style="240" hidden="1" customWidth="1"/>
    <col min="9991" max="10240" width="9.33203125" style="240"/>
    <col min="10241" max="10241" width="39.33203125" style="240" bestFit="1" customWidth="1"/>
    <col min="10242" max="10243" width="9.6640625" style="240" bestFit="1" customWidth="1"/>
    <col min="10244" max="10245" width="9.33203125" style="240"/>
    <col min="10246" max="10246" width="0" style="240" hidden="1" customWidth="1"/>
    <col min="10247" max="10496" width="9.33203125" style="240"/>
    <col min="10497" max="10497" width="39.33203125" style="240" bestFit="1" customWidth="1"/>
    <col min="10498" max="10499" width="9.6640625" style="240" bestFit="1" customWidth="1"/>
    <col min="10500" max="10501" width="9.33203125" style="240"/>
    <col min="10502" max="10502" width="0" style="240" hidden="1" customWidth="1"/>
    <col min="10503" max="10752" width="9.33203125" style="240"/>
    <col min="10753" max="10753" width="39.33203125" style="240" bestFit="1" customWidth="1"/>
    <col min="10754" max="10755" width="9.6640625" style="240" bestFit="1" customWidth="1"/>
    <col min="10756" max="10757" width="9.33203125" style="240"/>
    <col min="10758" max="10758" width="0" style="240" hidden="1" customWidth="1"/>
    <col min="10759" max="11008" width="9.33203125" style="240"/>
    <col min="11009" max="11009" width="39.33203125" style="240" bestFit="1" customWidth="1"/>
    <col min="11010" max="11011" width="9.6640625" style="240" bestFit="1" customWidth="1"/>
    <col min="11012" max="11013" width="9.33203125" style="240"/>
    <col min="11014" max="11014" width="0" style="240" hidden="1" customWidth="1"/>
    <col min="11015" max="11264" width="9.33203125" style="240"/>
    <col min="11265" max="11265" width="39.33203125" style="240" bestFit="1" customWidth="1"/>
    <col min="11266" max="11267" width="9.6640625" style="240" bestFit="1" customWidth="1"/>
    <col min="11268" max="11269" width="9.33203125" style="240"/>
    <col min="11270" max="11270" width="0" style="240" hidden="1" customWidth="1"/>
    <col min="11271" max="11520" width="9.33203125" style="240"/>
    <col min="11521" max="11521" width="39.33203125" style="240" bestFit="1" customWidth="1"/>
    <col min="11522" max="11523" width="9.6640625" style="240" bestFit="1" customWidth="1"/>
    <col min="11524" max="11525" width="9.33203125" style="240"/>
    <col min="11526" max="11526" width="0" style="240" hidden="1" customWidth="1"/>
    <col min="11527" max="11776" width="9.33203125" style="240"/>
    <col min="11777" max="11777" width="39.33203125" style="240" bestFit="1" customWidth="1"/>
    <col min="11778" max="11779" width="9.6640625" style="240" bestFit="1" customWidth="1"/>
    <col min="11780" max="11781" width="9.33203125" style="240"/>
    <col min="11782" max="11782" width="0" style="240" hidden="1" customWidth="1"/>
    <col min="11783" max="12032" width="9.33203125" style="240"/>
    <col min="12033" max="12033" width="39.33203125" style="240" bestFit="1" customWidth="1"/>
    <col min="12034" max="12035" width="9.6640625" style="240" bestFit="1" customWidth="1"/>
    <col min="12036" max="12037" width="9.33203125" style="240"/>
    <col min="12038" max="12038" width="0" style="240" hidden="1" customWidth="1"/>
    <col min="12039" max="12288" width="9.33203125" style="240"/>
    <col min="12289" max="12289" width="39.33203125" style="240" bestFit="1" customWidth="1"/>
    <col min="12290" max="12291" width="9.6640625" style="240" bestFit="1" customWidth="1"/>
    <col min="12292" max="12293" width="9.33203125" style="240"/>
    <col min="12294" max="12294" width="0" style="240" hidden="1" customWidth="1"/>
    <col min="12295" max="12544" width="9.33203125" style="240"/>
    <col min="12545" max="12545" width="39.33203125" style="240" bestFit="1" customWidth="1"/>
    <col min="12546" max="12547" width="9.6640625" style="240" bestFit="1" customWidth="1"/>
    <col min="12548" max="12549" width="9.33203125" style="240"/>
    <col min="12550" max="12550" width="0" style="240" hidden="1" customWidth="1"/>
    <col min="12551" max="12800" width="9.33203125" style="240"/>
    <col min="12801" max="12801" width="39.33203125" style="240" bestFit="1" customWidth="1"/>
    <col min="12802" max="12803" width="9.6640625" style="240" bestFit="1" customWidth="1"/>
    <col min="12804" max="12805" width="9.33203125" style="240"/>
    <col min="12806" max="12806" width="0" style="240" hidden="1" customWidth="1"/>
    <col min="12807" max="13056" width="9.33203125" style="240"/>
    <col min="13057" max="13057" width="39.33203125" style="240" bestFit="1" customWidth="1"/>
    <col min="13058" max="13059" width="9.6640625" style="240" bestFit="1" customWidth="1"/>
    <col min="13060" max="13061" width="9.33203125" style="240"/>
    <col min="13062" max="13062" width="0" style="240" hidden="1" customWidth="1"/>
    <col min="13063" max="13312" width="9.33203125" style="240"/>
    <col min="13313" max="13313" width="39.33203125" style="240" bestFit="1" customWidth="1"/>
    <col min="13314" max="13315" width="9.6640625" style="240" bestFit="1" customWidth="1"/>
    <col min="13316" max="13317" width="9.33203125" style="240"/>
    <col min="13318" max="13318" width="0" style="240" hidden="1" customWidth="1"/>
    <col min="13319" max="13568" width="9.33203125" style="240"/>
    <col min="13569" max="13569" width="39.33203125" style="240" bestFit="1" customWidth="1"/>
    <col min="13570" max="13571" width="9.6640625" style="240" bestFit="1" customWidth="1"/>
    <col min="13572" max="13573" width="9.33203125" style="240"/>
    <col min="13574" max="13574" width="0" style="240" hidden="1" customWidth="1"/>
    <col min="13575" max="13824" width="9.33203125" style="240"/>
    <col min="13825" max="13825" width="39.33203125" style="240" bestFit="1" customWidth="1"/>
    <col min="13826" max="13827" width="9.6640625" style="240" bestFit="1" customWidth="1"/>
    <col min="13828" max="13829" width="9.33203125" style="240"/>
    <col min="13830" max="13830" width="0" style="240" hidden="1" customWidth="1"/>
    <col min="13831" max="14080" width="9.33203125" style="240"/>
    <col min="14081" max="14081" width="39.33203125" style="240" bestFit="1" customWidth="1"/>
    <col min="14082" max="14083" width="9.6640625" style="240" bestFit="1" customWidth="1"/>
    <col min="14084" max="14085" width="9.33203125" style="240"/>
    <col min="14086" max="14086" width="0" style="240" hidden="1" customWidth="1"/>
    <col min="14087" max="14336" width="9.33203125" style="240"/>
    <col min="14337" max="14337" width="39.33203125" style="240" bestFit="1" customWidth="1"/>
    <col min="14338" max="14339" width="9.6640625" style="240" bestFit="1" customWidth="1"/>
    <col min="14340" max="14341" width="9.33203125" style="240"/>
    <col min="14342" max="14342" width="0" style="240" hidden="1" customWidth="1"/>
    <col min="14343" max="14592" width="9.33203125" style="240"/>
    <col min="14593" max="14593" width="39.33203125" style="240" bestFit="1" customWidth="1"/>
    <col min="14594" max="14595" width="9.6640625" style="240" bestFit="1" customWidth="1"/>
    <col min="14596" max="14597" width="9.33203125" style="240"/>
    <col min="14598" max="14598" width="0" style="240" hidden="1" customWidth="1"/>
    <col min="14599" max="14848" width="9.33203125" style="240"/>
    <col min="14849" max="14849" width="39.33203125" style="240" bestFit="1" customWidth="1"/>
    <col min="14850" max="14851" width="9.6640625" style="240" bestFit="1" customWidth="1"/>
    <col min="14852" max="14853" width="9.33203125" style="240"/>
    <col min="14854" max="14854" width="0" style="240" hidden="1" customWidth="1"/>
    <col min="14855" max="15104" width="9.33203125" style="240"/>
    <col min="15105" max="15105" width="39.33203125" style="240" bestFit="1" customWidth="1"/>
    <col min="15106" max="15107" width="9.6640625" style="240" bestFit="1" customWidth="1"/>
    <col min="15108" max="15109" width="9.33203125" style="240"/>
    <col min="15110" max="15110" width="0" style="240" hidden="1" customWidth="1"/>
    <col min="15111" max="15360" width="9.33203125" style="240"/>
    <col min="15361" max="15361" width="39.33203125" style="240" bestFit="1" customWidth="1"/>
    <col min="15362" max="15363" width="9.6640625" style="240" bestFit="1" customWidth="1"/>
    <col min="15364" max="15365" width="9.33203125" style="240"/>
    <col min="15366" max="15366" width="0" style="240" hidden="1" customWidth="1"/>
    <col min="15367" max="15616" width="9.33203125" style="240"/>
    <col min="15617" max="15617" width="39.33203125" style="240" bestFit="1" customWidth="1"/>
    <col min="15618" max="15619" width="9.6640625" style="240" bestFit="1" customWidth="1"/>
    <col min="15620" max="15621" width="9.33203125" style="240"/>
    <col min="15622" max="15622" width="0" style="240" hidden="1" customWidth="1"/>
    <col min="15623" max="15872" width="9.33203125" style="240"/>
    <col min="15873" max="15873" width="39.33203125" style="240" bestFit="1" customWidth="1"/>
    <col min="15874" max="15875" width="9.6640625" style="240" bestFit="1" customWidth="1"/>
    <col min="15876" max="15877" width="9.33203125" style="240"/>
    <col min="15878" max="15878" width="0" style="240" hidden="1" customWidth="1"/>
    <col min="15879" max="16128" width="9.33203125" style="240"/>
    <col min="16129" max="16129" width="39.33203125" style="240" bestFit="1" customWidth="1"/>
    <col min="16130" max="16131" width="9.6640625" style="240" bestFit="1" customWidth="1"/>
    <col min="16132" max="16133" width="9.33203125" style="240"/>
    <col min="16134" max="16134" width="0" style="240" hidden="1" customWidth="1"/>
    <col min="16135" max="16384" width="9.33203125" style="240"/>
  </cols>
  <sheetData>
    <row r="1" spans="1:4">
      <c r="A1" s="259" t="s">
        <v>588</v>
      </c>
    </row>
    <row r="2" spans="1:4">
      <c r="A2" s="237" t="s">
        <v>589</v>
      </c>
      <c r="B2" s="238" t="s">
        <v>590</v>
      </c>
      <c r="C2" s="238" t="s">
        <v>591</v>
      </c>
      <c r="D2" s="239"/>
    </row>
    <row r="3" spans="1:4">
      <c r="A3" s="241" t="s">
        <v>592</v>
      </c>
      <c r="B3" s="242"/>
      <c r="C3" s="242"/>
      <c r="D3" s="239"/>
    </row>
    <row r="4" spans="1:4">
      <c r="A4" s="243" t="s">
        <v>593</v>
      </c>
      <c r="B4" s="244">
        <f>0</f>
        <v>0</v>
      </c>
      <c r="C4" s="244"/>
      <c r="D4" s="239"/>
    </row>
    <row r="5" spans="1:4">
      <c r="A5" s="243" t="s">
        <v>594</v>
      </c>
      <c r="B5" s="244">
        <f>B4 * Parametre!B16 / 100</f>
        <v>0</v>
      </c>
      <c r="C5" s="244">
        <f>B4 * Parametre!B17 / 100</f>
        <v>0</v>
      </c>
      <c r="D5" s="239"/>
    </row>
    <row r="6" spans="1:4">
      <c r="A6" s="243" t="s">
        <v>595</v>
      </c>
      <c r="B6" s="244"/>
      <c r="C6" s="244">
        <f>(Rozpočet!E23) + 0</f>
        <v>0</v>
      </c>
      <c r="D6" s="239"/>
    </row>
    <row r="7" spans="1:4">
      <c r="A7" s="243" t="s">
        <v>596</v>
      </c>
      <c r="B7" s="244"/>
      <c r="C7" s="244">
        <f>0 + (Rozpočet!G23) + 0</f>
        <v>0</v>
      </c>
      <c r="D7" s="239"/>
    </row>
    <row r="8" spans="1:4">
      <c r="A8" s="245" t="s">
        <v>597</v>
      </c>
      <c r="B8" s="246">
        <f>B4 + B5</f>
        <v>0</v>
      </c>
      <c r="C8" s="246">
        <f>C4 + C5 + C6 + C7</f>
        <v>0</v>
      </c>
      <c r="D8" s="239"/>
    </row>
    <row r="9" spans="1:4">
      <c r="A9" s="243" t="s">
        <v>598</v>
      </c>
      <c r="B9" s="244"/>
      <c r="C9" s="244">
        <f>(C6 + C7) * Parametre!B18 / 100</f>
        <v>0</v>
      </c>
      <c r="D9" s="239"/>
    </row>
    <row r="10" spans="1:4">
      <c r="A10" s="243" t="s">
        <v>575</v>
      </c>
      <c r="B10" s="244"/>
      <c r="C10" s="244">
        <f>0 + 0</f>
        <v>0</v>
      </c>
      <c r="D10" s="239"/>
    </row>
    <row r="11" spans="1:4">
      <c r="A11" s="243" t="s">
        <v>138</v>
      </c>
      <c r="B11" s="244"/>
      <c r="C11" s="244">
        <f>(Rozpočet!E31) + (Rozpočet!G31)</f>
        <v>0</v>
      </c>
      <c r="D11" s="239"/>
    </row>
    <row r="12" spans="1:4">
      <c r="A12" s="243" t="s">
        <v>599</v>
      </c>
      <c r="B12" s="244"/>
      <c r="C12" s="244">
        <f>(C10 + C11) * Parametre!B19 / 100</f>
        <v>0</v>
      </c>
      <c r="D12" s="239"/>
    </row>
    <row r="13" spans="1:4">
      <c r="A13" s="245" t="s">
        <v>600</v>
      </c>
      <c r="B13" s="246">
        <f>B8</f>
        <v>0</v>
      </c>
      <c r="C13" s="246">
        <f>C8 + C9 + C10 + C11 + C12</f>
        <v>0</v>
      </c>
      <c r="D13" s="239"/>
    </row>
    <row r="14" spans="1:4">
      <c r="A14" s="243" t="s">
        <v>601</v>
      </c>
      <c r="B14" s="244"/>
      <c r="C14" s="244">
        <f>(B13 + C13) * Parametre!B20 / 100</f>
        <v>0</v>
      </c>
      <c r="D14" s="239"/>
    </row>
    <row r="15" spans="1:4">
      <c r="A15" s="243" t="s">
        <v>602</v>
      </c>
      <c r="B15" s="244"/>
      <c r="C15" s="244">
        <f>(B13 + C13) * Parametre!B21 / 100</f>
        <v>0</v>
      </c>
      <c r="D15" s="239"/>
    </row>
    <row r="16" spans="1:4">
      <c r="A16" s="243" t="s">
        <v>603</v>
      </c>
      <c r="B16" s="244"/>
      <c r="C16" s="244">
        <f>(B8 + C8) * Parametre!B22 / 100</f>
        <v>0</v>
      </c>
      <c r="D16" s="239"/>
    </row>
    <row r="17" spans="1:4">
      <c r="A17" s="241" t="s">
        <v>604</v>
      </c>
      <c r="B17" s="242"/>
      <c r="C17" s="242">
        <f>B13 + C13 + C14 + C15 + C16</f>
        <v>0</v>
      </c>
      <c r="D17" s="239"/>
    </row>
    <row r="18" spans="1:4">
      <c r="A18" s="243" t="s">
        <v>1</v>
      </c>
      <c r="B18" s="244"/>
      <c r="C18" s="244"/>
      <c r="D18" s="239"/>
    </row>
    <row r="19" spans="1:4">
      <c r="A19" s="241" t="s">
        <v>605</v>
      </c>
      <c r="B19" s="242"/>
      <c r="C19" s="242"/>
      <c r="D19" s="239"/>
    </row>
    <row r="20" spans="1:4">
      <c r="A20" s="243" t="s">
        <v>606</v>
      </c>
      <c r="B20" s="244"/>
      <c r="C20" s="244">
        <f>C13 * Parametre!B23 / 100</f>
        <v>0</v>
      </c>
      <c r="D20" s="239"/>
    </row>
    <row r="21" spans="1:4">
      <c r="A21" s="243" t="s">
        <v>607</v>
      </c>
      <c r="B21" s="244"/>
      <c r="C21" s="244">
        <f>C13 * Parametre!B24 / 100</f>
        <v>0</v>
      </c>
      <c r="D21" s="239"/>
    </row>
    <row r="22" spans="1:4">
      <c r="A22" s="241" t="s">
        <v>608</v>
      </c>
      <c r="B22" s="242"/>
      <c r="C22" s="242">
        <f>C20 + C21</f>
        <v>0</v>
      </c>
      <c r="D22" s="239"/>
    </row>
    <row r="23" spans="1:4">
      <c r="A23" s="243" t="s">
        <v>609</v>
      </c>
      <c r="B23" s="244"/>
      <c r="C23" s="244">
        <f>Parametre!B25 * Parametre!B28 * (C17 * Parametre!B27)^Parametre!B26</f>
        <v>0</v>
      </c>
      <c r="D23" s="239"/>
    </row>
    <row r="24" spans="1:4">
      <c r="A24" s="243" t="s">
        <v>1</v>
      </c>
      <c r="B24" s="244"/>
      <c r="C24" s="244"/>
      <c r="D24" s="239"/>
    </row>
    <row r="25" spans="1:4">
      <c r="A25" s="247" t="s">
        <v>610</v>
      </c>
      <c r="B25" s="248"/>
      <c r="C25" s="248">
        <f>C17 + C22 + C23</f>
        <v>0</v>
      </c>
      <c r="D25" s="239"/>
    </row>
    <row r="26" spans="1:4">
      <c r="A26" s="243" t="s">
        <v>1</v>
      </c>
      <c r="B26" s="244"/>
      <c r="C26" s="244"/>
      <c r="D26" s="239"/>
    </row>
    <row r="27" spans="1:4">
      <c r="A27" s="243" t="s">
        <v>611</v>
      </c>
      <c r="B27" s="244"/>
      <c r="C27" s="244">
        <f>C25 * Parametre!B29 / 100</f>
        <v>0</v>
      </c>
      <c r="D27" s="239"/>
    </row>
    <row r="28" spans="1:4">
      <c r="A28" s="243" t="s">
        <v>611</v>
      </c>
      <c r="B28" s="244"/>
      <c r="C28" s="244">
        <f>C25 * Parametre!B30 / 100</f>
        <v>0</v>
      </c>
      <c r="D28" s="239"/>
    </row>
    <row r="29" spans="1:4">
      <c r="A29" s="241" t="s">
        <v>612</v>
      </c>
      <c r="B29" s="249" t="s">
        <v>613</v>
      </c>
      <c r="C29" s="249" t="s">
        <v>614</v>
      </c>
      <c r="D29" s="239"/>
    </row>
    <row r="30" spans="1:4">
      <c r="A30" s="243" t="s">
        <v>615</v>
      </c>
      <c r="B30" s="244">
        <f>(Rozpočet!E23)</f>
        <v>0</v>
      </c>
      <c r="C30" s="244">
        <f>(Rozpočet!G23)</f>
        <v>0</v>
      </c>
      <c r="D30" s="239"/>
    </row>
    <row r="31" spans="1:4">
      <c r="A31" s="243" t="s">
        <v>138</v>
      </c>
      <c r="B31" s="244">
        <f>(Rozpočet!E31)</f>
        <v>0</v>
      </c>
      <c r="C31" s="244">
        <f>(Rozpočet!G31)</f>
        <v>0</v>
      </c>
      <c r="D31" s="239"/>
    </row>
    <row r="32" spans="1:4">
      <c r="A32" s="243" t="s">
        <v>1</v>
      </c>
      <c r="B32" s="244"/>
      <c r="C32" s="244"/>
      <c r="D32" s="239"/>
    </row>
  </sheetData>
  <pageMargins left="0.39370078740157483" right="0.39370078740157483" top="0.39370078740157483" bottom="0.39370078740157483" header="0" footer="0"/>
  <pageSetup paperSize="9" fitToHeight="100" orientation="portrait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98C3-799A-4399-801B-540B1ABCE81D}">
  <sheetPr>
    <pageSetUpPr fitToPage="1"/>
  </sheetPr>
  <dimension ref="A1:K32"/>
  <sheetViews>
    <sheetView workbookViewId="0">
      <selection activeCell="AR41" sqref="AR41"/>
    </sheetView>
  </sheetViews>
  <sheetFormatPr defaultRowHeight="15"/>
  <cols>
    <col min="1" max="1" width="72.6640625" style="250" customWidth="1"/>
    <col min="2" max="2" width="2.83203125" style="250" bestFit="1" customWidth="1"/>
    <col min="3" max="3" width="10" style="251" customWidth="1"/>
    <col min="4" max="4" width="8.1640625" style="251" customWidth="1"/>
    <col min="5" max="5" width="10" style="251" customWidth="1"/>
    <col min="6" max="6" width="9.33203125" style="251" customWidth="1"/>
    <col min="7" max="7" width="10.1640625" style="251" customWidth="1"/>
    <col min="8" max="8" width="7" style="251" customWidth="1"/>
    <col min="9" max="9" width="10.1640625" style="251" customWidth="1"/>
    <col min="10" max="15" width="0" style="240" hidden="1" customWidth="1"/>
    <col min="16" max="256" width="9.33203125" style="240"/>
    <col min="257" max="257" width="68" style="240" bestFit="1" customWidth="1"/>
    <col min="258" max="258" width="2.83203125" style="240" bestFit="1" customWidth="1"/>
    <col min="259" max="259" width="6.6640625" style="240" bestFit="1" customWidth="1"/>
    <col min="260" max="260" width="7.33203125" style="240" bestFit="1" customWidth="1"/>
    <col min="261" max="261" width="14" style="240" bestFit="1" customWidth="1"/>
    <col min="262" max="262" width="7" style="240" bestFit="1" customWidth="1"/>
    <col min="263" max="263" width="13.6640625" style="240" bestFit="1" customWidth="1"/>
    <col min="264" max="264" width="5.5" style="240" bestFit="1" customWidth="1"/>
    <col min="265" max="265" width="12" style="240" bestFit="1" customWidth="1"/>
    <col min="266" max="267" width="9.33203125" style="240"/>
    <col min="268" max="268" width="0" style="240" hidden="1" customWidth="1"/>
    <col min="269" max="512" width="9.33203125" style="240"/>
    <col min="513" max="513" width="68" style="240" bestFit="1" customWidth="1"/>
    <col min="514" max="514" width="2.83203125" style="240" bestFit="1" customWidth="1"/>
    <col min="515" max="515" width="6.6640625" style="240" bestFit="1" customWidth="1"/>
    <col min="516" max="516" width="7.33203125" style="240" bestFit="1" customWidth="1"/>
    <col min="517" max="517" width="14" style="240" bestFit="1" customWidth="1"/>
    <col min="518" max="518" width="7" style="240" bestFit="1" customWidth="1"/>
    <col min="519" max="519" width="13.6640625" style="240" bestFit="1" customWidth="1"/>
    <col min="520" max="520" width="5.5" style="240" bestFit="1" customWidth="1"/>
    <col min="521" max="521" width="12" style="240" bestFit="1" customWidth="1"/>
    <col min="522" max="523" width="9.33203125" style="240"/>
    <col min="524" max="524" width="0" style="240" hidden="1" customWidth="1"/>
    <col min="525" max="768" width="9.33203125" style="240"/>
    <col min="769" max="769" width="68" style="240" bestFit="1" customWidth="1"/>
    <col min="770" max="770" width="2.83203125" style="240" bestFit="1" customWidth="1"/>
    <col min="771" max="771" width="6.6640625" style="240" bestFit="1" customWidth="1"/>
    <col min="772" max="772" width="7.33203125" style="240" bestFit="1" customWidth="1"/>
    <col min="773" max="773" width="14" style="240" bestFit="1" customWidth="1"/>
    <col min="774" max="774" width="7" style="240" bestFit="1" customWidth="1"/>
    <col min="775" max="775" width="13.6640625" style="240" bestFit="1" customWidth="1"/>
    <col min="776" max="776" width="5.5" style="240" bestFit="1" customWidth="1"/>
    <col min="777" max="777" width="12" style="240" bestFit="1" customWidth="1"/>
    <col min="778" max="779" width="9.33203125" style="240"/>
    <col min="780" max="780" width="0" style="240" hidden="1" customWidth="1"/>
    <col min="781" max="1024" width="9.33203125" style="240"/>
    <col min="1025" max="1025" width="68" style="240" bestFit="1" customWidth="1"/>
    <col min="1026" max="1026" width="2.83203125" style="240" bestFit="1" customWidth="1"/>
    <col min="1027" max="1027" width="6.6640625" style="240" bestFit="1" customWidth="1"/>
    <col min="1028" max="1028" width="7.33203125" style="240" bestFit="1" customWidth="1"/>
    <col min="1029" max="1029" width="14" style="240" bestFit="1" customWidth="1"/>
    <col min="1030" max="1030" width="7" style="240" bestFit="1" customWidth="1"/>
    <col min="1031" max="1031" width="13.6640625" style="240" bestFit="1" customWidth="1"/>
    <col min="1032" max="1032" width="5.5" style="240" bestFit="1" customWidth="1"/>
    <col min="1033" max="1033" width="12" style="240" bestFit="1" customWidth="1"/>
    <col min="1034" max="1035" width="9.33203125" style="240"/>
    <col min="1036" max="1036" width="0" style="240" hidden="1" customWidth="1"/>
    <col min="1037" max="1280" width="9.33203125" style="240"/>
    <col min="1281" max="1281" width="68" style="240" bestFit="1" customWidth="1"/>
    <col min="1282" max="1282" width="2.83203125" style="240" bestFit="1" customWidth="1"/>
    <col min="1283" max="1283" width="6.6640625" style="240" bestFit="1" customWidth="1"/>
    <col min="1284" max="1284" width="7.33203125" style="240" bestFit="1" customWidth="1"/>
    <col min="1285" max="1285" width="14" style="240" bestFit="1" customWidth="1"/>
    <col min="1286" max="1286" width="7" style="240" bestFit="1" customWidth="1"/>
    <col min="1287" max="1287" width="13.6640625" style="240" bestFit="1" customWidth="1"/>
    <col min="1288" max="1288" width="5.5" style="240" bestFit="1" customWidth="1"/>
    <col min="1289" max="1289" width="12" style="240" bestFit="1" customWidth="1"/>
    <col min="1290" max="1291" width="9.33203125" style="240"/>
    <col min="1292" max="1292" width="0" style="240" hidden="1" customWidth="1"/>
    <col min="1293" max="1536" width="9.33203125" style="240"/>
    <col min="1537" max="1537" width="68" style="240" bestFit="1" customWidth="1"/>
    <col min="1538" max="1538" width="2.83203125" style="240" bestFit="1" customWidth="1"/>
    <col min="1539" max="1539" width="6.6640625" style="240" bestFit="1" customWidth="1"/>
    <col min="1540" max="1540" width="7.33203125" style="240" bestFit="1" customWidth="1"/>
    <col min="1541" max="1541" width="14" style="240" bestFit="1" customWidth="1"/>
    <col min="1542" max="1542" width="7" style="240" bestFit="1" customWidth="1"/>
    <col min="1543" max="1543" width="13.6640625" style="240" bestFit="1" customWidth="1"/>
    <col min="1544" max="1544" width="5.5" style="240" bestFit="1" customWidth="1"/>
    <col min="1545" max="1545" width="12" style="240" bestFit="1" customWidth="1"/>
    <col min="1546" max="1547" width="9.33203125" style="240"/>
    <col min="1548" max="1548" width="0" style="240" hidden="1" customWidth="1"/>
    <col min="1549" max="1792" width="9.33203125" style="240"/>
    <col min="1793" max="1793" width="68" style="240" bestFit="1" customWidth="1"/>
    <col min="1794" max="1794" width="2.83203125" style="240" bestFit="1" customWidth="1"/>
    <col min="1795" max="1795" width="6.6640625" style="240" bestFit="1" customWidth="1"/>
    <col min="1796" max="1796" width="7.33203125" style="240" bestFit="1" customWidth="1"/>
    <col min="1797" max="1797" width="14" style="240" bestFit="1" customWidth="1"/>
    <col min="1798" max="1798" width="7" style="240" bestFit="1" customWidth="1"/>
    <col min="1799" max="1799" width="13.6640625" style="240" bestFit="1" customWidth="1"/>
    <col min="1800" max="1800" width="5.5" style="240" bestFit="1" customWidth="1"/>
    <col min="1801" max="1801" width="12" style="240" bestFit="1" customWidth="1"/>
    <col min="1802" max="1803" width="9.33203125" style="240"/>
    <col min="1804" max="1804" width="0" style="240" hidden="1" customWidth="1"/>
    <col min="1805" max="2048" width="9.33203125" style="240"/>
    <col min="2049" max="2049" width="68" style="240" bestFit="1" customWidth="1"/>
    <col min="2050" max="2050" width="2.83203125" style="240" bestFit="1" customWidth="1"/>
    <col min="2051" max="2051" width="6.6640625" style="240" bestFit="1" customWidth="1"/>
    <col min="2052" max="2052" width="7.33203125" style="240" bestFit="1" customWidth="1"/>
    <col min="2053" max="2053" width="14" style="240" bestFit="1" customWidth="1"/>
    <col min="2054" max="2054" width="7" style="240" bestFit="1" customWidth="1"/>
    <col min="2055" max="2055" width="13.6640625" style="240" bestFit="1" customWidth="1"/>
    <col min="2056" max="2056" width="5.5" style="240" bestFit="1" customWidth="1"/>
    <col min="2057" max="2057" width="12" style="240" bestFit="1" customWidth="1"/>
    <col min="2058" max="2059" width="9.33203125" style="240"/>
    <col min="2060" max="2060" width="0" style="240" hidden="1" customWidth="1"/>
    <col min="2061" max="2304" width="9.33203125" style="240"/>
    <col min="2305" max="2305" width="68" style="240" bestFit="1" customWidth="1"/>
    <col min="2306" max="2306" width="2.83203125" style="240" bestFit="1" customWidth="1"/>
    <col min="2307" max="2307" width="6.6640625" style="240" bestFit="1" customWidth="1"/>
    <col min="2308" max="2308" width="7.33203125" style="240" bestFit="1" customWidth="1"/>
    <col min="2309" max="2309" width="14" style="240" bestFit="1" customWidth="1"/>
    <col min="2310" max="2310" width="7" style="240" bestFit="1" customWidth="1"/>
    <col min="2311" max="2311" width="13.6640625" style="240" bestFit="1" customWidth="1"/>
    <col min="2312" max="2312" width="5.5" style="240" bestFit="1" customWidth="1"/>
    <col min="2313" max="2313" width="12" style="240" bestFit="1" customWidth="1"/>
    <col min="2314" max="2315" width="9.33203125" style="240"/>
    <col min="2316" max="2316" width="0" style="240" hidden="1" customWidth="1"/>
    <col min="2317" max="2560" width="9.33203125" style="240"/>
    <col min="2561" max="2561" width="68" style="240" bestFit="1" customWidth="1"/>
    <col min="2562" max="2562" width="2.83203125" style="240" bestFit="1" customWidth="1"/>
    <col min="2563" max="2563" width="6.6640625" style="240" bestFit="1" customWidth="1"/>
    <col min="2564" max="2564" width="7.33203125" style="240" bestFit="1" customWidth="1"/>
    <col min="2565" max="2565" width="14" style="240" bestFit="1" customWidth="1"/>
    <col min="2566" max="2566" width="7" style="240" bestFit="1" customWidth="1"/>
    <col min="2567" max="2567" width="13.6640625" style="240" bestFit="1" customWidth="1"/>
    <col min="2568" max="2568" width="5.5" style="240" bestFit="1" customWidth="1"/>
    <col min="2569" max="2569" width="12" style="240" bestFit="1" customWidth="1"/>
    <col min="2570" max="2571" width="9.33203125" style="240"/>
    <col min="2572" max="2572" width="0" style="240" hidden="1" customWidth="1"/>
    <col min="2573" max="2816" width="9.33203125" style="240"/>
    <col min="2817" max="2817" width="68" style="240" bestFit="1" customWidth="1"/>
    <col min="2818" max="2818" width="2.83203125" style="240" bestFit="1" customWidth="1"/>
    <col min="2819" max="2819" width="6.6640625" style="240" bestFit="1" customWidth="1"/>
    <col min="2820" max="2820" width="7.33203125" style="240" bestFit="1" customWidth="1"/>
    <col min="2821" max="2821" width="14" style="240" bestFit="1" customWidth="1"/>
    <col min="2822" max="2822" width="7" style="240" bestFit="1" customWidth="1"/>
    <col min="2823" max="2823" width="13.6640625" style="240" bestFit="1" customWidth="1"/>
    <col min="2824" max="2824" width="5.5" style="240" bestFit="1" customWidth="1"/>
    <col min="2825" max="2825" width="12" style="240" bestFit="1" customWidth="1"/>
    <col min="2826" max="2827" width="9.33203125" style="240"/>
    <col min="2828" max="2828" width="0" style="240" hidden="1" customWidth="1"/>
    <col min="2829" max="3072" width="9.33203125" style="240"/>
    <col min="3073" max="3073" width="68" style="240" bestFit="1" customWidth="1"/>
    <col min="3074" max="3074" width="2.83203125" style="240" bestFit="1" customWidth="1"/>
    <col min="3075" max="3075" width="6.6640625" style="240" bestFit="1" customWidth="1"/>
    <col min="3076" max="3076" width="7.33203125" style="240" bestFit="1" customWidth="1"/>
    <col min="3077" max="3077" width="14" style="240" bestFit="1" customWidth="1"/>
    <col min="3078" max="3078" width="7" style="240" bestFit="1" customWidth="1"/>
    <col min="3079" max="3079" width="13.6640625" style="240" bestFit="1" customWidth="1"/>
    <col min="3080" max="3080" width="5.5" style="240" bestFit="1" customWidth="1"/>
    <col min="3081" max="3081" width="12" style="240" bestFit="1" customWidth="1"/>
    <col min="3082" max="3083" width="9.33203125" style="240"/>
    <col min="3084" max="3084" width="0" style="240" hidden="1" customWidth="1"/>
    <col min="3085" max="3328" width="9.33203125" style="240"/>
    <col min="3329" max="3329" width="68" style="240" bestFit="1" customWidth="1"/>
    <col min="3330" max="3330" width="2.83203125" style="240" bestFit="1" customWidth="1"/>
    <col min="3331" max="3331" width="6.6640625" style="240" bestFit="1" customWidth="1"/>
    <col min="3332" max="3332" width="7.33203125" style="240" bestFit="1" customWidth="1"/>
    <col min="3333" max="3333" width="14" style="240" bestFit="1" customWidth="1"/>
    <col min="3334" max="3334" width="7" style="240" bestFit="1" customWidth="1"/>
    <col min="3335" max="3335" width="13.6640625" style="240" bestFit="1" customWidth="1"/>
    <col min="3336" max="3336" width="5.5" style="240" bestFit="1" customWidth="1"/>
    <col min="3337" max="3337" width="12" style="240" bestFit="1" customWidth="1"/>
    <col min="3338" max="3339" width="9.33203125" style="240"/>
    <col min="3340" max="3340" width="0" style="240" hidden="1" customWidth="1"/>
    <col min="3341" max="3584" width="9.33203125" style="240"/>
    <col min="3585" max="3585" width="68" style="240" bestFit="1" customWidth="1"/>
    <col min="3586" max="3586" width="2.83203125" style="240" bestFit="1" customWidth="1"/>
    <col min="3587" max="3587" width="6.6640625" style="240" bestFit="1" customWidth="1"/>
    <col min="3588" max="3588" width="7.33203125" style="240" bestFit="1" customWidth="1"/>
    <col min="3589" max="3589" width="14" style="240" bestFit="1" customWidth="1"/>
    <col min="3590" max="3590" width="7" style="240" bestFit="1" customWidth="1"/>
    <col min="3591" max="3591" width="13.6640625" style="240" bestFit="1" customWidth="1"/>
    <col min="3592" max="3592" width="5.5" style="240" bestFit="1" customWidth="1"/>
    <col min="3593" max="3593" width="12" style="240" bestFit="1" customWidth="1"/>
    <col min="3594" max="3595" width="9.33203125" style="240"/>
    <col min="3596" max="3596" width="0" style="240" hidden="1" customWidth="1"/>
    <col min="3597" max="3840" width="9.33203125" style="240"/>
    <col min="3841" max="3841" width="68" style="240" bestFit="1" customWidth="1"/>
    <col min="3842" max="3842" width="2.83203125" style="240" bestFit="1" customWidth="1"/>
    <col min="3843" max="3843" width="6.6640625" style="240" bestFit="1" customWidth="1"/>
    <col min="3844" max="3844" width="7.33203125" style="240" bestFit="1" customWidth="1"/>
    <col min="3845" max="3845" width="14" style="240" bestFit="1" customWidth="1"/>
    <col min="3846" max="3846" width="7" style="240" bestFit="1" customWidth="1"/>
    <col min="3847" max="3847" width="13.6640625" style="240" bestFit="1" customWidth="1"/>
    <col min="3848" max="3848" width="5.5" style="240" bestFit="1" customWidth="1"/>
    <col min="3849" max="3849" width="12" style="240" bestFit="1" customWidth="1"/>
    <col min="3850" max="3851" width="9.33203125" style="240"/>
    <col min="3852" max="3852" width="0" style="240" hidden="1" customWidth="1"/>
    <col min="3853" max="4096" width="9.33203125" style="240"/>
    <col min="4097" max="4097" width="68" style="240" bestFit="1" customWidth="1"/>
    <col min="4098" max="4098" width="2.83203125" style="240" bestFit="1" customWidth="1"/>
    <col min="4099" max="4099" width="6.6640625" style="240" bestFit="1" customWidth="1"/>
    <col min="4100" max="4100" width="7.33203125" style="240" bestFit="1" customWidth="1"/>
    <col min="4101" max="4101" width="14" style="240" bestFit="1" customWidth="1"/>
    <col min="4102" max="4102" width="7" style="240" bestFit="1" customWidth="1"/>
    <col min="4103" max="4103" width="13.6640625" style="240" bestFit="1" customWidth="1"/>
    <col min="4104" max="4104" width="5.5" style="240" bestFit="1" customWidth="1"/>
    <col min="4105" max="4105" width="12" style="240" bestFit="1" customWidth="1"/>
    <col min="4106" max="4107" width="9.33203125" style="240"/>
    <col min="4108" max="4108" width="0" style="240" hidden="1" customWidth="1"/>
    <col min="4109" max="4352" width="9.33203125" style="240"/>
    <col min="4353" max="4353" width="68" style="240" bestFit="1" customWidth="1"/>
    <col min="4354" max="4354" width="2.83203125" style="240" bestFit="1" customWidth="1"/>
    <col min="4355" max="4355" width="6.6640625" style="240" bestFit="1" customWidth="1"/>
    <col min="4356" max="4356" width="7.33203125" style="240" bestFit="1" customWidth="1"/>
    <col min="4357" max="4357" width="14" style="240" bestFit="1" customWidth="1"/>
    <col min="4358" max="4358" width="7" style="240" bestFit="1" customWidth="1"/>
    <col min="4359" max="4359" width="13.6640625" style="240" bestFit="1" customWidth="1"/>
    <col min="4360" max="4360" width="5.5" style="240" bestFit="1" customWidth="1"/>
    <col min="4361" max="4361" width="12" style="240" bestFit="1" customWidth="1"/>
    <col min="4362" max="4363" width="9.33203125" style="240"/>
    <col min="4364" max="4364" width="0" style="240" hidden="1" customWidth="1"/>
    <col min="4365" max="4608" width="9.33203125" style="240"/>
    <col min="4609" max="4609" width="68" style="240" bestFit="1" customWidth="1"/>
    <col min="4610" max="4610" width="2.83203125" style="240" bestFit="1" customWidth="1"/>
    <col min="4611" max="4611" width="6.6640625" style="240" bestFit="1" customWidth="1"/>
    <col min="4612" max="4612" width="7.33203125" style="240" bestFit="1" customWidth="1"/>
    <col min="4613" max="4613" width="14" style="240" bestFit="1" customWidth="1"/>
    <col min="4614" max="4614" width="7" style="240" bestFit="1" customWidth="1"/>
    <col min="4615" max="4615" width="13.6640625" style="240" bestFit="1" customWidth="1"/>
    <col min="4616" max="4616" width="5.5" style="240" bestFit="1" customWidth="1"/>
    <col min="4617" max="4617" width="12" style="240" bestFit="1" customWidth="1"/>
    <col min="4618" max="4619" width="9.33203125" style="240"/>
    <col min="4620" max="4620" width="0" style="240" hidden="1" customWidth="1"/>
    <col min="4621" max="4864" width="9.33203125" style="240"/>
    <col min="4865" max="4865" width="68" style="240" bestFit="1" customWidth="1"/>
    <col min="4866" max="4866" width="2.83203125" style="240" bestFit="1" customWidth="1"/>
    <col min="4867" max="4867" width="6.6640625" style="240" bestFit="1" customWidth="1"/>
    <col min="4868" max="4868" width="7.33203125" style="240" bestFit="1" customWidth="1"/>
    <col min="4869" max="4869" width="14" style="240" bestFit="1" customWidth="1"/>
    <col min="4870" max="4870" width="7" style="240" bestFit="1" customWidth="1"/>
    <col min="4871" max="4871" width="13.6640625" style="240" bestFit="1" customWidth="1"/>
    <col min="4872" max="4872" width="5.5" style="240" bestFit="1" customWidth="1"/>
    <col min="4873" max="4873" width="12" style="240" bestFit="1" customWidth="1"/>
    <col min="4874" max="4875" width="9.33203125" style="240"/>
    <col min="4876" max="4876" width="0" style="240" hidden="1" customWidth="1"/>
    <col min="4877" max="5120" width="9.33203125" style="240"/>
    <col min="5121" max="5121" width="68" style="240" bestFit="1" customWidth="1"/>
    <col min="5122" max="5122" width="2.83203125" style="240" bestFit="1" customWidth="1"/>
    <col min="5123" max="5123" width="6.6640625" style="240" bestFit="1" customWidth="1"/>
    <col min="5124" max="5124" width="7.33203125" style="240" bestFit="1" customWidth="1"/>
    <col min="5125" max="5125" width="14" style="240" bestFit="1" customWidth="1"/>
    <col min="5126" max="5126" width="7" style="240" bestFit="1" customWidth="1"/>
    <col min="5127" max="5127" width="13.6640625" style="240" bestFit="1" customWidth="1"/>
    <col min="5128" max="5128" width="5.5" style="240" bestFit="1" customWidth="1"/>
    <col min="5129" max="5129" width="12" style="240" bestFit="1" customWidth="1"/>
    <col min="5130" max="5131" width="9.33203125" style="240"/>
    <col min="5132" max="5132" width="0" style="240" hidden="1" customWidth="1"/>
    <col min="5133" max="5376" width="9.33203125" style="240"/>
    <col min="5377" max="5377" width="68" style="240" bestFit="1" customWidth="1"/>
    <col min="5378" max="5378" width="2.83203125" style="240" bestFit="1" customWidth="1"/>
    <col min="5379" max="5379" width="6.6640625" style="240" bestFit="1" customWidth="1"/>
    <col min="5380" max="5380" width="7.33203125" style="240" bestFit="1" customWidth="1"/>
    <col min="5381" max="5381" width="14" style="240" bestFit="1" customWidth="1"/>
    <col min="5382" max="5382" width="7" style="240" bestFit="1" customWidth="1"/>
    <col min="5383" max="5383" width="13.6640625" style="240" bestFit="1" customWidth="1"/>
    <col min="5384" max="5384" width="5.5" style="240" bestFit="1" customWidth="1"/>
    <col min="5385" max="5385" width="12" style="240" bestFit="1" customWidth="1"/>
    <col min="5386" max="5387" width="9.33203125" style="240"/>
    <col min="5388" max="5388" width="0" style="240" hidden="1" customWidth="1"/>
    <col min="5389" max="5632" width="9.33203125" style="240"/>
    <col min="5633" max="5633" width="68" style="240" bestFit="1" customWidth="1"/>
    <col min="5634" max="5634" width="2.83203125" style="240" bestFit="1" customWidth="1"/>
    <col min="5635" max="5635" width="6.6640625" style="240" bestFit="1" customWidth="1"/>
    <col min="5636" max="5636" width="7.33203125" style="240" bestFit="1" customWidth="1"/>
    <col min="5637" max="5637" width="14" style="240" bestFit="1" customWidth="1"/>
    <col min="5638" max="5638" width="7" style="240" bestFit="1" customWidth="1"/>
    <col min="5639" max="5639" width="13.6640625" style="240" bestFit="1" customWidth="1"/>
    <col min="5640" max="5640" width="5.5" style="240" bestFit="1" customWidth="1"/>
    <col min="5641" max="5641" width="12" style="240" bestFit="1" customWidth="1"/>
    <col min="5642" max="5643" width="9.33203125" style="240"/>
    <col min="5644" max="5644" width="0" style="240" hidden="1" customWidth="1"/>
    <col min="5645" max="5888" width="9.33203125" style="240"/>
    <col min="5889" max="5889" width="68" style="240" bestFit="1" customWidth="1"/>
    <col min="5890" max="5890" width="2.83203125" style="240" bestFit="1" customWidth="1"/>
    <col min="5891" max="5891" width="6.6640625" style="240" bestFit="1" customWidth="1"/>
    <col min="5892" max="5892" width="7.33203125" style="240" bestFit="1" customWidth="1"/>
    <col min="5893" max="5893" width="14" style="240" bestFit="1" customWidth="1"/>
    <col min="5894" max="5894" width="7" style="240" bestFit="1" customWidth="1"/>
    <col min="5895" max="5895" width="13.6640625" style="240" bestFit="1" customWidth="1"/>
    <col min="5896" max="5896" width="5.5" style="240" bestFit="1" customWidth="1"/>
    <col min="5897" max="5897" width="12" style="240" bestFit="1" customWidth="1"/>
    <col min="5898" max="5899" width="9.33203125" style="240"/>
    <col min="5900" max="5900" width="0" style="240" hidden="1" customWidth="1"/>
    <col min="5901" max="6144" width="9.33203125" style="240"/>
    <col min="6145" max="6145" width="68" style="240" bestFit="1" customWidth="1"/>
    <col min="6146" max="6146" width="2.83203125" style="240" bestFit="1" customWidth="1"/>
    <col min="6147" max="6147" width="6.6640625" style="240" bestFit="1" customWidth="1"/>
    <col min="6148" max="6148" width="7.33203125" style="240" bestFit="1" customWidth="1"/>
    <col min="6149" max="6149" width="14" style="240" bestFit="1" customWidth="1"/>
    <col min="6150" max="6150" width="7" style="240" bestFit="1" customWidth="1"/>
    <col min="6151" max="6151" width="13.6640625" style="240" bestFit="1" customWidth="1"/>
    <col min="6152" max="6152" width="5.5" style="240" bestFit="1" customWidth="1"/>
    <col min="6153" max="6153" width="12" style="240" bestFit="1" customWidth="1"/>
    <col min="6154" max="6155" width="9.33203125" style="240"/>
    <col min="6156" max="6156" width="0" style="240" hidden="1" customWidth="1"/>
    <col min="6157" max="6400" width="9.33203125" style="240"/>
    <col min="6401" max="6401" width="68" style="240" bestFit="1" customWidth="1"/>
    <col min="6402" max="6402" width="2.83203125" style="240" bestFit="1" customWidth="1"/>
    <col min="6403" max="6403" width="6.6640625" style="240" bestFit="1" customWidth="1"/>
    <col min="6404" max="6404" width="7.33203125" style="240" bestFit="1" customWidth="1"/>
    <col min="6405" max="6405" width="14" style="240" bestFit="1" customWidth="1"/>
    <col min="6406" max="6406" width="7" style="240" bestFit="1" customWidth="1"/>
    <col min="6407" max="6407" width="13.6640625" style="240" bestFit="1" customWidth="1"/>
    <col min="6408" max="6408" width="5.5" style="240" bestFit="1" customWidth="1"/>
    <col min="6409" max="6409" width="12" style="240" bestFit="1" customWidth="1"/>
    <col min="6410" max="6411" width="9.33203125" style="240"/>
    <col min="6412" max="6412" width="0" style="240" hidden="1" customWidth="1"/>
    <col min="6413" max="6656" width="9.33203125" style="240"/>
    <col min="6657" max="6657" width="68" style="240" bestFit="1" customWidth="1"/>
    <col min="6658" max="6658" width="2.83203125" style="240" bestFit="1" customWidth="1"/>
    <col min="6659" max="6659" width="6.6640625" style="240" bestFit="1" customWidth="1"/>
    <col min="6660" max="6660" width="7.33203125" style="240" bestFit="1" customWidth="1"/>
    <col min="6661" max="6661" width="14" style="240" bestFit="1" customWidth="1"/>
    <col min="6662" max="6662" width="7" style="240" bestFit="1" customWidth="1"/>
    <col min="6663" max="6663" width="13.6640625" style="240" bestFit="1" customWidth="1"/>
    <col min="6664" max="6664" width="5.5" style="240" bestFit="1" customWidth="1"/>
    <col min="6665" max="6665" width="12" style="240" bestFit="1" customWidth="1"/>
    <col min="6666" max="6667" width="9.33203125" style="240"/>
    <col min="6668" max="6668" width="0" style="240" hidden="1" customWidth="1"/>
    <col min="6669" max="6912" width="9.33203125" style="240"/>
    <col min="6913" max="6913" width="68" style="240" bestFit="1" customWidth="1"/>
    <col min="6914" max="6914" width="2.83203125" style="240" bestFit="1" customWidth="1"/>
    <col min="6915" max="6915" width="6.6640625" style="240" bestFit="1" customWidth="1"/>
    <col min="6916" max="6916" width="7.33203125" style="240" bestFit="1" customWidth="1"/>
    <col min="6917" max="6917" width="14" style="240" bestFit="1" customWidth="1"/>
    <col min="6918" max="6918" width="7" style="240" bestFit="1" customWidth="1"/>
    <col min="6919" max="6919" width="13.6640625" style="240" bestFit="1" customWidth="1"/>
    <col min="6920" max="6920" width="5.5" style="240" bestFit="1" customWidth="1"/>
    <col min="6921" max="6921" width="12" style="240" bestFit="1" customWidth="1"/>
    <col min="6922" max="6923" width="9.33203125" style="240"/>
    <col min="6924" max="6924" width="0" style="240" hidden="1" customWidth="1"/>
    <col min="6925" max="7168" width="9.33203125" style="240"/>
    <col min="7169" max="7169" width="68" style="240" bestFit="1" customWidth="1"/>
    <col min="7170" max="7170" width="2.83203125" style="240" bestFit="1" customWidth="1"/>
    <col min="7171" max="7171" width="6.6640625" style="240" bestFit="1" customWidth="1"/>
    <col min="7172" max="7172" width="7.33203125" style="240" bestFit="1" customWidth="1"/>
    <col min="7173" max="7173" width="14" style="240" bestFit="1" customWidth="1"/>
    <col min="7174" max="7174" width="7" style="240" bestFit="1" customWidth="1"/>
    <col min="7175" max="7175" width="13.6640625" style="240" bestFit="1" customWidth="1"/>
    <col min="7176" max="7176" width="5.5" style="240" bestFit="1" customWidth="1"/>
    <col min="7177" max="7177" width="12" style="240" bestFit="1" customWidth="1"/>
    <col min="7178" max="7179" width="9.33203125" style="240"/>
    <col min="7180" max="7180" width="0" style="240" hidden="1" customWidth="1"/>
    <col min="7181" max="7424" width="9.33203125" style="240"/>
    <col min="7425" max="7425" width="68" style="240" bestFit="1" customWidth="1"/>
    <col min="7426" max="7426" width="2.83203125" style="240" bestFit="1" customWidth="1"/>
    <col min="7427" max="7427" width="6.6640625" style="240" bestFit="1" customWidth="1"/>
    <col min="7428" max="7428" width="7.33203125" style="240" bestFit="1" customWidth="1"/>
    <col min="7429" max="7429" width="14" style="240" bestFit="1" customWidth="1"/>
    <col min="7430" max="7430" width="7" style="240" bestFit="1" customWidth="1"/>
    <col min="7431" max="7431" width="13.6640625" style="240" bestFit="1" customWidth="1"/>
    <col min="7432" max="7432" width="5.5" style="240" bestFit="1" customWidth="1"/>
    <col min="7433" max="7433" width="12" style="240" bestFit="1" customWidth="1"/>
    <col min="7434" max="7435" width="9.33203125" style="240"/>
    <col min="7436" max="7436" width="0" style="240" hidden="1" customWidth="1"/>
    <col min="7437" max="7680" width="9.33203125" style="240"/>
    <col min="7681" max="7681" width="68" style="240" bestFit="1" customWidth="1"/>
    <col min="7682" max="7682" width="2.83203125" style="240" bestFit="1" customWidth="1"/>
    <col min="7683" max="7683" width="6.6640625" style="240" bestFit="1" customWidth="1"/>
    <col min="7684" max="7684" width="7.33203125" style="240" bestFit="1" customWidth="1"/>
    <col min="7685" max="7685" width="14" style="240" bestFit="1" customWidth="1"/>
    <col min="7686" max="7686" width="7" style="240" bestFit="1" customWidth="1"/>
    <col min="7687" max="7687" width="13.6640625" style="240" bestFit="1" customWidth="1"/>
    <col min="7688" max="7688" width="5.5" style="240" bestFit="1" customWidth="1"/>
    <col min="7689" max="7689" width="12" style="240" bestFit="1" customWidth="1"/>
    <col min="7690" max="7691" width="9.33203125" style="240"/>
    <col min="7692" max="7692" width="0" style="240" hidden="1" customWidth="1"/>
    <col min="7693" max="7936" width="9.33203125" style="240"/>
    <col min="7937" max="7937" width="68" style="240" bestFit="1" customWidth="1"/>
    <col min="7938" max="7938" width="2.83203125" style="240" bestFit="1" customWidth="1"/>
    <col min="7939" max="7939" width="6.6640625" style="240" bestFit="1" customWidth="1"/>
    <col min="7940" max="7940" width="7.33203125" style="240" bestFit="1" customWidth="1"/>
    <col min="7941" max="7941" width="14" style="240" bestFit="1" customWidth="1"/>
    <col min="7942" max="7942" width="7" style="240" bestFit="1" customWidth="1"/>
    <col min="7943" max="7943" width="13.6640625" style="240" bestFit="1" customWidth="1"/>
    <col min="7944" max="7944" width="5.5" style="240" bestFit="1" customWidth="1"/>
    <col min="7945" max="7945" width="12" style="240" bestFit="1" customWidth="1"/>
    <col min="7946" max="7947" width="9.33203125" style="240"/>
    <col min="7948" max="7948" width="0" style="240" hidden="1" customWidth="1"/>
    <col min="7949" max="8192" width="9.33203125" style="240"/>
    <col min="8193" max="8193" width="68" style="240" bestFit="1" customWidth="1"/>
    <col min="8194" max="8194" width="2.83203125" style="240" bestFit="1" customWidth="1"/>
    <col min="8195" max="8195" width="6.6640625" style="240" bestFit="1" customWidth="1"/>
    <col min="8196" max="8196" width="7.33203125" style="240" bestFit="1" customWidth="1"/>
    <col min="8197" max="8197" width="14" style="240" bestFit="1" customWidth="1"/>
    <col min="8198" max="8198" width="7" style="240" bestFit="1" customWidth="1"/>
    <col min="8199" max="8199" width="13.6640625" style="240" bestFit="1" customWidth="1"/>
    <col min="8200" max="8200" width="5.5" style="240" bestFit="1" customWidth="1"/>
    <col min="8201" max="8201" width="12" style="240" bestFit="1" customWidth="1"/>
    <col min="8202" max="8203" width="9.33203125" style="240"/>
    <col min="8204" max="8204" width="0" style="240" hidden="1" customWidth="1"/>
    <col min="8205" max="8448" width="9.33203125" style="240"/>
    <col min="8449" max="8449" width="68" style="240" bestFit="1" customWidth="1"/>
    <col min="8450" max="8450" width="2.83203125" style="240" bestFit="1" customWidth="1"/>
    <col min="8451" max="8451" width="6.6640625" style="240" bestFit="1" customWidth="1"/>
    <col min="8452" max="8452" width="7.33203125" style="240" bestFit="1" customWidth="1"/>
    <col min="8453" max="8453" width="14" style="240" bestFit="1" customWidth="1"/>
    <col min="8454" max="8454" width="7" style="240" bestFit="1" customWidth="1"/>
    <col min="8455" max="8455" width="13.6640625" style="240" bestFit="1" customWidth="1"/>
    <col min="8456" max="8456" width="5.5" style="240" bestFit="1" customWidth="1"/>
    <col min="8457" max="8457" width="12" style="240" bestFit="1" customWidth="1"/>
    <col min="8458" max="8459" width="9.33203125" style="240"/>
    <col min="8460" max="8460" width="0" style="240" hidden="1" customWidth="1"/>
    <col min="8461" max="8704" width="9.33203125" style="240"/>
    <col min="8705" max="8705" width="68" style="240" bestFit="1" customWidth="1"/>
    <col min="8706" max="8706" width="2.83203125" style="240" bestFit="1" customWidth="1"/>
    <col min="8707" max="8707" width="6.6640625" style="240" bestFit="1" customWidth="1"/>
    <col min="8708" max="8708" width="7.33203125" style="240" bestFit="1" customWidth="1"/>
    <col min="8709" max="8709" width="14" style="240" bestFit="1" customWidth="1"/>
    <col min="8710" max="8710" width="7" style="240" bestFit="1" customWidth="1"/>
    <col min="8711" max="8711" width="13.6640625" style="240" bestFit="1" customWidth="1"/>
    <col min="8712" max="8712" width="5.5" style="240" bestFit="1" customWidth="1"/>
    <col min="8713" max="8713" width="12" style="240" bestFit="1" customWidth="1"/>
    <col min="8714" max="8715" width="9.33203125" style="240"/>
    <col min="8716" max="8716" width="0" style="240" hidden="1" customWidth="1"/>
    <col min="8717" max="8960" width="9.33203125" style="240"/>
    <col min="8961" max="8961" width="68" style="240" bestFit="1" customWidth="1"/>
    <col min="8962" max="8962" width="2.83203125" style="240" bestFit="1" customWidth="1"/>
    <col min="8963" max="8963" width="6.6640625" style="240" bestFit="1" customWidth="1"/>
    <col min="8964" max="8964" width="7.33203125" style="240" bestFit="1" customWidth="1"/>
    <col min="8965" max="8965" width="14" style="240" bestFit="1" customWidth="1"/>
    <col min="8966" max="8966" width="7" style="240" bestFit="1" customWidth="1"/>
    <col min="8967" max="8967" width="13.6640625" style="240" bestFit="1" customWidth="1"/>
    <col min="8968" max="8968" width="5.5" style="240" bestFit="1" customWidth="1"/>
    <col min="8969" max="8969" width="12" style="240" bestFit="1" customWidth="1"/>
    <col min="8970" max="8971" width="9.33203125" style="240"/>
    <col min="8972" max="8972" width="0" style="240" hidden="1" customWidth="1"/>
    <col min="8973" max="9216" width="9.33203125" style="240"/>
    <col min="9217" max="9217" width="68" style="240" bestFit="1" customWidth="1"/>
    <col min="9218" max="9218" width="2.83203125" style="240" bestFit="1" customWidth="1"/>
    <col min="9219" max="9219" width="6.6640625" style="240" bestFit="1" customWidth="1"/>
    <col min="9220" max="9220" width="7.33203125" style="240" bestFit="1" customWidth="1"/>
    <col min="9221" max="9221" width="14" style="240" bestFit="1" customWidth="1"/>
    <col min="9222" max="9222" width="7" style="240" bestFit="1" customWidth="1"/>
    <col min="9223" max="9223" width="13.6640625" style="240" bestFit="1" customWidth="1"/>
    <col min="9224" max="9224" width="5.5" style="240" bestFit="1" customWidth="1"/>
    <col min="9225" max="9225" width="12" style="240" bestFit="1" customWidth="1"/>
    <col min="9226" max="9227" width="9.33203125" style="240"/>
    <col min="9228" max="9228" width="0" style="240" hidden="1" customWidth="1"/>
    <col min="9229" max="9472" width="9.33203125" style="240"/>
    <col min="9473" max="9473" width="68" style="240" bestFit="1" customWidth="1"/>
    <col min="9474" max="9474" width="2.83203125" style="240" bestFit="1" customWidth="1"/>
    <col min="9475" max="9475" width="6.6640625" style="240" bestFit="1" customWidth="1"/>
    <col min="9476" max="9476" width="7.33203125" style="240" bestFit="1" customWidth="1"/>
    <col min="9477" max="9477" width="14" style="240" bestFit="1" customWidth="1"/>
    <col min="9478" max="9478" width="7" style="240" bestFit="1" customWidth="1"/>
    <col min="9479" max="9479" width="13.6640625" style="240" bestFit="1" customWidth="1"/>
    <col min="9480" max="9480" width="5.5" style="240" bestFit="1" customWidth="1"/>
    <col min="9481" max="9481" width="12" style="240" bestFit="1" customWidth="1"/>
    <col min="9482" max="9483" width="9.33203125" style="240"/>
    <col min="9484" max="9484" width="0" style="240" hidden="1" customWidth="1"/>
    <col min="9485" max="9728" width="9.33203125" style="240"/>
    <col min="9729" max="9729" width="68" style="240" bestFit="1" customWidth="1"/>
    <col min="9730" max="9730" width="2.83203125" style="240" bestFit="1" customWidth="1"/>
    <col min="9731" max="9731" width="6.6640625" style="240" bestFit="1" customWidth="1"/>
    <col min="9732" max="9732" width="7.33203125" style="240" bestFit="1" customWidth="1"/>
    <col min="9733" max="9733" width="14" style="240" bestFit="1" customWidth="1"/>
    <col min="9734" max="9734" width="7" style="240" bestFit="1" customWidth="1"/>
    <col min="9735" max="9735" width="13.6640625" style="240" bestFit="1" customWidth="1"/>
    <col min="9736" max="9736" width="5.5" style="240" bestFit="1" customWidth="1"/>
    <col min="9737" max="9737" width="12" style="240" bestFit="1" customWidth="1"/>
    <col min="9738" max="9739" width="9.33203125" style="240"/>
    <col min="9740" max="9740" width="0" style="240" hidden="1" customWidth="1"/>
    <col min="9741" max="9984" width="9.33203125" style="240"/>
    <col min="9985" max="9985" width="68" style="240" bestFit="1" customWidth="1"/>
    <col min="9986" max="9986" width="2.83203125" style="240" bestFit="1" customWidth="1"/>
    <col min="9987" max="9987" width="6.6640625" style="240" bestFit="1" customWidth="1"/>
    <col min="9988" max="9988" width="7.33203125" style="240" bestFit="1" customWidth="1"/>
    <col min="9989" max="9989" width="14" style="240" bestFit="1" customWidth="1"/>
    <col min="9990" max="9990" width="7" style="240" bestFit="1" customWidth="1"/>
    <col min="9991" max="9991" width="13.6640625" style="240" bestFit="1" customWidth="1"/>
    <col min="9992" max="9992" width="5.5" style="240" bestFit="1" customWidth="1"/>
    <col min="9993" max="9993" width="12" style="240" bestFit="1" customWidth="1"/>
    <col min="9994" max="9995" width="9.33203125" style="240"/>
    <col min="9996" max="9996" width="0" style="240" hidden="1" customWidth="1"/>
    <col min="9997" max="10240" width="9.33203125" style="240"/>
    <col min="10241" max="10241" width="68" style="240" bestFit="1" customWidth="1"/>
    <col min="10242" max="10242" width="2.83203125" style="240" bestFit="1" customWidth="1"/>
    <col min="10243" max="10243" width="6.6640625" style="240" bestFit="1" customWidth="1"/>
    <col min="10244" max="10244" width="7.33203125" style="240" bestFit="1" customWidth="1"/>
    <col min="10245" max="10245" width="14" style="240" bestFit="1" customWidth="1"/>
    <col min="10246" max="10246" width="7" style="240" bestFit="1" customWidth="1"/>
    <col min="10247" max="10247" width="13.6640625" style="240" bestFit="1" customWidth="1"/>
    <col min="10248" max="10248" width="5.5" style="240" bestFit="1" customWidth="1"/>
    <col min="10249" max="10249" width="12" style="240" bestFit="1" customWidth="1"/>
    <col min="10250" max="10251" width="9.33203125" style="240"/>
    <col min="10252" max="10252" width="0" style="240" hidden="1" customWidth="1"/>
    <col min="10253" max="10496" width="9.33203125" style="240"/>
    <col min="10497" max="10497" width="68" style="240" bestFit="1" customWidth="1"/>
    <col min="10498" max="10498" width="2.83203125" style="240" bestFit="1" customWidth="1"/>
    <col min="10499" max="10499" width="6.6640625" style="240" bestFit="1" customWidth="1"/>
    <col min="10500" max="10500" width="7.33203125" style="240" bestFit="1" customWidth="1"/>
    <col min="10501" max="10501" width="14" style="240" bestFit="1" customWidth="1"/>
    <col min="10502" max="10502" width="7" style="240" bestFit="1" customWidth="1"/>
    <col min="10503" max="10503" width="13.6640625" style="240" bestFit="1" customWidth="1"/>
    <col min="10504" max="10504" width="5.5" style="240" bestFit="1" customWidth="1"/>
    <col min="10505" max="10505" width="12" style="240" bestFit="1" customWidth="1"/>
    <col min="10506" max="10507" width="9.33203125" style="240"/>
    <col min="10508" max="10508" width="0" style="240" hidden="1" customWidth="1"/>
    <col min="10509" max="10752" width="9.33203125" style="240"/>
    <col min="10753" max="10753" width="68" style="240" bestFit="1" customWidth="1"/>
    <col min="10754" max="10754" width="2.83203125" style="240" bestFit="1" customWidth="1"/>
    <col min="10755" max="10755" width="6.6640625" style="240" bestFit="1" customWidth="1"/>
    <col min="10756" max="10756" width="7.33203125" style="240" bestFit="1" customWidth="1"/>
    <col min="10757" max="10757" width="14" style="240" bestFit="1" customWidth="1"/>
    <col min="10758" max="10758" width="7" style="240" bestFit="1" customWidth="1"/>
    <col min="10759" max="10759" width="13.6640625" style="240" bestFit="1" customWidth="1"/>
    <col min="10760" max="10760" width="5.5" style="240" bestFit="1" customWidth="1"/>
    <col min="10761" max="10761" width="12" style="240" bestFit="1" customWidth="1"/>
    <col min="10762" max="10763" width="9.33203125" style="240"/>
    <col min="10764" max="10764" width="0" style="240" hidden="1" customWidth="1"/>
    <col min="10765" max="11008" width="9.33203125" style="240"/>
    <col min="11009" max="11009" width="68" style="240" bestFit="1" customWidth="1"/>
    <col min="11010" max="11010" width="2.83203125" style="240" bestFit="1" customWidth="1"/>
    <col min="11011" max="11011" width="6.6640625" style="240" bestFit="1" customWidth="1"/>
    <col min="11012" max="11012" width="7.33203125" style="240" bestFit="1" customWidth="1"/>
    <col min="11013" max="11013" width="14" style="240" bestFit="1" customWidth="1"/>
    <col min="11014" max="11014" width="7" style="240" bestFit="1" customWidth="1"/>
    <col min="11015" max="11015" width="13.6640625" style="240" bestFit="1" customWidth="1"/>
    <col min="11016" max="11016" width="5.5" style="240" bestFit="1" customWidth="1"/>
    <col min="11017" max="11017" width="12" style="240" bestFit="1" customWidth="1"/>
    <col min="11018" max="11019" width="9.33203125" style="240"/>
    <col min="11020" max="11020" width="0" style="240" hidden="1" customWidth="1"/>
    <col min="11021" max="11264" width="9.33203125" style="240"/>
    <col min="11265" max="11265" width="68" style="240" bestFit="1" customWidth="1"/>
    <col min="11266" max="11266" width="2.83203125" style="240" bestFit="1" customWidth="1"/>
    <col min="11267" max="11267" width="6.6640625" style="240" bestFit="1" customWidth="1"/>
    <col min="11268" max="11268" width="7.33203125" style="240" bestFit="1" customWidth="1"/>
    <col min="11269" max="11269" width="14" style="240" bestFit="1" customWidth="1"/>
    <col min="11270" max="11270" width="7" style="240" bestFit="1" customWidth="1"/>
    <col min="11271" max="11271" width="13.6640625" style="240" bestFit="1" customWidth="1"/>
    <col min="11272" max="11272" width="5.5" style="240" bestFit="1" customWidth="1"/>
    <col min="11273" max="11273" width="12" style="240" bestFit="1" customWidth="1"/>
    <col min="11274" max="11275" width="9.33203125" style="240"/>
    <col min="11276" max="11276" width="0" style="240" hidden="1" customWidth="1"/>
    <col min="11277" max="11520" width="9.33203125" style="240"/>
    <col min="11521" max="11521" width="68" style="240" bestFit="1" customWidth="1"/>
    <col min="11522" max="11522" width="2.83203125" style="240" bestFit="1" customWidth="1"/>
    <col min="11523" max="11523" width="6.6640625" style="240" bestFit="1" customWidth="1"/>
    <col min="11524" max="11524" width="7.33203125" style="240" bestFit="1" customWidth="1"/>
    <col min="11525" max="11525" width="14" style="240" bestFit="1" customWidth="1"/>
    <col min="11526" max="11526" width="7" style="240" bestFit="1" customWidth="1"/>
    <col min="11527" max="11527" width="13.6640625" style="240" bestFit="1" customWidth="1"/>
    <col min="11528" max="11528" width="5.5" style="240" bestFit="1" customWidth="1"/>
    <col min="11529" max="11529" width="12" style="240" bestFit="1" customWidth="1"/>
    <col min="11530" max="11531" width="9.33203125" style="240"/>
    <col min="11532" max="11532" width="0" style="240" hidden="1" customWidth="1"/>
    <col min="11533" max="11776" width="9.33203125" style="240"/>
    <col min="11777" max="11777" width="68" style="240" bestFit="1" customWidth="1"/>
    <col min="11778" max="11778" width="2.83203125" style="240" bestFit="1" customWidth="1"/>
    <col min="11779" max="11779" width="6.6640625" style="240" bestFit="1" customWidth="1"/>
    <col min="11780" max="11780" width="7.33203125" style="240" bestFit="1" customWidth="1"/>
    <col min="11781" max="11781" width="14" style="240" bestFit="1" customWidth="1"/>
    <col min="11782" max="11782" width="7" style="240" bestFit="1" customWidth="1"/>
    <col min="11783" max="11783" width="13.6640625" style="240" bestFit="1" customWidth="1"/>
    <col min="11784" max="11784" width="5.5" style="240" bestFit="1" customWidth="1"/>
    <col min="11785" max="11785" width="12" style="240" bestFit="1" customWidth="1"/>
    <col min="11786" max="11787" width="9.33203125" style="240"/>
    <col min="11788" max="11788" width="0" style="240" hidden="1" customWidth="1"/>
    <col min="11789" max="12032" width="9.33203125" style="240"/>
    <col min="12033" max="12033" width="68" style="240" bestFit="1" customWidth="1"/>
    <col min="12034" max="12034" width="2.83203125" style="240" bestFit="1" customWidth="1"/>
    <col min="12035" max="12035" width="6.6640625" style="240" bestFit="1" customWidth="1"/>
    <col min="12036" max="12036" width="7.33203125" style="240" bestFit="1" customWidth="1"/>
    <col min="12037" max="12037" width="14" style="240" bestFit="1" customWidth="1"/>
    <col min="12038" max="12038" width="7" style="240" bestFit="1" customWidth="1"/>
    <col min="12039" max="12039" width="13.6640625" style="240" bestFit="1" customWidth="1"/>
    <col min="12040" max="12040" width="5.5" style="240" bestFit="1" customWidth="1"/>
    <col min="12041" max="12041" width="12" style="240" bestFit="1" customWidth="1"/>
    <col min="12042" max="12043" width="9.33203125" style="240"/>
    <col min="12044" max="12044" width="0" style="240" hidden="1" customWidth="1"/>
    <col min="12045" max="12288" width="9.33203125" style="240"/>
    <col min="12289" max="12289" width="68" style="240" bestFit="1" customWidth="1"/>
    <col min="12290" max="12290" width="2.83203125" style="240" bestFit="1" customWidth="1"/>
    <col min="12291" max="12291" width="6.6640625" style="240" bestFit="1" customWidth="1"/>
    <col min="12292" max="12292" width="7.33203125" style="240" bestFit="1" customWidth="1"/>
    <col min="12293" max="12293" width="14" style="240" bestFit="1" customWidth="1"/>
    <col min="12294" max="12294" width="7" style="240" bestFit="1" customWidth="1"/>
    <col min="12295" max="12295" width="13.6640625" style="240" bestFit="1" customWidth="1"/>
    <col min="12296" max="12296" width="5.5" style="240" bestFit="1" customWidth="1"/>
    <col min="12297" max="12297" width="12" style="240" bestFit="1" customWidth="1"/>
    <col min="12298" max="12299" width="9.33203125" style="240"/>
    <col min="12300" max="12300" width="0" style="240" hidden="1" customWidth="1"/>
    <col min="12301" max="12544" width="9.33203125" style="240"/>
    <col min="12545" max="12545" width="68" style="240" bestFit="1" customWidth="1"/>
    <col min="12546" max="12546" width="2.83203125" style="240" bestFit="1" customWidth="1"/>
    <col min="12547" max="12547" width="6.6640625" style="240" bestFit="1" customWidth="1"/>
    <col min="12548" max="12548" width="7.33203125" style="240" bestFit="1" customWidth="1"/>
    <col min="12549" max="12549" width="14" style="240" bestFit="1" customWidth="1"/>
    <col min="12550" max="12550" width="7" style="240" bestFit="1" customWidth="1"/>
    <col min="12551" max="12551" width="13.6640625" style="240" bestFit="1" customWidth="1"/>
    <col min="12552" max="12552" width="5.5" style="240" bestFit="1" customWidth="1"/>
    <col min="12553" max="12553" width="12" style="240" bestFit="1" customWidth="1"/>
    <col min="12554" max="12555" width="9.33203125" style="240"/>
    <col min="12556" max="12556" width="0" style="240" hidden="1" customWidth="1"/>
    <col min="12557" max="12800" width="9.33203125" style="240"/>
    <col min="12801" max="12801" width="68" style="240" bestFit="1" customWidth="1"/>
    <col min="12802" max="12802" width="2.83203125" style="240" bestFit="1" customWidth="1"/>
    <col min="12803" max="12803" width="6.6640625" style="240" bestFit="1" customWidth="1"/>
    <col min="12804" max="12804" width="7.33203125" style="240" bestFit="1" customWidth="1"/>
    <col min="12805" max="12805" width="14" style="240" bestFit="1" customWidth="1"/>
    <col min="12806" max="12806" width="7" style="240" bestFit="1" customWidth="1"/>
    <col min="12807" max="12807" width="13.6640625" style="240" bestFit="1" customWidth="1"/>
    <col min="12808" max="12808" width="5.5" style="240" bestFit="1" customWidth="1"/>
    <col min="12809" max="12809" width="12" style="240" bestFit="1" customWidth="1"/>
    <col min="12810" max="12811" width="9.33203125" style="240"/>
    <col min="12812" max="12812" width="0" style="240" hidden="1" customWidth="1"/>
    <col min="12813" max="13056" width="9.33203125" style="240"/>
    <col min="13057" max="13057" width="68" style="240" bestFit="1" customWidth="1"/>
    <col min="13058" max="13058" width="2.83203125" style="240" bestFit="1" customWidth="1"/>
    <col min="13059" max="13059" width="6.6640625" style="240" bestFit="1" customWidth="1"/>
    <col min="13060" max="13060" width="7.33203125" style="240" bestFit="1" customWidth="1"/>
    <col min="13061" max="13061" width="14" style="240" bestFit="1" customWidth="1"/>
    <col min="13062" max="13062" width="7" style="240" bestFit="1" customWidth="1"/>
    <col min="13063" max="13063" width="13.6640625" style="240" bestFit="1" customWidth="1"/>
    <col min="13064" max="13064" width="5.5" style="240" bestFit="1" customWidth="1"/>
    <col min="13065" max="13065" width="12" style="240" bestFit="1" customWidth="1"/>
    <col min="13066" max="13067" width="9.33203125" style="240"/>
    <col min="13068" max="13068" width="0" style="240" hidden="1" customWidth="1"/>
    <col min="13069" max="13312" width="9.33203125" style="240"/>
    <col min="13313" max="13313" width="68" style="240" bestFit="1" customWidth="1"/>
    <col min="13314" max="13314" width="2.83203125" style="240" bestFit="1" customWidth="1"/>
    <col min="13315" max="13315" width="6.6640625" style="240" bestFit="1" customWidth="1"/>
    <col min="13316" max="13316" width="7.33203125" style="240" bestFit="1" customWidth="1"/>
    <col min="13317" max="13317" width="14" style="240" bestFit="1" customWidth="1"/>
    <col min="13318" max="13318" width="7" style="240" bestFit="1" customWidth="1"/>
    <col min="13319" max="13319" width="13.6640625" style="240" bestFit="1" customWidth="1"/>
    <col min="13320" max="13320" width="5.5" style="240" bestFit="1" customWidth="1"/>
    <col min="13321" max="13321" width="12" style="240" bestFit="1" customWidth="1"/>
    <col min="13322" max="13323" width="9.33203125" style="240"/>
    <col min="13324" max="13324" width="0" style="240" hidden="1" customWidth="1"/>
    <col min="13325" max="13568" width="9.33203125" style="240"/>
    <col min="13569" max="13569" width="68" style="240" bestFit="1" customWidth="1"/>
    <col min="13570" max="13570" width="2.83203125" style="240" bestFit="1" customWidth="1"/>
    <col min="13571" max="13571" width="6.6640625" style="240" bestFit="1" customWidth="1"/>
    <col min="13572" max="13572" width="7.33203125" style="240" bestFit="1" customWidth="1"/>
    <col min="13573" max="13573" width="14" style="240" bestFit="1" customWidth="1"/>
    <col min="13574" max="13574" width="7" style="240" bestFit="1" customWidth="1"/>
    <col min="13575" max="13575" width="13.6640625" style="240" bestFit="1" customWidth="1"/>
    <col min="13576" max="13576" width="5.5" style="240" bestFit="1" customWidth="1"/>
    <col min="13577" max="13577" width="12" style="240" bestFit="1" customWidth="1"/>
    <col min="13578" max="13579" width="9.33203125" style="240"/>
    <col min="13580" max="13580" width="0" style="240" hidden="1" customWidth="1"/>
    <col min="13581" max="13824" width="9.33203125" style="240"/>
    <col min="13825" max="13825" width="68" style="240" bestFit="1" customWidth="1"/>
    <col min="13826" max="13826" width="2.83203125" style="240" bestFit="1" customWidth="1"/>
    <col min="13827" max="13827" width="6.6640625" style="240" bestFit="1" customWidth="1"/>
    <col min="13828" max="13828" width="7.33203125" style="240" bestFit="1" customWidth="1"/>
    <col min="13829" max="13829" width="14" style="240" bestFit="1" customWidth="1"/>
    <col min="13830" max="13830" width="7" style="240" bestFit="1" customWidth="1"/>
    <col min="13831" max="13831" width="13.6640625" style="240" bestFit="1" customWidth="1"/>
    <col min="13832" max="13832" width="5.5" style="240" bestFit="1" customWidth="1"/>
    <col min="13833" max="13833" width="12" style="240" bestFit="1" customWidth="1"/>
    <col min="13834" max="13835" width="9.33203125" style="240"/>
    <col min="13836" max="13836" width="0" style="240" hidden="1" customWidth="1"/>
    <col min="13837" max="14080" width="9.33203125" style="240"/>
    <col min="14081" max="14081" width="68" style="240" bestFit="1" customWidth="1"/>
    <col min="14082" max="14082" width="2.83203125" style="240" bestFit="1" customWidth="1"/>
    <col min="14083" max="14083" width="6.6640625" style="240" bestFit="1" customWidth="1"/>
    <col min="14084" max="14084" width="7.33203125" style="240" bestFit="1" customWidth="1"/>
    <col min="14085" max="14085" width="14" style="240" bestFit="1" customWidth="1"/>
    <col min="14086" max="14086" width="7" style="240" bestFit="1" customWidth="1"/>
    <col min="14087" max="14087" width="13.6640625" style="240" bestFit="1" customWidth="1"/>
    <col min="14088" max="14088" width="5.5" style="240" bestFit="1" customWidth="1"/>
    <col min="14089" max="14089" width="12" style="240" bestFit="1" customWidth="1"/>
    <col min="14090" max="14091" width="9.33203125" style="240"/>
    <col min="14092" max="14092" width="0" style="240" hidden="1" customWidth="1"/>
    <col min="14093" max="14336" width="9.33203125" style="240"/>
    <col min="14337" max="14337" width="68" style="240" bestFit="1" customWidth="1"/>
    <col min="14338" max="14338" width="2.83203125" style="240" bestFit="1" customWidth="1"/>
    <col min="14339" max="14339" width="6.6640625" style="240" bestFit="1" customWidth="1"/>
    <col min="14340" max="14340" width="7.33203125" style="240" bestFit="1" customWidth="1"/>
    <col min="14341" max="14341" width="14" style="240" bestFit="1" customWidth="1"/>
    <col min="14342" max="14342" width="7" style="240" bestFit="1" customWidth="1"/>
    <col min="14343" max="14343" width="13.6640625" style="240" bestFit="1" customWidth="1"/>
    <col min="14344" max="14344" width="5.5" style="240" bestFit="1" customWidth="1"/>
    <col min="14345" max="14345" width="12" style="240" bestFit="1" customWidth="1"/>
    <col min="14346" max="14347" width="9.33203125" style="240"/>
    <col min="14348" max="14348" width="0" style="240" hidden="1" customWidth="1"/>
    <col min="14349" max="14592" width="9.33203125" style="240"/>
    <col min="14593" max="14593" width="68" style="240" bestFit="1" customWidth="1"/>
    <col min="14594" max="14594" width="2.83203125" style="240" bestFit="1" customWidth="1"/>
    <col min="14595" max="14595" width="6.6640625" style="240" bestFit="1" customWidth="1"/>
    <col min="14596" max="14596" width="7.33203125" style="240" bestFit="1" customWidth="1"/>
    <col min="14597" max="14597" width="14" style="240" bestFit="1" customWidth="1"/>
    <col min="14598" max="14598" width="7" style="240" bestFit="1" customWidth="1"/>
    <col min="14599" max="14599" width="13.6640625" style="240" bestFit="1" customWidth="1"/>
    <col min="14600" max="14600" width="5.5" style="240" bestFit="1" customWidth="1"/>
    <col min="14601" max="14601" width="12" style="240" bestFit="1" customWidth="1"/>
    <col min="14602" max="14603" width="9.33203125" style="240"/>
    <col min="14604" max="14604" width="0" style="240" hidden="1" customWidth="1"/>
    <col min="14605" max="14848" width="9.33203125" style="240"/>
    <col min="14849" max="14849" width="68" style="240" bestFit="1" customWidth="1"/>
    <col min="14850" max="14850" width="2.83203125" style="240" bestFit="1" customWidth="1"/>
    <col min="14851" max="14851" width="6.6640625" style="240" bestFit="1" customWidth="1"/>
    <col min="14852" max="14852" width="7.33203125" style="240" bestFit="1" customWidth="1"/>
    <col min="14853" max="14853" width="14" style="240" bestFit="1" customWidth="1"/>
    <col min="14854" max="14854" width="7" style="240" bestFit="1" customWidth="1"/>
    <col min="14855" max="14855" width="13.6640625" style="240" bestFit="1" customWidth="1"/>
    <col min="14856" max="14856" width="5.5" style="240" bestFit="1" customWidth="1"/>
    <col min="14857" max="14857" width="12" style="240" bestFit="1" customWidth="1"/>
    <col min="14858" max="14859" width="9.33203125" style="240"/>
    <col min="14860" max="14860" width="0" style="240" hidden="1" customWidth="1"/>
    <col min="14861" max="15104" width="9.33203125" style="240"/>
    <col min="15105" max="15105" width="68" style="240" bestFit="1" customWidth="1"/>
    <col min="15106" max="15106" width="2.83203125" style="240" bestFit="1" customWidth="1"/>
    <col min="15107" max="15107" width="6.6640625" style="240" bestFit="1" customWidth="1"/>
    <col min="15108" max="15108" width="7.33203125" style="240" bestFit="1" customWidth="1"/>
    <col min="15109" max="15109" width="14" style="240" bestFit="1" customWidth="1"/>
    <col min="15110" max="15110" width="7" style="240" bestFit="1" customWidth="1"/>
    <col min="15111" max="15111" width="13.6640625" style="240" bestFit="1" customWidth="1"/>
    <col min="15112" max="15112" width="5.5" style="240" bestFit="1" customWidth="1"/>
    <col min="15113" max="15113" width="12" style="240" bestFit="1" customWidth="1"/>
    <col min="15114" max="15115" width="9.33203125" style="240"/>
    <col min="15116" max="15116" width="0" style="240" hidden="1" customWidth="1"/>
    <col min="15117" max="15360" width="9.33203125" style="240"/>
    <col min="15361" max="15361" width="68" style="240" bestFit="1" customWidth="1"/>
    <col min="15362" max="15362" width="2.83203125" style="240" bestFit="1" customWidth="1"/>
    <col min="15363" max="15363" width="6.6640625" style="240" bestFit="1" customWidth="1"/>
    <col min="15364" max="15364" width="7.33203125" style="240" bestFit="1" customWidth="1"/>
    <col min="15365" max="15365" width="14" style="240" bestFit="1" customWidth="1"/>
    <col min="15366" max="15366" width="7" style="240" bestFit="1" customWidth="1"/>
    <col min="15367" max="15367" width="13.6640625" style="240" bestFit="1" customWidth="1"/>
    <col min="15368" max="15368" width="5.5" style="240" bestFit="1" customWidth="1"/>
    <col min="15369" max="15369" width="12" style="240" bestFit="1" customWidth="1"/>
    <col min="15370" max="15371" width="9.33203125" style="240"/>
    <col min="15372" max="15372" width="0" style="240" hidden="1" customWidth="1"/>
    <col min="15373" max="15616" width="9.33203125" style="240"/>
    <col min="15617" max="15617" width="68" style="240" bestFit="1" customWidth="1"/>
    <col min="15618" max="15618" width="2.83203125" style="240" bestFit="1" customWidth="1"/>
    <col min="15619" max="15619" width="6.6640625" style="240" bestFit="1" customWidth="1"/>
    <col min="15620" max="15620" width="7.33203125" style="240" bestFit="1" customWidth="1"/>
    <col min="15621" max="15621" width="14" style="240" bestFit="1" customWidth="1"/>
    <col min="15622" max="15622" width="7" style="240" bestFit="1" customWidth="1"/>
    <col min="15623" max="15623" width="13.6640625" style="240" bestFit="1" customWidth="1"/>
    <col min="15624" max="15624" width="5.5" style="240" bestFit="1" customWidth="1"/>
    <col min="15625" max="15625" width="12" style="240" bestFit="1" customWidth="1"/>
    <col min="15626" max="15627" width="9.33203125" style="240"/>
    <col min="15628" max="15628" width="0" style="240" hidden="1" customWidth="1"/>
    <col min="15629" max="15872" width="9.33203125" style="240"/>
    <col min="15873" max="15873" width="68" style="240" bestFit="1" customWidth="1"/>
    <col min="15874" max="15874" width="2.83203125" style="240" bestFit="1" customWidth="1"/>
    <col min="15875" max="15875" width="6.6640625" style="240" bestFit="1" customWidth="1"/>
    <col min="15876" max="15876" width="7.33203125" style="240" bestFit="1" customWidth="1"/>
    <col min="15877" max="15877" width="14" style="240" bestFit="1" customWidth="1"/>
    <col min="15878" max="15878" width="7" style="240" bestFit="1" customWidth="1"/>
    <col min="15879" max="15879" width="13.6640625" style="240" bestFit="1" customWidth="1"/>
    <col min="15880" max="15880" width="5.5" style="240" bestFit="1" customWidth="1"/>
    <col min="15881" max="15881" width="12" style="240" bestFit="1" customWidth="1"/>
    <col min="15882" max="15883" width="9.33203125" style="240"/>
    <col min="15884" max="15884" width="0" style="240" hidden="1" customWidth="1"/>
    <col min="15885" max="16128" width="9.33203125" style="240"/>
    <col min="16129" max="16129" width="68" style="240" bestFit="1" customWidth="1"/>
    <col min="16130" max="16130" width="2.83203125" style="240" bestFit="1" customWidth="1"/>
    <col min="16131" max="16131" width="6.6640625" style="240" bestFit="1" customWidth="1"/>
    <col min="16132" max="16132" width="7.33203125" style="240" bestFit="1" customWidth="1"/>
    <col min="16133" max="16133" width="14" style="240" bestFit="1" customWidth="1"/>
    <col min="16134" max="16134" width="7" style="240" bestFit="1" customWidth="1"/>
    <col min="16135" max="16135" width="13.6640625" style="240" bestFit="1" customWidth="1"/>
    <col min="16136" max="16136" width="5.5" style="240" bestFit="1" customWidth="1"/>
    <col min="16137" max="16137" width="12" style="240" bestFit="1" customWidth="1"/>
    <col min="16138" max="16139" width="9.33203125" style="240"/>
    <col min="16140" max="16140" width="0" style="240" hidden="1" customWidth="1"/>
    <col min="16141" max="16384" width="9.33203125" style="240"/>
  </cols>
  <sheetData>
    <row r="1" spans="1:11" ht="24.75">
      <c r="A1" s="257" t="s">
        <v>589</v>
      </c>
      <c r="B1" s="257" t="s">
        <v>616</v>
      </c>
      <c r="C1" s="258" t="s">
        <v>617</v>
      </c>
      <c r="D1" s="258" t="s">
        <v>613</v>
      </c>
      <c r="E1" s="258" t="s">
        <v>618</v>
      </c>
      <c r="F1" s="258" t="s">
        <v>614</v>
      </c>
      <c r="G1" s="258" t="s">
        <v>619</v>
      </c>
      <c r="H1" s="258" t="s">
        <v>620</v>
      </c>
      <c r="I1" s="258" t="s">
        <v>621</v>
      </c>
      <c r="J1" s="239"/>
      <c r="K1" s="239"/>
    </row>
    <row r="2" spans="1:11">
      <c r="A2" s="247" t="s">
        <v>615</v>
      </c>
      <c r="B2" s="247" t="s">
        <v>1</v>
      </c>
      <c r="C2" s="248"/>
      <c r="D2" s="248"/>
      <c r="E2" s="248"/>
      <c r="F2" s="248"/>
      <c r="G2" s="248"/>
      <c r="H2" s="248"/>
      <c r="I2" s="248"/>
      <c r="J2" s="239"/>
      <c r="K2" s="239"/>
    </row>
    <row r="3" spans="1:11">
      <c r="A3" s="252" t="s">
        <v>622</v>
      </c>
      <c r="B3" s="252" t="s">
        <v>1</v>
      </c>
      <c r="C3" s="253"/>
      <c r="D3" s="253"/>
      <c r="E3" s="253"/>
      <c r="F3" s="253"/>
      <c r="G3" s="253"/>
      <c r="H3" s="253"/>
      <c r="I3" s="253"/>
      <c r="J3" s="239"/>
      <c r="K3" s="239"/>
    </row>
    <row r="4" spans="1:11">
      <c r="A4" s="243" t="s">
        <v>623</v>
      </c>
      <c r="B4" s="243" t="s">
        <v>320</v>
      </c>
      <c r="C4" s="244">
        <v>100</v>
      </c>
      <c r="D4" s="244"/>
      <c r="E4" s="244">
        <f>C4*D4</f>
        <v>0</v>
      </c>
      <c r="F4" s="244"/>
      <c r="G4" s="244">
        <f>C4*F4</f>
        <v>0</v>
      </c>
      <c r="H4" s="244">
        <f>D4+F4</f>
        <v>0</v>
      </c>
      <c r="I4" s="244">
        <f>E4+G4</f>
        <v>0</v>
      </c>
      <c r="J4" s="239"/>
      <c r="K4" s="239"/>
    </row>
    <row r="5" spans="1:11">
      <c r="A5" s="252" t="s">
        <v>624</v>
      </c>
      <c r="B5" s="252" t="s">
        <v>1</v>
      </c>
      <c r="C5" s="253"/>
      <c r="D5" s="253"/>
      <c r="E5" s="253"/>
      <c r="F5" s="253"/>
      <c r="G5" s="253"/>
      <c r="H5" s="253"/>
      <c r="I5" s="253"/>
      <c r="J5" s="239"/>
      <c r="K5" s="239"/>
    </row>
    <row r="6" spans="1:11">
      <c r="A6" s="243" t="s">
        <v>623</v>
      </c>
      <c r="B6" s="243" t="s">
        <v>320</v>
      </c>
      <c r="C6" s="244">
        <v>30</v>
      </c>
      <c r="D6" s="244"/>
      <c r="E6" s="244">
        <f>C6*D6</f>
        <v>0</v>
      </c>
      <c r="F6" s="244"/>
      <c r="G6" s="244">
        <f>C6*F6</f>
        <v>0</v>
      </c>
      <c r="H6" s="244">
        <f>D6+F6</f>
        <v>0</v>
      </c>
      <c r="I6" s="244">
        <f>E6+G6</f>
        <v>0</v>
      </c>
      <c r="J6" s="239"/>
      <c r="K6" s="239"/>
    </row>
    <row r="7" spans="1:11">
      <c r="A7" s="252" t="s">
        <v>625</v>
      </c>
      <c r="B7" s="252" t="s">
        <v>1</v>
      </c>
      <c r="C7" s="253"/>
      <c r="D7" s="253"/>
      <c r="E7" s="253"/>
      <c r="F7" s="253"/>
      <c r="G7" s="253"/>
      <c r="H7" s="253"/>
      <c r="I7" s="253"/>
      <c r="J7" s="239"/>
      <c r="K7" s="239"/>
    </row>
    <row r="8" spans="1:11">
      <c r="A8" s="243" t="s">
        <v>623</v>
      </c>
      <c r="B8" s="243" t="s">
        <v>320</v>
      </c>
      <c r="C8" s="244">
        <v>40</v>
      </c>
      <c r="D8" s="244"/>
      <c r="E8" s="244">
        <f>C8*D8</f>
        <v>0</v>
      </c>
      <c r="F8" s="244"/>
      <c r="G8" s="244">
        <f>C8*F8</f>
        <v>0</v>
      </c>
      <c r="H8" s="244">
        <f>D8+F8</f>
        <v>0</v>
      </c>
      <c r="I8" s="244">
        <f>E8+G8</f>
        <v>0</v>
      </c>
      <c r="J8" s="239"/>
      <c r="K8" s="239"/>
    </row>
    <row r="9" spans="1:11">
      <c r="A9" s="252" t="s">
        <v>626</v>
      </c>
      <c r="B9" s="252" t="s">
        <v>1</v>
      </c>
      <c r="C9" s="253"/>
      <c r="D9" s="253"/>
      <c r="E9" s="253"/>
      <c r="F9" s="253"/>
      <c r="G9" s="253"/>
      <c r="H9" s="253"/>
      <c r="I9" s="253"/>
      <c r="J9" s="239"/>
      <c r="K9" s="239"/>
    </row>
    <row r="10" spans="1:11">
      <c r="A10" s="243" t="s">
        <v>623</v>
      </c>
      <c r="B10" s="243" t="s">
        <v>320</v>
      </c>
      <c r="C10" s="244">
        <v>33</v>
      </c>
      <c r="D10" s="244"/>
      <c r="E10" s="244">
        <f>C10*D10</f>
        <v>0</v>
      </c>
      <c r="F10" s="244"/>
      <c r="G10" s="244">
        <f>C10*F10</f>
        <v>0</v>
      </c>
      <c r="H10" s="244">
        <f>D10+F10</f>
        <v>0</v>
      </c>
      <c r="I10" s="244">
        <f>E10+G10</f>
        <v>0</v>
      </c>
      <c r="J10" s="239"/>
      <c r="K10" s="239"/>
    </row>
    <row r="11" spans="1:11">
      <c r="A11" s="252" t="s">
        <v>627</v>
      </c>
      <c r="B11" s="252" t="s">
        <v>1</v>
      </c>
      <c r="C11" s="253"/>
      <c r="D11" s="253"/>
      <c r="E11" s="253"/>
      <c r="F11" s="253"/>
      <c r="G11" s="253"/>
      <c r="H11" s="253"/>
      <c r="I11" s="253"/>
      <c r="J11" s="239"/>
      <c r="K11" s="239"/>
    </row>
    <row r="12" spans="1:11">
      <c r="A12" s="243" t="s">
        <v>628</v>
      </c>
      <c r="B12" s="243" t="s">
        <v>320</v>
      </c>
      <c r="C12" s="244">
        <v>12</v>
      </c>
      <c r="D12" s="244"/>
      <c r="E12" s="244">
        <f>C12*D12</f>
        <v>0</v>
      </c>
      <c r="F12" s="244"/>
      <c r="G12" s="244">
        <f>C12*F12</f>
        <v>0</v>
      </c>
      <c r="H12" s="244">
        <f>D12+F12</f>
        <v>0</v>
      </c>
      <c r="I12" s="244">
        <f>E12+G12</f>
        <v>0</v>
      </c>
      <c r="J12" s="239"/>
      <c r="K12" s="239"/>
    </row>
    <row r="13" spans="1:11">
      <c r="A13" s="252" t="s">
        <v>629</v>
      </c>
      <c r="B13" s="252" t="s">
        <v>1</v>
      </c>
      <c r="C13" s="253"/>
      <c r="D13" s="253"/>
      <c r="E13" s="253"/>
      <c r="F13" s="253"/>
      <c r="G13" s="253"/>
      <c r="H13" s="253"/>
      <c r="I13" s="253"/>
      <c r="J13" s="239"/>
      <c r="K13" s="239"/>
    </row>
    <row r="14" spans="1:11">
      <c r="A14" s="243" t="s">
        <v>630</v>
      </c>
      <c r="B14" s="243" t="s">
        <v>320</v>
      </c>
      <c r="C14" s="244">
        <v>4</v>
      </c>
      <c r="D14" s="244"/>
      <c r="E14" s="244">
        <f t="shared" ref="E14:E20" si="0">C14*D14</f>
        <v>0</v>
      </c>
      <c r="F14" s="244"/>
      <c r="G14" s="244">
        <f t="shared" ref="G14:G20" si="1">C14*F14</f>
        <v>0</v>
      </c>
      <c r="H14" s="244">
        <f t="shared" ref="H14:I22" si="2">D14+F14</f>
        <v>0</v>
      </c>
      <c r="I14" s="244">
        <f t="shared" si="2"/>
        <v>0</v>
      </c>
      <c r="J14" s="239"/>
      <c r="K14" s="239"/>
    </row>
    <row r="15" spans="1:11">
      <c r="A15" s="243" t="s">
        <v>631</v>
      </c>
      <c r="B15" s="243" t="s">
        <v>225</v>
      </c>
      <c r="C15" s="244">
        <v>15</v>
      </c>
      <c r="D15" s="244"/>
      <c r="E15" s="244">
        <f t="shared" si="0"/>
        <v>0</v>
      </c>
      <c r="F15" s="244"/>
      <c r="G15" s="244">
        <f t="shared" si="1"/>
        <v>0</v>
      </c>
      <c r="H15" s="244">
        <f t="shared" si="2"/>
        <v>0</v>
      </c>
      <c r="I15" s="244">
        <f t="shared" si="2"/>
        <v>0</v>
      </c>
      <c r="J15" s="239"/>
      <c r="K15" s="239"/>
    </row>
    <row r="16" spans="1:11">
      <c r="A16" s="243" t="s">
        <v>632</v>
      </c>
      <c r="B16" s="243" t="s">
        <v>225</v>
      </c>
      <c r="C16" s="244">
        <v>50</v>
      </c>
      <c r="D16" s="244"/>
      <c r="E16" s="244">
        <f t="shared" si="0"/>
        <v>0</v>
      </c>
      <c r="F16" s="244"/>
      <c r="G16" s="244">
        <f t="shared" si="1"/>
        <v>0</v>
      </c>
      <c r="H16" s="244">
        <f t="shared" si="2"/>
        <v>0</v>
      </c>
      <c r="I16" s="244">
        <f t="shared" si="2"/>
        <v>0</v>
      </c>
      <c r="J16" s="239"/>
      <c r="K16" s="239"/>
    </row>
    <row r="17" spans="1:11">
      <c r="A17" s="243" t="s">
        <v>633</v>
      </c>
      <c r="B17" s="243" t="s">
        <v>225</v>
      </c>
      <c r="C17" s="244">
        <v>50</v>
      </c>
      <c r="D17" s="244"/>
      <c r="E17" s="244">
        <f t="shared" si="0"/>
        <v>0</v>
      </c>
      <c r="F17" s="244"/>
      <c r="G17" s="244">
        <f t="shared" si="1"/>
        <v>0</v>
      </c>
      <c r="H17" s="244">
        <f t="shared" si="2"/>
        <v>0</v>
      </c>
      <c r="I17" s="244">
        <f t="shared" si="2"/>
        <v>0</v>
      </c>
      <c r="J17" s="239"/>
      <c r="K17" s="239"/>
    </row>
    <row r="18" spans="1:11">
      <c r="A18" s="243" t="s">
        <v>634</v>
      </c>
      <c r="B18" s="243" t="s">
        <v>320</v>
      </c>
      <c r="C18" s="244">
        <v>2</v>
      </c>
      <c r="D18" s="244"/>
      <c r="E18" s="244">
        <f t="shared" si="0"/>
        <v>0</v>
      </c>
      <c r="F18" s="244"/>
      <c r="G18" s="244">
        <f t="shared" si="1"/>
        <v>0</v>
      </c>
      <c r="H18" s="244">
        <f t="shared" si="2"/>
        <v>0</v>
      </c>
      <c r="I18" s="244">
        <f t="shared" si="2"/>
        <v>0</v>
      </c>
      <c r="J18" s="239"/>
      <c r="K18" s="239"/>
    </row>
    <row r="19" spans="1:11">
      <c r="A19" s="243" t="s">
        <v>635</v>
      </c>
      <c r="B19" s="243" t="s">
        <v>320</v>
      </c>
      <c r="C19" s="244">
        <v>4</v>
      </c>
      <c r="D19" s="244"/>
      <c r="E19" s="244">
        <f t="shared" si="0"/>
        <v>0</v>
      </c>
      <c r="F19" s="244"/>
      <c r="G19" s="244">
        <f t="shared" si="1"/>
        <v>0</v>
      </c>
      <c r="H19" s="244">
        <f t="shared" si="2"/>
        <v>0</v>
      </c>
      <c r="I19" s="244">
        <f t="shared" si="2"/>
        <v>0</v>
      </c>
      <c r="J19" s="239"/>
      <c r="K19" s="239"/>
    </row>
    <row r="20" spans="1:11">
      <c r="A20" s="243" t="s">
        <v>636</v>
      </c>
      <c r="B20" s="243" t="s">
        <v>320</v>
      </c>
      <c r="C20" s="244">
        <v>1</v>
      </c>
      <c r="D20" s="244"/>
      <c r="E20" s="244">
        <f t="shared" si="0"/>
        <v>0</v>
      </c>
      <c r="F20" s="244"/>
      <c r="G20" s="244">
        <f t="shared" si="1"/>
        <v>0</v>
      </c>
      <c r="H20" s="244">
        <f t="shared" si="2"/>
        <v>0</v>
      </c>
      <c r="I20" s="244">
        <f t="shared" si="2"/>
        <v>0</v>
      </c>
      <c r="J20" s="239"/>
      <c r="K20" s="239"/>
    </row>
    <row r="21" spans="1:11">
      <c r="A21" s="243" t="s">
        <v>1</v>
      </c>
      <c r="B21" s="243" t="s">
        <v>1</v>
      </c>
      <c r="C21" s="244"/>
      <c r="D21" s="244"/>
      <c r="E21" s="244"/>
      <c r="F21" s="244"/>
      <c r="G21" s="244"/>
      <c r="H21" s="244">
        <f t="shared" si="2"/>
        <v>0</v>
      </c>
      <c r="I21" s="244">
        <f t="shared" si="2"/>
        <v>0</v>
      </c>
      <c r="J21" s="239"/>
      <c r="K21" s="239"/>
    </row>
    <row r="22" spans="1:11">
      <c r="A22" s="243" t="s">
        <v>637</v>
      </c>
      <c r="B22" s="243" t="s">
        <v>1</v>
      </c>
      <c r="C22" s="244"/>
      <c r="D22" s="244"/>
      <c r="E22" s="244">
        <f>Parametre!B33/100*E4+Parametre!B33/100*E6+Parametre!B33/100*E8+Parametre!B33/100*E10+Parametre!B33/100*E12+Parametre!B33/100*E14+Parametre!B33/100*E15+Parametre!B33/100*E16+Parametre!B33/100*E18+Parametre!B33/100*E19</f>
        <v>0</v>
      </c>
      <c r="F22" s="244"/>
      <c r="G22" s="244"/>
      <c r="H22" s="244">
        <f t="shared" si="2"/>
        <v>0</v>
      </c>
      <c r="I22" s="244">
        <f t="shared" si="2"/>
        <v>0</v>
      </c>
      <c r="J22" s="239"/>
      <c r="K22" s="239"/>
    </row>
    <row r="23" spans="1:11">
      <c r="A23" s="247" t="s">
        <v>638</v>
      </c>
      <c r="B23" s="247" t="s">
        <v>1</v>
      </c>
      <c r="C23" s="248"/>
      <c r="D23" s="248"/>
      <c r="E23" s="248">
        <f>SUM(E3:E22)</f>
        <v>0</v>
      </c>
      <c r="F23" s="248"/>
      <c r="G23" s="248">
        <f>SUM(G3:G22)</f>
        <v>0</v>
      </c>
      <c r="H23" s="248"/>
      <c r="I23" s="248">
        <f>SUM(I3:I22)</f>
        <v>0</v>
      </c>
      <c r="J23" s="239"/>
      <c r="K23" s="239"/>
    </row>
    <row r="24" spans="1:11">
      <c r="A24" s="254" t="s">
        <v>138</v>
      </c>
      <c r="B24" s="254" t="s">
        <v>1</v>
      </c>
      <c r="C24" s="255"/>
      <c r="D24" s="255"/>
      <c r="E24" s="255"/>
      <c r="F24" s="255"/>
      <c r="G24" s="255"/>
      <c r="H24" s="255"/>
      <c r="I24" s="255"/>
      <c r="J24" s="239"/>
      <c r="K24" s="239"/>
    </row>
    <row r="25" spans="1:11">
      <c r="A25" s="252" t="s">
        <v>639</v>
      </c>
      <c r="B25" s="252" t="s">
        <v>1</v>
      </c>
      <c r="C25" s="253"/>
      <c r="D25" s="253"/>
      <c r="E25" s="253"/>
      <c r="F25" s="253"/>
      <c r="G25" s="253"/>
      <c r="H25" s="253"/>
      <c r="I25" s="253"/>
      <c r="J25" s="239"/>
      <c r="K25" s="239"/>
    </row>
    <row r="26" spans="1:11">
      <c r="A26" s="243" t="s">
        <v>640</v>
      </c>
      <c r="B26" s="243" t="s">
        <v>225</v>
      </c>
      <c r="C26" s="244">
        <v>55</v>
      </c>
      <c r="D26" s="244"/>
      <c r="E26" s="244">
        <f>C26*D26</f>
        <v>0</v>
      </c>
      <c r="F26" s="244"/>
      <c r="G26" s="244">
        <f>C26*F26</f>
        <v>0</v>
      </c>
      <c r="H26" s="244">
        <f>D26+F26</f>
        <v>0</v>
      </c>
      <c r="I26" s="244">
        <f>E26+G26</f>
        <v>0</v>
      </c>
      <c r="J26" s="239"/>
      <c r="K26" s="239"/>
    </row>
    <row r="27" spans="1:11">
      <c r="A27" s="252" t="s">
        <v>641</v>
      </c>
      <c r="B27" s="252" t="s">
        <v>1</v>
      </c>
      <c r="C27" s="253"/>
      <c r="D27" s="253"/>
      <c r="E27" s="253"/>
      <c r="F27" s="253"/>
      <c r="G27" s="253"/>
      <c r="H27" s="253"/>
      <c r="I27" s="253"/>
      <c r="J27" s="239"/>
      <c r="K27" s="239"/>
    </row>
    <row r="28" spans="1:11">
      <c r="A28" s="243" t="s">
        <v>640</v>
      </c>
      <c r="B28" s="243" t="s">
        <v>225</v>
      </c>
      <c r="C28" s="244">
        <v>55</v>
      </c>
      <c r="D28" s="244"/>
      <c r="E28" s="244">
        <f>C28*D28</f>
        <v>0</v>
      </c>
      <c r="F28" s="244"/>
      <c r="G28" s="244">
        <f>C28*F28</f>
        <v>0</v>
      </c>
      <c r="H28" s="244">
        <f>D28+F28</f>
        <v>0</v>
      </c>
      <c r="I28" s="244">
        <f>E28+G28</f>
        <v>0</v>
      </c>
      <c r="J28" s="239"/>
      <c r="K28" s="239"/>
    </row>
    <row r="29" spans="1:11">
      <c r="A29" s="252" t="s">
        <v>642</v>
      </c>
      <c r="B29" s="252" t="s">
        <v>1</v>
      </c>
      <c r="C29" s="253"/>
      <c r="D29" s="253"/>
      <c r="E29" s="253"/>
      <c r="F29" s="253"/>
      <c r="G29" s="253"/>
      <c r="H29" s="253"/>
      <c r="I29" s="253"/>
      <c r="J29" s="239"/>
      <c r="K29" s="239"/>
    </row>
    <row r="30" spans="1:11">
      <c r="A30" s="243" t="s">
        <v>643</v>
      </c>
      <c r="B30" s="243" t="s">
        <v>225</v>
      </c>
      <c r="C30" s="244">
        <v>55</v>
      </c>
      <c r="D30" s="244"/>
      <c r="E30" s="244">
        <f>C30*D30</f>
        <v>0</v>
      </c>
      <c r="F30" s="244"/>
      <c r="G30" s="244">
        <f>C30*F30</f>
        <v>0</v>
      </c>
      <c r="H30" s="244">
        <f>D30+F30</f>
        <v>0</v>
      </c>
      <c r="I30" s="244">
        <f>E30+G30</f>
        <v>0</v>
      </c>
      <c r="J30" s="239"/>
      <c r="K30" s="239"/>
    </row>
    <row r="31" spans="1:11">
      <c r="A31" s="254" t="s">
        <v>644</v>
      </c>
      <c r="B31" s="254" t="s">
        <v>1</v>
      </c>
      <c r="C31" s="255"/>
      <c r="D31" s="255"/>
      <c r="E31" s="255">
        <f>SUM(E25:E30)</f>
        <v>0</v>
      </c>
      <c r="F31" s="255"/>
      <c r="G31" s="255">
        <f>SUM(G25:G30)</f>
        <v>0</v>
      </c>
      <c r="H31" s="255"/>
      <c r="I31" s="255">
        <f>SUM(I25:I30)</f>
        <v>0</v>
      </c>
      <c r="J31" s="239"/>
      <c r="K31" s="239"/>
    </row>
    <row r="32" spans="1:11">
      <c r="A32" s="243" t="s">
        <v>1</v>
      </c>
      <c r="B32" s="243" t="s">
        <v>1</v>
      </c>
      <c r="C32" s="244"/>
      <c r="D32" s="244"/>
      <c r="E32" s="244"/>
      <c r="F32" s="244"/>
      <c r="G32" s="244"/>
      <c r="H32" s="244">
        <f>D32+F32</f>
        <v>0</v>
      </c>
      <c r="I32" s="244">
        <f>E32+G32</f>
        <v>0</v>
      </c>
      <c r="J32" s="239"/>
      <c r="K32" s="239"/>
    </row>
  </sheetData>
  <pageMargins left="0.39370078740157483" right="0.39370078740157483" top="0.39370078740157483" bottom="0.39370078740157483" header="0" footer="0"/>
  <pageSetup paperSize="9" scale="86" fitToHeight="100" orientation="portrait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A806-307F-4A27-AD8C-1EF7E4803681}">
  <sheetPr>
    <pageSetUpPr fitToPage="1"/>
  </sheetPr>
  <dimension ref="A1:C33"/>
  <sheetViews>
    <sheetView workbookViewId="0">
      <selection activeCell="AR41" sqref="AR41"/>
    </sheetView>
  </sheetViews>
  <sheetFormatPr defaultRowHeight="15"/>
  <cols>
    <col min="1" max="1" width="30.6640625" style="250" bestFit="1" customWidth="1"/>
    <col min="2" max="2" width="72.6640625" style="250" bestFit="1" customWidth="1"/>
    <col min="3" max="3" width="9.33203125" style="240"/>
    <col min="4" max="4" width="0" style="240" hidden="1" customWidth="1"/>
    <col min="5" max="256" width="9.33203125" style="240"/>
    <col min="257" max="257" width="30.6640625" style="240" bestFit="1" customWidth="1"/>
    <col min="258" max="258" width="72.6640625" style="240" bestFit="1" customWidth="1"/>
    <col min="259" max="259" width="9.33203125" style="240"/>
    <col min="260" max="260" width="0" style="240" hidden="1" customWidth="1"/>
    <col min="261" max="512" width="9.33203125" style="240"/>
    <col min="513" max="513" width="30.6640625" style="240" bestFit="1" customWidth="1"/>
    <col min="514" max="514" width="72.6640625" style="240" bestFit="1" customWidth="1"/>
    <col min="515" max="515" width="9.33203125" style="240"/>
    <col min="516" max="516" width="0" style="240" hidden="1" customWidth="1"/>
    <col min="517" max="768" width="9.33203125" style="240"/>
    <col min="769" max="769" width="30.6640625" style="240" bestFit="1" customWidth="1"/>
    <col min="770" max="770" width="72.6640625" style="240" bestFit="1" customWidth="1"/>
    <col min="771" max="771" width="9.33203125" style="240"/>
    <col min="772" max="772" width="0" style="240" hidden="1" customWidth="1"/>
    <col min="773" max="1024" width="9.33203125" style="240"/>
    <col min="1025" max="1025" width="30.6640625" style="240" bestFit="1" customWidth="1"/>
    <col min="1026" max="1026" width="72.6640625" style="240" bestFit="1" customWidth="1"/>
    <col min="1027" max="1027" width="9.33203125" style="240"/>
    <col min="1028" max="1028" width="0" style="240" hidden="1" customWidth="1"/>
    <col min="1029" max="1280" width="9.33203125" style="240"/>
    <col min="1281" max="1281" width="30.6640625" style="240" bestFit="1" customWidth="1"/>
    <col min="1282" max="1282" width="72.6640625" style="240" bestFit="1" customWidth="1"/>
    <col min="1283" max="1283" width="9.33203125" style="240"/>
    <col min="1284" max="1284" width="0" style="240" hidden="1" customWidth="1"/>
    <col min="1285" max="1536" width="9.33203125" style="240"/>
    <col min="1537" max="1537" width="30.6640625" style="240" bestFit="1" customWidth="1"/>
    <col min="1538" max="1538" width="72.6640625" style="240" bestFit="1" customWidth="1"/>
    <col min="1539" max="1539" width="9.33203125" style="240"/>
    <col min="1540" max="1540" width="0" style="240" hidden="1" customWidth="1"/>
    <col min="1541" max="1792" width="9.33203125" style="240"/>
    <col min="1793" max="1793" width="30.6640625" style="240" bestFit="1" customWidth="1"/>
    <col min="1794" max="1794" width="72.6640625" style="240" bestFit="1" customWidth="1"/>
    <col min="1795" max="1795" width="9.33203125" style="240"/>
    <col min="1796" max="1796" width="0" style="240" hidden="1" customWidth="1"/>
    <col min="1797" max="2048" width="9.33203125" style="240"/>
    <col min="2049" max="2049" width="30.6640625" style="240" bestFit="1" customWidth="1"/>
    <col min="2050" max="2050" width="72.6640625" style="240" bestFit="1" customWidth="1"/>
    <col min="2051" max="2051" width="9.33203125" style="240"/>
    <col min="2052" max="2052" width="0" style="240" hidden="1" customWidth="1"/>
    <col min="2053" max="2304" width="9.33203125" style="240"/>
    <col min="2305" max="2305" width="30.6640625" style="240" bestFit="1" customWidth="1"/>
    <col min="2306" max="2306" width="72.6640625" style="240" bestFit="1" customWidth="1"/>
    <col min="2307" max="2307" width="9.33203125" style="240"/>
    <col min="2308" max="2308" width="0" style="240" hidden="1" customWidth="1"/>
    <col min="2309" max="2560" width="9.33203125" style="240"/>
    <col min="2561" max="2561" width="30.6640625" style="240" bestFit="1" customWidth="1"/>
    <col min="2562" max="2562" width="72.6640625" style="240" bestFit="1" customWidth="1"/>
    <col min="2563" max="2563" width="9.33203125" style="240"/>
    <col min="2564" max="2564" width="0" style="240" hidden="1" customWidth="1"/>
    <col min="2565" max="2816" width="9.33203125" style="240"/>
    <col min="2817" max="2817" width="30.6640625" style="240" bestFit="1" customWidth="1"/>
    <col min="2818" max="2818" width="72.6640625" style="240" bestFit="1" customWidth="1"/>
    <col min="2819" max="2819" width="9.33203125" style="240"/>
    <col min="2820" max="2820" width="0" style="240" hidden="1" customWidth="1"/>
    <col min="2821" max="3072" width="9.33203125" style="240"/>
    <col min="3073" max="3073" width="30.6640625" style="240" bestFit="1" customWidth="1"/>
    <col min="3074" max="3074" width="72.6640625" style="240" bestFit="1" customWidth="1"/>
    <col min="3075" max="3075" width="9.33203125" style="240"/>
    <col min="3076" max="3076" width="0" style="240" hidden="1" customWidth="1"/>
    <col min="3077" max="3328" width="9.33203125" style="240"/>
    <col min="3329" max="3329" width="30.6640625" style="240" bestFit="1" customWidth="1"/>
    <col min="3330" max="3330" width="72.6640625" style="240" bestFit="1" customWidth="1"/>
    <col min="3331" max="3331" width="9.33203125" style="240"/>
    <col min="3332" max="3332" width="0" style="240" hidden="1" customWidth="1"/>
    <col min="3333" max="3584" width="9.33203125" style="240"/>
    <col min="3585" max="3585" width="30.6640625" style="240" bestFit="1" customWidth="1"/>
    <col min="3586" max="3586" width="72.6640625" style="240" bestFit="1" customWidth="1"/>
    <col min="3587" max="3587" width="9.33203125" style="240"/>
    <col min="3588" max="3588" width="0" style="240" hidden="1" customWidth="1"/>
    <col min="3589" max="3840" width="9.33203125" style="240"/>
    <col min="3841" max="3841" width="30.6640625" style="240" bestFit="1" customWidth="1"/>
    <col min="3842" max="3842" width="72.6640625" style="240" bestFit="1" customWidth="1"/>
    <col min="3843" max="3843" width="9.33203125" style="240"/>
    <col min="3844" max="3844" width="0" style="240" hidden="1" customWidth="1"/>
    <col min="3845" max="4096" width="9.33203125" style="240"/>
    <col min="4097" max="4097" width="30.6640625" style="240" bestFit="1" customWidth="1"/>
    <col min="4098" max="4098" width="72.6640625" style="240" bestFit="1" customWidth="1"/>
    <col min="4099" max="4099" width="9.33203125" style="240"/>
    <col min="4100" max="4100" width="0" style="240" hidden="1" customWidth="1"/>
    <col min="4101" max="4352" width="9.33203125" style="240"/>
    <col min="4353" max="4353" width="30.6640625" style="240" bestFit="1" customWidth="1"/>
    <col min="4354" max="4354" width="72.6640625" style="240" bestFit="1" customWidth="1"/>
    <col min="4355" max="4355" width="9.33203125" style="240"/>
    <col min="4356" max="4356" width="0" style="240" hidden="1" customWidth="1"/>
    <col min="4357" max="4608" width="9.33203125" style="240"/>
    <col min="4609" max="4609" width="30.6640625" style="240" bestFit="1" customWidth="1"/>
    <col min="4610" max="4610" width="72.6640625" style="240" bestFit="1" customWidth="1"/>
    <col min="4611" max="4611" width="9.33203125" style="240"/>
    <col min="4612" max="4612" width="0" style="240" hidden="1" customWidth="1"/>
    <col min="4613" max="4864" width="9.33203125" style="240"/>
    <col min="4865" max="4865" width="30.6640625" style="240" bestFit="1" customWidth="1"/>
    <col min="4866" max="4866" width="72.6640625" style="240" bestFit="1" customWidth="1"/>
    <col min="4867" max="4867" width="9.33203125" style="240"/>
    <col min="4868" max="4868" width="0" style="240" hidden="1" customWidth="1"/>
    <col min="4869" max="5120" width="9.33203125" style="240"/>
    <col min="5121" max="5121" width="30.6640625" style="240" bestFit="1" customWidth="1"/>
    <col min="5122" max="5122" width="72.6640625" style="240" bestFit="1" customWidth="1"/>
    <col min="5123" max="5123" width="9.33203125" style="240"/>
    <col min="5124" max="5124" width="0" style="240" hidden="1" customWidth="1"/>
    <col min="5125" max="5376" width="9.33203125" style="240"/>
    <col min="5377" max="5377" width="30.6640625" style="240" bestFit="1" customWidth="1"/>
    <col min="5378" max="5378" width="72.6640625" style="240" bestFit="1" customWidth="1"/>
    <col min="5379" max="5379" width="9.33203125" style="240"/>
    <col min="5380" max="5380" width="0" style="240" hidden="1" customWidth="1"/>
    <col min="5381" max="5632" width="9.33203125" style="240"/>
    <col min="5633" max="5633" width="30.6640625" style="240" bestFit="1" customWidth="1"/>
    <col min="5634" max="5634" width="72.6640625" style="240" bestFit="1" customWidth="1"/>
    <col min="5635" max="5635" width="9.33203125" style="240"/>
    <col min="5636" max="5636" width="0" style="240" hidden="1" customWidth="1"/>
    <col min="5637" max="5888" width="9.33203125" style="240"/>
    <col min="5889" max="5889" width="30.6640625" style="240" bestFit="1" customWidth="1"/>
    <col min="5890" max="5890" width="72.6640625" style="240" bestFit="1" customWidth="1"/>
    <col min="5891" max="5891" width="9.33203125" style="240"/>
    <col min="5892" max="5892" width="0" style="240" hidden="1" customWidth="1"/>
    <col min="5893" max="6144" width="9.33203125" style="240"/>
    <col min="6145" max="6145" width="30.6640625" style="240" bestFit="1" customWidth="1"/>
    <col min="6146" max="6146" width="72.6640625" style="240" bestFit="1" customWidth="1"/>
    <col min="6147" max="6147" width="9.33203125" style="240"/>
    <col min="6148" max="6148" width="0" style="240" hidden="1" customWidth="1"/>
    <col min="6149" max="6400" width="9.33203125" style="240"/>
    <col min="6401" max="6401" width="30.6640625" style="240" bestFit="1" customWidth="1"/>
    <col min="6402" max="6402" width="72.6640625" style="240" bestFit="1" customWidth="1"/>
    <col min="6403" max="6403" width="9.33203125" style="240"/>
    <col min="6404" max="6404" width="0" style="240" hidden="1" customWidth="1"/>
    <col min="6405" max="6656" width="9.33203125" style="240"/>
    <col min="6657" max="6657" width="30.6640625" style="240" bestFit="1" customWidth="1"/>
    <col min="6658" max="6658" width="72.6640625" style="240" bestFit="1" customWidth="1"/>
    <col min="6659" max="6659" width="9.33203125" style="240"/>
    <col min="6660" max="6660" width="0" style="240" hidden="1" customWidth="1"/>
    <col min="6661" max="6912" width="9.33203125" style="240"/>
    <col min="6913" max="6913" width="30.6640625" style="240" bestFit="1" customWidth="1"/>
    <col min="6914" max="6914" width="72.6640625" style="240" bestFit="1" customWidth="1"/>
    <col min="6915" max="6915" width="9.33203125" style="240"/>
    <col min="6916" max="6916" width="0" style="240" hidden="1" customWidth="1"/>
    <col min="6917" max="7168" width="9.33203125" style="240"/>
    <col min="7169" max="7169" width="30.6640625" style="240" bestFit="1" customWidth="1"/>
    <col min="7170" max="7170" width="72.6640625" style="240" bestFit="1" customWidth="1"/>
    <col min="7171" max="7171" width="9.33203125" style="240"/>
    <col min="7172" max="7172" width="0" style="240" hidden="1" customWidth="1"/>
    <col min="7173" max="7424" width="9.33203125" style="240"/>
    <col min="7425" max="7425" width="30.6640625" style="240" bestFit="1" customWidth="1"/>
    <col min="7426" max="7426" width="72.6640625" style="240" bestFit="1" customWidth="1"/>
    <col min="7427" max="7427" width="9.33203125" style="240"/>
    <col min="7428" max="7428" width="0" style="240" hidden="1" customWidth="1"/>
    <col min="7429" max="7680" width="9.33203125" style="240"/>
    <col min="7681" max="7681" width="30.6640625" style="240" bestFit="1" customWidth="1"/>
    <col min="7682" max="7682" width="72.6640625" style="240" bestFit="1" customWidth="1"/>
    <col min="7683" max="7683" width="9.33203125" style="240"/>
    <col min="7684" max="7684" width="0" style="240" hidden="1" customWidth="1"/>
    <col min="7685" max="7936" width="9.33203125" style="240"/>
    <col min="7937" max="7937" width="30.6640625" style="240" bestFit="1" customWidth="1"/>
    <col min="7938" max="7938" width="72.6640625" style="240" bestFit="1" customWidth="1"/>
    <col min="7939" max="7939" width="9.33203125" style="240"/>
    <col min="7940" max="7940" width="0" style="240" hidden="1" customWidth="1"/>
    <col min="7941" max="8192" width="9.33203125" style="240"/>
    <col min="8193" max="8193" width="30.6640625" style="240" bestFit="1" customWidth="1"/>
    <col min="8194" max="8194" width="72.6640625" style="240" bestFit="1" customWidth="1"/>
    <col min="8195" max="8195" width="9.33203125" style="240"/>
    <col min="8196" max="8196" width="0" style="240" hidden="1" customWidth="1"/>
    <col min="8197" max="8448" width="9.33203125" style="240"/>
    <col min="8449" max="8449" width="30.6640625" style="240" bestFit="1" customWidth="1"/>
    <col min="8450" max="8450" width="72.6640625" style="240" bestFit="1" customWidth="1"/>
    <col min="8451" max="8451" width="9.33203125" style="240"/>
    <col min="8452" max="8452" width="0" style="240" hidden="1" customWidth="1"/>
    <col min="8453" max="8704" width="9.33203125" style="240"/>
    <col min="8705" max="8705" width="30.6640625" style="240" bestFit="1" customWidth="1"/>
    <col min="8706" max="8706" width="72.6640625" style="240" bestFit="1" customWidth="1"/>
    <col min="8707" max="8707" width="9.33203125" style="240"/>
    <col min="8708" max="8708" width="0" style="240" hidden="1" customWidth="1"/>
    <col min="8709" max="8960" width="9.33203125" style="240"/>
    <col min="8961" max="8961" width="30.6640625" style="240" bestFit="1" customWidth="1"/>
    <col min="8962" max="8962" width="72.6640625" style="240" bestFit="1" customWidth="1"/>
    <col min="8963" max="8963" width="9.33203125" style="240"/>
    <col min="8964" max="8964" width="0" style="240" hidden="1" customWidth="1"/>
    <col min="8965" max="9216" width="9.33203125" style="240"/>
    <col min="9217" max="9217" width="30.6640625" style="240" bestFit="1" customWidth="1"/>
    <col min="9218" max="9218" width="72.6640625" style="240" bestFit="1" customWidth="1"/>
    <col min="9219" max="9219" width="9.33203125" style="240"/>
    <col min="9220" max="9220" width="0" style="240" hidden="1" customWidth="1"/>
    <col min="9221" max="9472" width="9.33203125" style="240"/>
    <col min="9473" max="9473" width="30.6640625" style="240" bestFit="1" customWidth="1"/>
    <col min="9474" max="9474" width="72.6640625" style="240" bestFit="1" customWidth="1"/>
    <col min="9475" max="9475" width="9.33203125" style="240"/>
    <col min="9476" max="9476" width="0" style="240" hidden="1" customWidth="1"/>
    <col min="9477" max="9728" width="9.33203125" style="240"/>
    <col min="9729" max="9729" width="30.6640625" style="240" bestFit="1" customWidth="1"/>
    <col min="9730" max="9730" width="72.6640625" style="240" bestFit="1" customWidth="1"/>
    <col min="9731" max="9731" width="9.33203125" style="240"/>
    <col min="9732" max="9732" width="0" style="240" hidden="1" customWidth="1"/>
    <col min="9733" max="9984" width="9.33203125" style="240"/>
    <col min="9985" max="9985" width="30.6640625" style="240" bestFit="1" customWidth="1"/>
    <col min="9986" max="9986" width="72.6640625" style="240" bestFit="1" customWidth="1"/>
    <col min="9987" max="9987" width="9.33203125" style="240"/>
    <col min="9988" max="9988" width="0" style="240" hidden="1" customWidth="1"/>
    <col min="9989" max="10240" width="9.33203125" style="240"/>
    <col min="10241" max="10241" width="30.6640625" style="240" bestFit="1" customWidth="1"/>
    <col min="10242" max="10242" width="72.6640625" style="240" bestFit="1" customWidth="1"/>
    <col min="10243" max="10243" width="9.33203125" style="240"/>
    <col min="10244" max="10244" width="0" style="240" hidden="1" customWidth="1"/>
    <col min="10245" max="10496" width="9.33203125" style="240"/>
    <col min="10497" max="10497" width="30.6640625" style="240" bestFit="1" customWidth="1"/>
    <col min="10498" max="10498" width="72.6640625" style="240" bestFit="1" customWidth="1"/>
    <col min="10499" max="10499" width="9.33203125" style="240"/>
    <col min="10500" max="10500" width="0" style="240" hidden="1" customWidth="1"/>
    <col min="10501" max="10752" width="9.33203125" style="240"/>
    <col min="10753" max="10753" width="30.6640625" style="240" bestFit="1" customWidth="1"/>
    <col min="10754" max="10754" width="72.6640625" style="240" bestFit="1" customWidth="1"/>
    <col min="10755" max="10755" width="9.33203125" style="240"/>
    <col min="10756" max="10756" width="0" style="240" hidden="1" customWidth="1"/>
    <col min="10757" max="11008" width="9.33203125" style="240"/>
    <col min="11009" max="11009" width="30.6640625" style="240" bestFit="1" customWidth="1"/>
    <col min="11010" max="11010" width="72.6640625" style="240" bestFit="1" customWidth="1"/>
    <col min="11011" max="11011" width="9.33203125" style="240"/>
    <col min="11012" max="11012" width="0" style="240" hidden="1" customWidth="1"/>
    <col min="11013" max="11264" width="9.33203125" style="240"/>
    <col min="11265" max="11265" width="30.6640625" style="240" bestFit="1" customWidth="1"/>
    <col min="11266" max="11266" width="72.6640625" style="240" bestFit="1" customWidth="1"/>
    <col min="11267" max="11267" width="9.33203125" style="240"/>
    <col min="11268" max="11268" width="0" style="240" hidden="1" customWidth="1"/>
    <col min="11269" max="11520" width="9.33203125" style="240"/>
    <col min="11521" max="11521" width="30.6640625" style="240" bestFit="1" customWidth="1"/>
    <col min="11522" max="11522" width="72.6640625" style="240" bestFit="1" customWidth="1"/>
    <col min="11523" max="11523" width="9.33203125" style="240"/>
    <col min="11524" max="11524" width="0" style="240" hidden="1" customWidth="1"/>
    <col min="11525" max="11776" width="9.33203125" style="240"/>
    <col min="11777" max="11777" width="30.6640625" style="240" bestFit="1" customWidth="1"/>
    <col min="11778" max="11778" width="72.6640625" style="240" bestFit="1" customWidth="1"/>
    <col min="11779" max="11779" width="9.33203125" style="240"/>
    <col min="11780" max="11780" width="0" style="240" hidden="1" customWidth="1"/>
    <col min="11781" max="12032" width="9.33203125" style="240"/>
    <col min="12033" max="12033" width="30.6640625" style="240" bestFit="1" customWidth="1"/>
    <col min="12034" max="12034" width="72.6640625" style="240" bestFit="1" customWidth="1"/>
    <col min="12035" max="12035" width="9.33203125" style="240"/>
    <col min="12036" max="12036" width="0" style="240" hidden="1" customWidth="1"/>
    <col min="12037" max="12288" width="9.33203125" style="240"/>
    <col min="12289" max="12289" width="30.6640625" style="240" bestFit="1" customWidth="1"/>
    <col min="12290" max="12290" width="72.6640625" style="240" bestFit="1" customWidth="1"/>
    <col min="12291" max="12291" width="9.33203125" style="240"/>
    <col min="12292" max="12292" width="0" style="240" hidden="1" customWidth="1"/>
    <col min="12293" max="12544" width="9.33203125" style="240"/>
    <col min="12545" max="12545" width="30.6640625" style="240" bestFit="1" customWidth="1"/>
    <col min="12546" max="12546" width="72.6640625" style="240" bestFit="1" customWidth="1"/>
    <col min="12547" max="12547" width="9.33203125" style="240"/>
    <col min="12548" max="12548" width="0" style="240" hidden="1" customWidth="1"/>
    <col min="12549" max="12800" width="9.33203125" style="240"/>
    <col min="12801" max="12801" width="30.6640625" style="240" bestFit="1" customWidth="1"/>
    <col min="12802" max="12802" width="72.6640625" style="240" bestFit="1" customWidth="1"/>
    <col min="12803" max="12803" width="9.33203125" style="240"/>
    <col min="12804" max="12804" width="0" style="240" hidden="1" customWidth="1"/>
    <col min="12805" max="13056" width="9.33203125" style="240"/>
    <col min="13057" max="13057" width="30.6640625" style="240" bestFit="1" customWidth="1"/>
    <col min="13058" max="13058" width="72.6640625" style="240" bestFit="1" customWidth="1"/>
    <col min="13059" max="13059" width="9.33203125" style="240"/>
    <col min="13060" max="13060" width="0" style="240" hidden="1" customWidth="1"/>
    <col min="13061" max="13312" width="9.33203125" style="240"/>
    <col min="13313" max="13313" width="30.6640625" style="240" bestFit="1" customWidth="1"/>
    <col min="13314" max="13314" width="72.6640625" style="240" bestFit="1" customWidth="1"/>
    <col min="13315" max="13315" width="9.33203125" style="240"/>
    <col min="13316" max="13316" width="0" style="240" hidden="1" customWidth="1"/>
    <col min="13317" max="13568" width="9.33203125" style="240"/>
    <col min="13569" max="13569" width="30.6640625" style="240" bestFit="1" customWidth="1"/>
    <col min="13570" max="13570" width="72.6640625" style="240" bestFit="1" customWidth="1"/>
    <col min="13571" max="13571" width="9.33203125" style="240"/>
    <col min="13572" max="13572" width="0" style="240" hidden="1" customWidth="1"/>
    <col min="13573" max="13824" width="9.33203125" style="240"/>
    <col min="13825" max="13825" width="30.6640625" style="240" bestFit="1" customWidth="1"/>
    <col min="13826" max="13826" width="72.6640625" style="240" bestFit="1" customWidth="1"/>
    <col min="13827" max="13827" width="9.33203125" style="240"/>
    <col min="13828" max="13828" width="0" style="240" hidden="1" customWidth="1"/>
    <col min="13829" max="14080" width="9.33203125" style="240"/>
    <col min="14081" max="14081" width="30.6640625" style="240" bestFit="1" customWidth="1"/>
    <col min="14082" max="14082" width="72.6640625" style="240" bestFit="1" customWidth="1"/>
    <col min="14083" max="14083" width="9.33203125" style="240"/>
    <col min="14084" max="14084" width="0" style="240" hidden="1" customWidth="1"/>
    <col min="14085" max="14336" width="9.33203125" style="240"/>
    <col min="14337" max="14337" width="30.6640625" style="240" bestFit="1" customWidth="1"/>
    <col min="14338" max="14338" width="72.6640625" style="240" bestFit="1" customWidth="1"/>
    <col min="14339" max="14339" width="9.33203125" style="240"/>
    <col min="14340" max="14340" width="0" style="240" hidden="1" customWidth="1"/>
    <col min="14341" max="14592" width="9.33203125" style="240"/>
    <col min="14593" max="14593" width="30.6640625" style="240" bestFit="1" customWidth="1"/>
    <col min="14594" max="14594" width="72.6640625" style="240" bestFit="1" customWidth="1"/>
    <col min="14595" max="14595" width="9.33203125" style="240"/>
    <col min="14596" max="14596" width="0" style="240" hidden="1" customWidth="1"/>
    <col min="14597" max="14848" width="9.33203125" style="240"/>
    <col min="14849" max="14849" width="30.6640625" style="240" bestFit="1" customWidth="1"/>
    <col min="14850" max="14850" width="72.6640625" style="240" bestFit="1" customWidth="1"/>
    <col min="14851" max="14851" width="9.33203125" style="240"/>
    <col min="14852" max="14852" width="0" style="240" hidden="1" customWidth="1"/>
    <col min="14853" max="15104" width="9.33203125" style="240"/>
    <col min="15105" max="15105" width="30.6640625" style="240" bestFit="1" customWidth="1"/>
    <col min="15106" max="15106" width="72.6640625" style="240" bestFit="1" customWidth="1"/>
    <col min="15107" max="15107" width="9.33203125" style="240"/>
    <col min="15108" max="15108" width="0" style="240" hidden="1" customWidth="1"/>
    <col min="15109" max="15360" width="9.33203125" style="240"/>
    <col min="15361" max="15361" width="30.6640625" style="240" bestFit="1" customWidth="1"/>
    <col min="15362" max="15362" width="72.6640625" style="240" bestFit="1" customWidth="1"/>
    <col min="15363" max="15363" width="9.33203125" style="240"/>
    <col min="15364" max="15364" width="0" style="240" hidden="1" customWidth="1"/>
    <col min="15365" max="15616" width="9.33203125" style="240"/>
    <col min="15617" max="15617" width="30.6640625" style="240" bestFit="1" customWidth="1"/>
    <col min="15618" max="15618" width="72.6640625" style="240" bestFit="1" customWidth="1"/>
    <col min="15619" max="15619" width="9.33203125" style="240"/>
    <col min="15620" max="15620" width="0" style="240" hidden="1" customWidth="1"/>
    <col min="15621" max="15872" width="9.33203125" style="240"/>
    <col min="15873" max="15873" width="30.6640625" style="240" bestFit="1" customWidth="1"/>
    <col min="15874" max="15874" width="72.6640625" style="240" bestFit="1" customWidth="1"/>
    <col min="15875" max="15875" width="9.33203125" style="240"/>
    <col min="15876" max="15876" width="0" style="240" hidden="1" customWidth="1"/>
    <col min="15877" max="16128" width="9.33203125" style="240"/>
    <col min="16129" max="16129" width="30.6640625" style="240" bestFit="1" customWidth="1"/>
    <col min="16130" max="16130" width="72.6640625" style="240" bestFit="1" customWidth="1"/>
    <col min="16131" max="16131" width="9.33203125" style="240"/>
    <col min="16132" max="16132" width="0" style="240" hidden="1" customWidth="1"/>
    <col min="16133" max="16384" width="9.33203125" style="240"/>
  </cols>
  <sheetData>
    <row r="1" spans="1:3">
      <c r="A1" s="237" t="s">
        <v>589</v>
      </c>
      <c r="B1" s="237" t="s">
        <v>645</v>
      </c>
      <c r="C1" s="239"/>
    </row>
    <row r="2" spans="1:3">
      <c r="A2" s="237" t="s">
        <v>646</v>
      </c>
      <c r="B2" s="247" t="s">
        <v>647</v>
      </c>
      <c r="C2" s="239"/>
    </row>
    <row r="3" spans="1:3" ht="26.25">
      <c r="A3" s="237" t="s">
        <v>648</v>
      </c>
      <c r="B3" s="256" t="s">
        <v>649</v>
      </c>
      <c r="C3" s="239"/>
    </row>
    <row r="4" spans="1:3" ht="26.25">
      <c r="A4" s="237" t="s">
        <v>650</v>
      </c>
      <c r="B4" s="256" t="s">
        <v>651</v>
      </c>
      <c r="C4" s="239"/>
    </row>
    <row r="5" spans="1:3">
      <c r="A5" s="237" t="s">
        <v>652</v>
      </c>
      <c r="B5" s="241" t="s">
        <v>653</v>
      </c>
      <c r="C5" s="239"/>
    </row>
    <row r="6" spans="1:3">
      <c r="A6" s="237" t="s">
        <v>654</v>
      </c>
      <c r="B6" s="241" t="s">
        <v>655</v>
      </c>
      <c r="C6" s="239"/>
    </row>
    <row r="7" spans="1:3">
      <c r="A7" s="237" t="s">
        <v>656</v>
      </c>
      <c r="B7" s="241" t="s">
        <v>657</v>
      </c>
      <c r="C7" s="239"/>
    </row>
    <row r="8" spans="1:3">
      <c r="A8" s="237" t="s">
        <v>658</v>
      </c>
      <c r="B8" s="241" t="s">
        <v>1</v>
      </c>
      <c r="C8" s="239"/>
    </row>
    <row r="9" spans="1:3">
      <c r="A9" s="237" t="s">
        <v>659</v>
      </c>
      <c r="B9" s="241" t="s">
        <v>660</v>
      </c>
      <c r="C9" s="239"/>
    </row>
    <row r="10" spans="1:3">
      <c r="A10" s="237" t="s">
        <v>661</v>
      </c>
      <c r="B10" s="241" t="s">
        <v>662</v>
      </c>
      <c r="C10" s="239"/>
    </row>
    <row r="11" spans="1:3">
      <c r="A11" s="237" t="s">
        <v>663</v>
      </c>
      <c r="B11" s="241" t="s">
        <v>1</v>
      </c>
      <c r="C11" s="239"/>
    </row>
    <row r="12" spans="1:3">
      <c r="A12" s="237" t="s">
        <v>45</v>
      </c>
      <c r="B12" s="241" t="s">
        <v>1</v>
      </c>
      <c r="C12" s="239"/>
    </row>
    <row r="13" spans="1:3">
      <c r="A13" s="237" t="s">
        <v>664</v>
      </c>
      <c r="B13" s="241" t="s">
        <v>1</v>
      </c>
      <c r="C13" s="239"/>
    </row>
    <row r="14" spans="1:3">
      <c r="A14" s="237" t="s">
        <v>665</v>
      </c>
      <c r="B14" s="241" t="s">
        <v>666</v>
      </c>
      <c r="C14" s="239"/>
    </row>
    <row r="15" spans="1:3">
      <c r="A15" s="237" t="s">
        <v>1</v>
      </c>
      <c r="B15" s="243" t="s">
        <v>1</v>
      </c>
      <c r="C15" s="239"/>
    </row>
    <row r="16" spans="1:3">
      <c r="A16" s="237" t="s">
        <v>667</v>
      </c>
      <c r="B16" s="245" t="s">
        <v>668</v>
      </c>
      <c r="C16" s="239"/>
    </row>
    <row r="17" spans="1:3">
      <c r="A17" s="237" t="s">
        <v>669</v>
      </c>
      <c r="B17" s="245" t="s">
        <v>670</v>
      </c>
      <c r="C17" s="239"/>
    </row>
    <row r="18" spans="1:3">
      <c r="A18" s="237" t="s">
        <v>671</v>
      </c>
      <c r="B18" s="245" t="s">
        <v>672</v>
      </c>
      <c r="C18" s="239"/>
    </row>
    <row r="19" spans="1:3">
      <c r="A19" s="237" t="s">
        <v>673</v>
      </c>
      <c r="B19" s="245" t="s">
        <v>674</v>
      </c>
      <c r="C19" s="239"/>
    </row>
    <row r="20" spans="1:3">
      <c r="A20" s="237" t="s">
        <v>675</v>
      </c>
      <c r="B20" s="245" t="s">
        <v>674</v>
      </c>
      <c r="C20" s="239"/>
    </row>
    <row r="21" spans="1:3">
      <c r="A21" s="237" t="s">
        <v>676</v>
      </c>
      <c r="B21" s="245" t="s">
        <v>674</v>
      </c>
      <c r="C21" s="239"/>
    </row>
    <row r="22" spans="1:3">
      <c r="A22" s="237" t="s">
        <v>677</v>
      </c>
      <c r="B22" s="245" t="s">
        <v>674</v>
      </c>
      <c r="C22" s="239"/>
    </row>
    <row r="23" spans="1:3">
      <c r="A23" s="237" t="s">
        <v>678</v>
      </c>
      <c r="B23" s="245" t="s">
        <v>674</v>
      </c>
      <c r="C23" s="239"/>
    </row>
    <row r="24" spans="1:3">
      <c r="A24" s="237" t="s">
        <v>679</v>
      </c>
      <c r="B24" s="245" t="s">
        <v>674</v>
      </c>
      <c r="C24" s="239"/>
    </row>
    <row r="25" spans="1:3">
      <c r="A25" s="237" t="s">
        <v>680</v>
      </c>
      <c r="B25" s="245" t="s">
        <v>674</v>
      </c>
      <c r="C25" s="239"/>
    </row>
    <row r="26" spans="1:3">
      <c r="A26" s="237" t="s">
        <v>681</v>
      </c>
      <c r="B26" s="245" t="s">
        <v>682</v>
      </c>
      <c r="C26" s="239"/>
    </row>
    <row r="27" spans="1:3">
      <c r="A27" s="237" t="s">
        <v>683</v>
      </c>
      <c r="B27" s="245" t="s">
        <v>674</v>
      </c>
      <c r="C27" s="239"/>
    </row>
    <row r="28" spans="1:3">
      <c r="A28" s="237" t="s">
        <v>684</v>
      </c>
      <c r="B28" s="245" t="s">
        <v>674</v>
      </c>
      <c r="C28" s="239"/>
    </row>
    <row r="29" spans="1:3">
      <c r="A29" s="237" t="s">
        <v>685</v>
      </c>
      <c r="B29" s="245" t="s">
        <v>674</v>
      </c>
      <c r="C29" s="239"/>
    </row>
    <row r="30" spans="1:3">
      <c r="A30" s="237" t="s">
        <v>686</v>
      </c>
      <c r="B30" s="245" t="s">
        <v>674</v>
      </c>
      <c r="C30" s="239"/>
    </row>
    <row r="31" spans="1:3" ht="24.75">
      <c r="A31" s="257" t="s">
        <v>687</v>
      </c>
      <c r="B31" s="245" t="s">
        <v>7</v>
      </c>
      <c r="C31" s="239"/>
    </row>
    <row r="32" spans="1:3">
      <c r="A32" s="237" t="s">
        <v>688</v>
      </c>
      <c r="B32" s="245" t="s">
        <v>71</v>
      </c>
      <c r="C32" s="239"/>
    </row>
    <row r="33" spans="1:2">
      <c r="A33" s="250" t="s">
        <v>689</v>
      </c>
      <c r="B33" s="250">
        <v>5</v>
      </c>
    </row>
  </sheetData>
  <pageMargins left="0.39370078740157483" right="0.39370078740157483" top="0.39370078740157483" bottom="0.39370078740157483" header="0" footer="0"/>
  <pageSetup paperSize="9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Rekapitulácia stavby</vt:lpstr>
      <vt:lpstr>Poznámky</vt:lpstr>
      <vt:lpstr>Vyhliadková veža ...</vt:lpstr>
      <vt:lpstr>Rekapitulácia</vt:lpstr>
      <vt:lpstr>Rozpočet</vt:lpstr>
      <vt:lpstr>Parametre</vt:lpstr>
      <vt:lpstr>'Rekapitulácia stavby'!Názvy_tlače</vt:lpstr>
      <vt:lpstr>'Vyhliadková veža ...'!Názvy_tlače</vt:lpstr>
      <vt:lpstr>'Rekapitulácia stavby'!Oblasť_tlače</vt:lpstr>
      <vt:lpstr>'Vyhliadková veža 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Paulovicova</dc:creator>
  <cp:lastModifiedBy>Lucia Paulovicova</cp:lastModifiedBy>
  <cp:lastPrinted>2022-10-19T08:27:03Z</cp:lastPrinted>
  <dcterms:created xsi:type="dcterms:W3CDTF">2022-05-27T09:46:01Z</dcterms:created>
  <dcterms:modified xsi:type="dcterms:W3CDTF">2022-10-19T08:28:09Z</dcterms:modified>
</cp:coreProperties>
</file>