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lip.Danko\Documents\VO\2022\ZsNH\OZ Tribeč\Plot Zvernica\"/>
    </mc:Choice>
  </mc:AlternateContent>
  <bookViews>
    <workbookView xWindow="0" yWindow="0" windowWidth="28800" windowHeight="12300" firstSheet="1" activeTab="1"/>
  </bookViews>
  <sheets>
    <sheet name="Rekapitulácia stavby" sheetId="1" state="veryHidden" r:id="rId1"/>
    <sheet name="LSR43 - Oprava oplotenia ..." sheetId="2" r:id="rId2"/>
  </sheets>
  <definedNames>
    <definedName name="_xlnm._FilterDatabase" localSheetId="1" hidden="1">'LSR43 - Oprava oplotenia ...'!$C$117:$K$143</definedName>
    <definedName name="_xlnm.Print_Titles" localSheetId="1">'LSR43 - Oprava oplotenia ...'!$117:$117</definedName>
    <definedName name="_xlnm.Print_Titles" localSheetId="0">'Rekapitulácia stavby'!$92:$92</definedName>
    <definedName name="_xlnm.Print_Area" localSheetId="1">'LSR43 - Oprava oplotenia ...'!$C$4:$J$76,'LSR43 - Oprava oplotenia ...'!$C$107:$J$143</definedName>
    <definedName name="_xlnm.Print_Area" localSheetId="0">'Rekapitulácia stavby'!$D$4:$AO$76,'Rekapitulácia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143" i="2"/>
  <c r="BH143" i="2"/>
  <c r="BG143" i="2"/>
  <c r="BE143" i="2"/>
  <c r="T143" i="2"/>
  <c r="T142" i="2" s="1"/>
  <c r="R143" i="2"/>
  <c r="R142" i="2"/>
  <c r="P143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F114" i="2"/>
  <c r="F112" i="2"/>
  <c r="E110" i="2"/>
  <c r="J90" i="2"/>
  <c r="F89" i="2"/>
  <c r="F87" i="2"/>
  <c r="E85" i="2"/>
  <c r="J19" i="2"/>
  <c r="E19" i="2"/>
  <c r="J114" i="2"/>
  <c r="J18" i="2"/>
  <c r="J16" i="2"/>
  <c r="E16" i="2"/>
  <c r="F115" i="2" s="1"/>
  <c r="J15" i="2"/>
  <c r="J10" i="2"/>
  <c r="J112" i="2"/>
  <c r="L90" i="1"/>
  <c r="AM90" i="1"/>
  <c r="AM89" i="1"/>
  <c r="L89" i="1"/>
  <c r="AM87" i="1"/>
  <c r="L87" i="1"/>
  <c r="L85" i="1"/>
  <c r="L84" i="1"/>
  <c r="J143" i="2"/>
  <c r="J138" i="2"/>
  <c r="BK132" i="2"/>
  <c r="BK126" i="2"/>
  <c r="BK139" i="2"/>
  <c r="J136" i="2"/>
  <c r="J130" i="2"/>
  <c r="J123" i="2"/>
  <c r="J128" i="2"/>
  <c r="BK122" i="2"/>
  <c r="BK140" i="2"/>
  <c r="BK134" i="2"/>
  <c r="BK128" i="2"/>
  <c r="J122" i="2"/>
  <c r="BK141" i="2"/>
  <c r="BK138" i="2"/>
  <c r="J133" i="2"/>
  <c r="BK127" i="2"/>
  <c r="AS94" i="1"/>
  <c r="BK123" i="2"/>
  <c r="J139" i="2"/>
  <c r="BK136" i="2"/>
  <c r="BK130" i="2"/>
  <c r="J124" i="2"/>
  <c r="BK143" i="2"/>
  <c r="J137" i="2"/>
  <c r="J132" i="2"/>
  <c r="BK129" i="2"/>
  <c r="BK124" i="2"/>
  <c r="J141" i="2"/>
  <c r="BK137" i="2"/>
  <c r="BK133" i="2"/>
  <c r="J127" i="2"/>
  <c r="J121" i="2"/>
  <c r="J140" i="2"/>
  <c r="J134" i="2"/>
  <c r="J126" i="2"/>
  <c r="J129" i="2"/>
  <c r="BK121" i="2"/>
  <c r="T120" i="2" l="1"/>
  <c r="R125" i="2"/>
  <c r="BK135" i="2"/>
  <c r="J135" i="2"/>
  <c r="J99" i="2"/>
  <c r="R120" i="2"/>
  <c r="P125" i="2"/>
  <c r="BK131" i="2"/>
  <c r="J131" i="2" s="1"/>
  <c r="J98" i="2" s="1"/>
  <c r="R131" i="2"/>
  <c r="P135" i="2"/>
  <c r="BK120" i="2"/>
  <c r="P120" i="2"/>
  <c r="BK125" i="2"/>
  <c r="J125" i="2"/>
  <c r="J97" i="2" s="1"/>
  <c r="T125" i="2"/>
  <c r="P131" i="2"/>
  <c r="T135" i="2"/>
  <c r="T131" i="2"/>
  <c r="R135" i="2"/>
  <c r="BK142" i="2"/>
  <c r="J142" i="2"/>
  <c r="J100" i="2" s="1"/>
  <c r="J89" i="2"/>
  <c r="BF128" i="2"/>
  <c r="J87" i="2"/>
  <c r="F90" i="2"/>
  <c r="BF121" i="2"/>
  <c r="BF122" i="2"/>
  <c r="BF123" i="2"/>
  <c r="BF126" i="2"/>
  <c r="BF129" i="2"/>
  <c r="BF132" i="2"/>
  <c r="BF133" i="2"/>
  <c r="BF136" i="2"/>
  <c r="BF139" i="2"/>
  <c r="BF124" i="2"/>
  <c r="BF127" i="2"/>
  <c r="BF130" i="2"/>
  <c r="BF134" i="2"/>
  <c r="BF137" i="2"/>
  <c r="BF138" i="2"/>
  <c r="BF140" i="2"/>
  <c r="BF141" i="2"/>
  <c r="BF143" i="2"/>
  <c r="F34" i="2"/>
  <c r="BC95" i="1" s="1"/>
  <c r="BC94" i="1" s="1"/>
  <c r="AY94" i="1" s="1"/>
  <c r="F35" i="2"/>
  <c r="BD95" i="1"/>
  <c r="BD94" i="1" s="1"/>
  <c r="W33" i="1" s="1"/>
  <c r="F31" i="2"/>
  <c r="AZ95" i="1" s="1"/>
  <c r="AZ94" i="1" s="1"/>
  <c r="AV94" i="1" s="1"/>
  <c r="AK29" i="1" s="1"/>
  <c r="J31" i="2"/>
  <c r="AV95" i="1" s="1"/>
  <c r="F33" i="2"/>
  <c r="BB95" i="1"/>
  <c r="BB94" i="1" s="1"/>
  <c r="AX94" i="1" s="1"/>
  <c r="BK119" i="2" l="1"/>
  <c r="BK118" i="2"/>
  <c r="J118" i="2"/>
  <c r="J94" i="2" s="1"/>
  <c r="R119" i="2"/>
  <c r="R118" i="2" s="1"/>
  <c r="P119" i="2"/>
  <c r="P118" i="2"/>
  <c r="AU95" i="1" s="1"/>
  <c r="AU94" i="1" s="1"/>
  <c r="T119" i="2"/>
  <c r="T118" i="2"/>
  <c r="J120" i="2"/>
  <c r="J96" i="2"/>
  <c r="J32" i="2"/>
  <c r="AW95" i="1" s="1"/>
  <c r="AT95" i="1" s="1"/>
  <c r="W32" i="1"/>
  <c r="W29" i="1"/>
  <c r="W31" i="1"/>
  <c r="F32" i="2"/>
  <c r="BA95" i="1"/>
  <c r="BA94" i="1"/>
  <c r="W30" i="1" s="1"/>
  <c r="J119" i="2" l="1"/>
  <c r="J95" i="2"/>
  <c r="J28" i="2"/>
  <c r="AG95" i="1"/>
  <c r="AG94" i="1" s="1"/>
  <c r="AK26" i="1" s="1"/>
  <c r="AW94" i="1"/>
  <c r="AK30" i="1" s="1"/>
  <c r="AK35" i="1" l="1"/>
  <c r="J37" i="2"/>
  <c r="AN95" i="1"/>
  <c r="AT94" i="1"/>
  <c r="AN94" i="1"/>
</calcChain>
</file>

<file path=xl/sharedStrings.xml><?xml version="1.0" encoding="utf-8"?>
<sst xmlns="http://schemas.openxmlformats.org/spreadsheetml/2006/main" count="555" uniqueCount="195">
  <si>
    <t>Export Komplet</t>
  </si>
  <si>
    <t/>
  </si>
  <si>
    <t>2.0</t>
  </si>
  <si>
    <t>False</t>
  </si>
  <si>
    <t>{4eb5ba38-582b-489c-88c0-b0e55326501c}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</si>
  <si>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</si>
  <si>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</si>
  <si>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</si>
  <si>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</si>
  <si>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</si>
  <si>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</si>
  <si>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</si>
  <si>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</si>
  <si>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LSR43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</si>
  <si>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</si>
  <si>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</si>
  <si>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oplotenia Zubrej zvernice – 2.časť</t>
  </si>
  <si>
    <t>JKSO:</t>
  </si>
  <si>
    <t>KS:</t>
  </si>
  <si>
    <t>Miesto:</t>
  </si>
  <si>
    <t xml:space="preserve"> </t>
  </si>
  <si>
    <t>Dátum:</t>
  </si>
  <si>
    <t>13. 10. 2022</t>
  </si>
  <si>
    <t>Objednávateľ:</t>
  </si>
  <si>
    <t>IČO:</t>
  </si>
  <si>
    <t>Lesy SR, OZ Tribeč, š.p., Parková 7, Topoľčianky</t>
  </si>
  <si>
    <t>IČ DPH:</t>
  </si>
  <si>
    <t>Zhotoviteľ:</t>
  </si>
  <si>
    <t>Vyplň údaj</t>
  </si>
  <si>
    <t>Projektant:</t>
  </si>
  <si>
    <t>True</t>
  </si>
  <si>
    <t>Spracovateľ:</t>
  </si>
  <si>
    <t>Ing. Marián Mokráň - stavebný cenár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</si>
  <si>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</si>
  <si>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</si>
  <si>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</si>
  <si>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</si>
  <si>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</si>
  <si>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</si>
  <si>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</si>
  <si>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</si>
  <si>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</si>
  <si>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</si>
  <si>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</si>
  <si>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</si>
  <si>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</si>
  <si>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</si>
  <si>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</si>
  <si>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</si>
  <si>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</si>
  <si>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</si>
  <si>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</si>
  <si>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</si>
  <si>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</si>
  <si>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</si>
  <si>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</si>
  <si>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</si>
  <si>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</si>
  <si>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</si>
  <si>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</si>
  <si>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</si>
  <si>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</si>
  <si>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</si>
  <si>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</si>
  <si>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</si>
  <si>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</si>
  <si>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</si>
  <si>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</si>
  <si>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</si>
  <si>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</si>
  <si>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</si>
  <si>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</si>
  <si>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</si>
  <si>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</si>
  <si>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</si>
  <si>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</si>
  <si>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</si>
  <si>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</si>
  <si>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</si>
  <si>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</si>
  <si>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</si>
  <si>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</si>
  <si>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</si>
  <si>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</si>
  <si>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</si>
  <si>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</si>
  <si>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</si>
  <si>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</si>
  <si>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</si>
  <si>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</si>
  <si>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</si>
  <si>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</si>
  <si>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</si>
  <si>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</si>
  <si>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</si>
  <si>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</si>
  <si>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</si>
  <si>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</si>
  <si>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</si>
  <si>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</si>
  <si>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</si>
  <si>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</si>
  <si>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</si>
  <si>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</si>
  <si>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</si>
  <si>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</si>
  <si>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</si>
  <si>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</si>
  <si>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</si>
  <si>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</si>
  <si>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130201009</t>
  </si>
  <si>
    <t>Výkop jamy a ryhy v obmedzenom priestore horn. tr.3 ručne - dočistenie zvislých plôch</t>
  </si>
  <si>
    <t>m3</t>
  </si>
  <si>
    <t>4</t>
  </si>
  <si>
    <t>2</t>
  </si>
  <si>
    <t>-1318103457</t>
  </si>
  <si>
    <t>132201102.S</t>
  </si>
  <si>
    <t>Výkop ryhy do šírky 600 mm v horn.3 nad 100 m3</t>
  </si>
  <si>
    <t>-1429509984</t>
  </si>
  <si>
    <t>3</t>
  </si>
  <si>
    <t>162201102.S</t>
  </si>
  <si>
    <t>Vodorovné premiestnenie výkopku z horniny 1-4 nad 20-50m</t>
  </si>
  <si>
    <t>-1817250643</t>
  </si>
  <si>
    <t>171201202.S</t>
  </si>
  <si>
    <t>Uloženie sypaniny na skládky nad 100 do 1000 m3</t>
  </si>
  <si>
    <t>1455433638</t>
  </si>
  <si>
    <t>Zakladanie</t>
  </si>
  <si>
    <t>5</t>
  </si>
  <si>
    <t>274313612.S</t>
  </si>
  <si>
    <t>Betón základových pásov, prostý tr. C 20/25</t>
  </si>
  <si>
    <t>615515655</t>
  </si>
  <si>
    <t>6</t>
  </si>
  <si>
    <t>274313613</t>
  </si>
  <si>
    <t>Dobetónovanie prefabrikovaných konštrukcií prostý tr. C 20/25</t>
  </si>
  <si>
    <t>-468308181</t>
  </si>
  <si>
    <t>7</t>
  </si>
  <si>
    <t>274351215.S</t>
  </si>
  <si>
    <t>Debnenie stien základových pásov, zhotovenie-dielce (malé plochy)</t>
  </si>
  <si>
    <t>m2</t>
  </si>
  <si>
    <t>-1118085545</t>
  </si>
  <si>
    <t>8</t>
  </si>
  <si>
    <t>285175119</t>
  </si>
  <si>
    <t xml:space="preserve">Osadenie oceľovej konštrukcie - vloženie tyče do betónu základu </t>
  </si>
  <si>
    <t>ks</t>
  </si>
  <si>
    <t>-2102745659</t>
  </si>
  <si>
    <t>9</t>
  </si>
  <si>
    <t>M</t>
  </si>
  <si>
    <t>132810000800.S</t>
  </si>
  <si>
    <t>Tyč oceľová kruhová pre výstuž do betónu D 16 mm, ozn. 10 505 ( krátke kusy)</t>
  </si>
  <si>
    <t>t</t>
  </si>
  <si>
    <t>1378358450</t>
  </si>
  <si>
    <t>Zvislé a kompletné konštrukcie</t>
  </si>
  <si>
    <t>10</t>
  </si>
  <si>
    <t>342125009</t>
  </si>
  <si>
    <t>Montáž stenového panela zo železobetónu - plotového  diela hmotnosti do 3,0 t vrát. montáže a demontáže podpornej konštrukcie zavetrenia</t>
  </si>
  <si>
    <t>-671177523</t>
  </si>
  <si>
    <t>11</t>
  </si>
  <si>
    <t>5938600002399</t>
  </si>
  <si>
    <t>-837115209</t>
  </si>
  <si>
    <t>12</t>
  </si>
  <si>
    <t>5938600002400</t>
  </si>
  <si>
    <t>Doprava panelov na stavenisko</t>
  </si>
  <si>
    <t>-1220670786</t>
  </si>
  <si>
    <t>Ostatné konštrukcie a práce-búranie</t>
  </si>
  <si>
    <t>13</t>
  </si>
  <si>
    <t>963011110</t>
  </si>
  <si>
    <t xml:space="preserve">Demontáž plotu z prefabrik. doskiek a pätky z betónu </t>
  </si>
  <si>
    <t>-1710702607</t>
  </si>
  <si>
    <t>14</t>
  </si>
  <si>
    <t>979081111.S</t>
  </si>
  <si>
    <t>Odvoz sutiny a vybúraných hmôt na skládku do 1 km</t>
  </si>
  <si>
    <t>-1810482472</t>
  </si>
  <si>
    <t>15</t>
  </si>
  <si>
    <t>979081121.S</t>
  </si>
  <si>
    <t>Odvoz sutiny a vybúraných hmôt na skládku za každý ďalší 1 km</t>
  </si>
  <si>
    <t>-1091888243</t>
  </si>
  <si>
    <t>16</t>
  </si>
  <si>
    <t>979082111.S</t>
  </si>
  <si>
    <t>Vnútrostavenisková doprava sutiny a vybúraných hmôt do 10 m</t>
  </si>
  <si>
    <t>-641409848</t>
  </si>
  <si>
    <t>17</t>
  </si>
  <si>
    <t>979087214</t>
  </si>
  <si>
    <t>Nakladanie na dopravné prostriedky pre vodorovnú dopravu vybúranej konštrukcie</t>
  </si>
  <si>
    <t>2090675057</t>
  </si>
  <si>
    <t>18</t>
  </si>
  <si>
    <t>979089012.S</t>
  </si>
  <si>
    <t>Poplatok za skladovanie - betón, tehly, dlaždice (17 01) ostatné</t>
  </si>
  <si>
    <t>1612057284</t>
  </si>
  <si>
    <t>99</t>
  </si>
  <si>
    <t>Presun hmôt HSV</t>
  </si>
  <si>
    <t>19</t>
  </si>
  <si>
    <t>998226011</t>
  </si>
  <si>
    <t>Presun hmôt pre komunikácie s krytom montovaným z panelov zo železového betónu</t>
  </si>
  <si>
    <t>-1832788224</t>
  </si>
  <si>
    <t xml:space="preserve">Plotový diel Slnko" 2750mm x 1900mm x 150mm  - dodávka vrátane vykládky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</si>
</sst>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2" t="s">
        <v>5</v>
      </c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03" t="s">
        <v>13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7"/>
      <c r="BE5" s="200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04" t="s">
        <v>16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7"/>
      <c r="BE6" s="201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1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01"/>
      <c r="BS8" s="14" t="s">
        <v>6</v>
      </c>
    </row>
    <row r="9" spans="1:74" s="1" customFormat="1" ht="14.45" customHeight="1">
      <c r="B9" s="17"/>
      <c r="AR9" s="17"/>
      <c r="BE9" s="201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201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201"/>
      <c r="BS11" s="14" t="s">
        <v>6</v>
      </c>
    </row>
    <row r="12" spans="1:74" s="1" customFormat="1" ht="6.95" customHeight="1">
      <c r="B12" s="17"/>
      <c r="AR12" s="17"/>
      <c r="BE12" s="201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201"/>
      <c r="BS13" s="14" t="s">
        <v>6</v>
      </c>
    </row>
    <row r="14" spans="1:74" ht="12.75">
      <c r="B14" s="17"/>
      <c r="E14" s="205" t="s">
        <v>28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4" t="s">
        <v>26</v>
      </c>
      <c r="AN14" s="26" t="s">
        <v>28</v>
      </c>
      <c r="AR14" s="17"/>
      <c r="BE14" s="201"/>
      <c r="BS14" s="14" t="s">
        <v>6</v>
      </c>
    </row>
    <row r="15" spans="1:74" s="1" customFormat="1" ht="6.95" customHeight="1">
      <c r="B15" s="17"/>
      <c r="AR15" s="17"/>
      <c r="BE15" s="201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201"/>
      <c r="BS16" s="14" t="s">
        <v>3</v>
      </c>
    </row>
    <row r="17" spans="1:71" s="1" customFormat="1" ht="18.399999999999999" customHeight="1">
      <c r="B17" s="17"/>
      <c r="E17" s="22" t="s">
        <v>20</v>
      </c>
      <c r="AK17" s="24" t="s">
        <v>26</v>
      </c>
      <c r="AN17" s="22" t="s">
        <v>1</v>
      </c>
      <c r="AR17" s="17"/>
      <c r="BE17" s="201"/>
      <c r="BS17" s="14" t="s">
        <v>30</v>
      </c>
    </row>
    <row r="18" spans="1:71" s="1" customFormat="1" ht="6.95" customHeight="1">
      <c r="B18" s="17"/>
      <c r="AR18" s="17"/>
      <c r="BE18" s="201"/>
      <c r="BS18" s="14" t="s">
        <v>6</v>
      </c>
    </row>
    <row r="19" spans="1:71" s="1" customFormat="1" ht="12" customHeight="1">
      <c r="B19" s="17"/>
      <c r="D19" s="24" t="s">
        <v>31</v>
      </c>
      <c r="AK19" s="24" t="s">
        <v>24</v>
      </c>
      <c r="AN19" s="22" t="s">
        <v>1</v>
      </c>
      <c r="AR19" s="17"/>
      <c r="BE19" s="201"/>
      <c r="BS19" s="14" t="s">
        <v>6</v>
      </c>
    </row>
    <row r="20" spans="1:71" s="1" customFormat="1" ht="18.399999999999999" customHeight="1">
      <c r="B20" s="17"/>
      <c r="E20" s="22" t="s">
        <v>32</v>
      </c>
      <c r="AK20" s="24" t="s">
        <v>26</v>
      </c>
      <c r="AN20" s="22" t="s">
        <v>1</v>
      </c>
      <c r="AR20" s="17"/>
      <c r="BE20" s="201"/>
      <c r="BS20" s="14" t="s">
        <v>30</v>
      </c>
    </row>
    <row r="21" spans="1:71" s="1" customFormat="1" ht="6.95" customHeight="1">
      <c r="B21" s="17"/>
      <c r="AR21" s="17"/>
      <c r="BE21" s="201"/>
    </row>
    <row r="22" spans="1:71" s="1" customFormat="1" ht="12" customHeight="1">
      <c r="B22" s="17"/>
      <c r="D22" s="24" t="s">
        <v>33</v>
      </c>
      <c r="AR22" s="17"/>
      <c r="BE22" s="201"/>
    </row>
    <row r="23" spans="1:71" s="1" customFormat="1" ht="16.5" customHeight="1">
      <c r="B23" s="17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7"/>
      <c r="BE23" s="201"/>
    </row>
    <row r="24" spans="1:71" s="1" customFormat="1" ht="6.95" customHeight="1">
      <c r="B24" s="17"/>
      <c r="AR24" s="17"/>
      <c r="BE24" s="20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1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8">
        <f>ROUND(AG94,2)</f>
        <v>0</v>
      </c>
      <c r="AL26" s="209"/>
      <c r="AM26" s="209"/>
      <c r="AN26" s="209"/>
      <c r="AO26" s="209"/>
      <c r="AP26" s="29"/>
      <c r="AQ26" s="29"/>
      <c r="AR26" s="30"/>
      <c r="BE26" s="20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0" t="s">
        <v>35</v>
      </c>
      <c r="M28" s="210"/>
      <c r="N28" s="210"/>
      <c r="O28" s="210"/>
      <c r="P28" s="210"/>
      <c r="Q28" s="29"/>
      <c r="R28" s="29"/>
      <c r="S28" s="29"/>
      <c r="T28" s="29"/>
      <c r="U28" s="29"/>
      <c r="V28" s="29"/>
      <c r="W28" s="210" t="s">
        <v>36</v>
      </c>
      <c r="X28" s="210"/>
      <c r="Y28" s="210"/>
      <c r="Z28" s="210"/>
      <c r="AA28" s="210"/>
      <c r="AB28" s="210"/>
      <c r="AC28" s="210"/>
      <c r="AD28" s="210"/>
      <c r="AE28" s="210"/>
      <c r="AF28" s="29"/>
      <c r="AG28" s="29"/>
      <c r="AH28" s="29"/>
      <c r="AI28" s="29"/>
      <c r="AJ28" s="29"/>
      <c r="AK28" s="210" t="s">
        <v>37</v>
      </c>
      <c r="AL28" s="210"/>
      <c r="AM28" s="210"/>
      <c r="AN28" s="210"/>
      <c r="AO28" s="210"/>
      <c r="AP28" s="29"/>
      <c r="AQ28" s="29"/>
      <c r="AR28" s="30"/>
      <c r="BE28" s="201"/>
    </row>
    <row r="29" spans="1:71" s="3" customFormat="1" ht="14.45" customHeight="1">
      <c r="B29" s="34"/>
      <c r="D29" s="24" t="s">
        <v>38</v>
      </c>
      <c r="F29" s="35" t="s">
        <v>39</v>
      </c>
      <c r="L29" s="195">
        <v>0.2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4"/>
      <c r="BE29" s="202"/>
    </row>
    <row r="30" spans="1:71" s="3" customFormat="1" ht="14.45" customHeight="1">
      <c r="B30" s="34"/>
      <c r="F30" s="35" t="s">
        <v>40</v>
      </c>
      <c r="L30" s="195">
        <v>0.2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4"/>
      <c r="BE30" s="202"/>
    </row>
    <row r="31" spans="1:71" s="3" customFormat="1" ht="14.45" hidden="1" customHeight="1">
      <c r="B31" s="34"/>
      <c r="F31" s="24" t="s">
        <v>41</v>
      </c>
      <c r="L31" s="195">
        <v>0.2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4"/>
      <c r="BE31" s="202"/>
    </row>
    <row r="32" spans="1:71" s="3" customFormat="1" ht="14.45" hidden="1" customHeight="1">
      <c r="B32" s="34"/>
      <c r="F32" s="24" t="s">
        <v>42</v>
      </c>
      <c r="L32" s="195">
        <v>0.2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4"/>
      <c r="BE32" s="202"/>
    </row>
    <row r="33" spans="1:57" s="3" customFormat="1" ht="14.45" hidden="1" customHeight="1">
      <c r="B33" s="34"/>
      <c r="F33" s="35" t="s">
        <v>43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4"/>
      <c r="BE33" s="20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1"/>
    </row>
    <row r="35" spans="1:57" s="2" customFormat="1" ht="25.9" customHeight="1">
      <c r="A35" s="29"/>
      <c r="B35" s="30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6" t="s">
        <v>46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8">
        <f>SUM(AK26:AK33)</f>
        <v>0</v>
      </c>
      <c r="AL35" s="197"/>
      <c r="AM35" s="197"/>
      <c r="AN35" s="197"/>
      <c r="AO35" s="199"/>
      <c r="AP35" s="36"/>
      <c r="AQ35" s="36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0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3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49</v>
      </c>
      <c r="AI60" s="32"/>
      <c r="AJ60" s="32"/>
      <c r="AK60" s="32"/>
      <c r="AL60" s="32"/>
      <c r="AM60" s="43" t="s">
        <v>50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1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52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3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49</v>
      </c>
      <c r="AI75" s="32"/>
      <c r="AJ75" s="32"/>
      <c r="AK75" s="32"/>
      <c r="AL75" s="32"/>
      <c r="AM75" s="43" t="s">
        <v>50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0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0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49"/>
      <c r="C84" s="24" t="s">
        <v>12</v>
      </c>
      <c r="L84" s="4" t="str">
        <f>K5</f>
        <v>LSR43</v>
      </c>
      <c r="AR84" s="49"/>
    </row>
    <row r="85" spans="1:90" s="5" customFormat="1" ht="36.950000000000003" customHeight="1">
      <c r="B85" s="50"/>
      <c r="C85" s="51" t="s">
        <v>15</v>
      </c>
      <c r="L85" s="184" t="str">
        <f>K6</f>
        <v>Oprava oplotenia Zubrej zvernice – 2.časť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50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86" t="str">
        <f>IF(AN8= "","",AN8)</f>
        <v>13. 10. 2022</v>
      </c>
      <c r="AN87" s="186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Lesy SR, OZ Tribeč, š.p., Parková 7, Topoľčianky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87" t="str">
        <f>IF(E17="","",E17)</f>
        <v xml:space="preserve"> </v>
      </c>
      <c r="AN89" s="188"/>
      <c r="AO89" s="188"/>
      <c r="AP89" s="188"/>
      <c r="AQ89" s="29"/>
      <c r="AR89" s="30"/>
      <c r="AS89" s="189" t="s">
        <v>54</v>
      </c>
      <c r="AT89" s="190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0" s="2" customFormat="1" ht="25.7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87" t="str">
        <f>IF(E20="","",E20)</f>
        <v>Ing. Marián Mokráň - stavebný cenár</v>
      </c>
      <c r="AN90" s="188"/>
      <c r="AO90" s="188"/>
      <c r="AP90" s="188"/>
      <c r="AQ90" s="29"/>
      <c r="AR90" s="30"/>
      <c r="AS90" s="191"/>
      <c r="AT90" s="192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1"/>
      <c r="AT91" s="192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0" s="2" customFormat="1" ht="29.25" customHeight="1">
      <c r="A92" s="29"/>
      <c r="B92" s="30"/>
      <c r="C92" s="174" t="s">
        <v>55</v>
      </c>
      <c r="D92" s="175"/>
      <c r="E92" s="175"/>
      <c r="F92" s="175"/>
      <c r="G92" s="175"/>
      <c r="H92" s="58"/>
      <c r="I92" s="176" t="s">
        <v>56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57</v>
      </c>
      <c r="AH92" s="175"/>
      <c r="AI92" s="175"/>
      <c r="AJ92" s="175"/>
      <c r="AK92" s="175"/>
      <c r="AL92" s="175"/>
      <c r="AM92" s="175"/>
      <c r="AN92" s="176" t="s">
        <v>58</v>
      </c>
      <c r="AO92" s="175"/>
      <c r="AP92" s="178"/>
      <c r="AQ92" s="59" t="s">
        <v>59</v>
      </c>
      <c r="AR92" s="30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0" s="6" customFormat="1" ht="32.450000000000003" customHeight="1">
      <c r="B94" s="66"/>
      <c r="C94" s="67" t="s">
        <v>72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82">
        <f>ROUND(AG95,2)</f>
        <v>0</v>
      </c>
      <c r="AH94" s="182"/>
      <c r="AI94" s="182"/>
      <c r="AJ94" s="182"/>
      <c r="AK94" s="182"/>
      <c r="AL94" s="182"/>
      <c r="AM94" s="182"/>
      <c r="AN94" s="183">
        <f>SUM(AG94,AT94)</f>
        <v>0</v>
      </c>
      <c r="AO94" s="183"/>
      <c r="AP94" s="183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73</v>
      </c>
      <c r="BT94" s="75" t="s">
        <v>74</v>
      </c>
      <c r="BV94" s="75" t="s">
        <v>75</v>
      </c>
      <c r="BW94" s="75" t="s">
        <v>4</v>
      </c>
      <c r="BX94" s="75" t="s">
        <v>76</v>
      </c>
      <c r="CL94" s="75" t="s">
        <v>1</v>
      </c>
    </row>
    <row r="95" spans="1:90" s="7" customFormat="1" ht="24.75" customHeight="1">
      <c r="A95" s="76" t="s">
        <v>77</v>
      </c>
      <c r="B95" s="77"/>
      <c r="C95" s="78"/>
      <c r="D95" s="181" t="s">
        <v>13</v>
      </c>
      <c r="E95" s="181"/>
      <c r="F95" s="181"/>
      <c r="G95" s="181"/>
      <c r="H95" s="181"/>
      <c r="I95" s="79"/>
      <c r="J95" s="181" t="s">
        <v>16</v>
      </c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79">
        <f>'LSR43 - Oprava oplotenia ...'!J28</f>
        <v>0</v>
      </c>
      <c r="AH95" s="180"/>
      <c r="AI95" s="180"/>
      <c r="AJ95" s="180"/>
      <c r="AK95" s="180"/>
      <c r="AL95" s="180"/>
      <c r="AM95" s="180"/>
      <c r="AN95" s="179">
        <f>SUM(AG95,AT95)</f>
        <v>0</v>
      </c>
      <c r="AO95" s="180"/>
      <c r="AP95" s="180"/>
      <c r="AQ95" s="80" t="s">
        <v>78</v>
      </c>
      <c r="AR95" s="77"/>
      <c r="AS95" s="81">
        <v>0</v>
      </c>
      <c r="AT95" s="82">
        <f>ROUND(SUM(AV95:AW95),2)</f>
        <v>0</v>
      </c>
      <c r="AU95" s="83">
        <f>'LSR43 - Oprava oplotenia ...'!P118</f>
        <v>0</v>
      </c>
      <c r="AV95" s="82">
        <f>'LSR43 - Oprava oplotenia ...'!J31</f>
        <v>0</v>
      </c>
      <c r="AW95" s="82">
        <f>'LSR43 - Oprava oplotenia ...'!J32</f>
        <v>0</v>
      </c>
      <c r="AX95" s="82">
        <f>'LSR43 - Oprava oplotenia ...'!J33</f>
        <v>0</v>
      </c>
      <c r="AY95" s="82">
        <f>'LSR43 - Oprava oplotenia ...'!J34</f>
        <v>0</v>
      </c>
      <c r="AZ95" s="82">
        <f>'LSR43 - Oprava oplotenia ...'!F31</f>
        <v>0</v>
      </c>
      <c r="BA95" s="82">
        <f>'LSR43 - Oprava oplotenia ...'!F32</f>
        <v>0</v>
      </c>
      <c r="BB95" s="82">
        <f>'LSR43 - Oprava oplotenia ...'!F33</f>
        <v>0</v>
      </c>
      <c r="BC95" s="82">
        <f>'LSR43 - Oprava oplotenia ...'!F34</f>
        <v>0</v>
      </c>
      <c r="BD95" s="84">
        <f>'LSR43 - Oprava oplotenia ...'!F35</f>
        <v>0</v>
      </c>
      <c r="BT95" s="85" t="s">
        <v>79</v>
      </c>
      <c r="BU95" s="85" t="s">
        <v>80</v>
      </c>
      <c r="BV95" s="85" t="s">
        <v>75</v>
      </c>
      <c r="BW95" s="85" t="s">
        <v>4</v>
      </c>
      <c r="BX95" s="85" t="s">
        <v>76</v>
      </c>
      <c r="CL95" s="85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LSR43 - Oprava oplotenia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tabSelected="1" topLeftCell="A124" workbookViewId="0">
      <selection activeCell="X139" sqref="X13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81</v>
      </c>
      <c r="L4" s="17"/>
      <c r="M4" s="86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9"/>
      <c r="B6" s="30"/>
      <c r="C6" s="29"/>
      <c r="D6" s="24" t="s">
        <v>15</v>
      </c>
      <c r="E6" s="29"/>
      <c r="F6" s="29"/>
      <c r="G6" s="29"/>
      <c r="H6" s="29"/>
      <c r="I6" s="29"/>
      <c r="J6" s="29"/>
      <c r="K6" s="29"/>
      <c r="L6" s="40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>
      <c r="A7" s="29"/>
      <c r="B7" s="30"/>
      <c r="C7" s="29"/>
      <c r="D7" s="29"/>
      <c r="E7" s="184" t="s">
        <v>16</v>
      </c>
      <c r="F7" s="211"/>
      <c r="G7" s="211"/>
      <c r="H7" s="211"/>
      <c r="I7" s="29"/>
      <c r="J7" s="29"/>
      <c r="K7" s="29"/>
      <c r="L7" s="40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17</v>
      </c>
      <c r="E9" s="29"/>
      <c r="F9" s="22" t="s">
        <v>1</v>
      </c>
      <c r="G9" s="29"/>
      <c r="H9" s="29"/>
      <c r="I9" s="24" t="s">
        <v>18</v>
      </c>
      <c r="J9" s="22" t="s">
        <v>1</v>
      </c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19</v>
      </c>
      <c r="E10" s="29"/>
      <c r="F10" s="22" t="s">
        <v>20</v>
      </c>
      <c r="G10" s="29"/>
      <c r="H10" s="29"/>
      <c r="I10" s="24" t="s">
        <v>21</v>
      </c>
      <c r="J10" s="53" t="str">
        <f>'Rekapitulácia stavby'!AN8</f>
        <v>13. 10. 2022</v>
      </c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23</v>
      </c>
      <c r="E12" s="29"/>
      <c r="F12" s="29"/>
      <c r="G12" s="29"/>
      <c r="H12" s="29"/>
      <c r="I12" s="24" t="s">
        <v>24</v>
      </c>
      <c r="J12" s="22" t="s">
        <v>1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2" t="s">
        <v>25</v>
      </c>
      <c r="F13" s="29"/>
      <c r="G13" s="29"/>
      <c r="H13" s="29"/>
      <c r="I13" s="24" t="s">
        <v>26</v>
      </c>
      <c r="J13" s="22" t="s">
        <v>1</v>
      </c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27</v>
      </c>
      <c r="E15" s="29"/>
      <c r="F15" s="29"/>
      <c r="G15" s="29"/>
      <c r="H15" s="29"/>
      <c r="I15" s="24" t="s">
        <v>24</v>
      </c>
      <c r="J15" s="25" t="str">
        <f>'Rekapitulácia stavby'!AN13</f>
        <v>Vyplň údaj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12" t="str">
        <f>'Rekapitulácia stavby'!E14</f>
        <v>Vyplň údaj</v>
      </c>
      <c r="F16" s="203"/>
      <c r="G16" s="203"/>
      <c r="H16" s="203"/>
      <c r="I16" s="24" t="s">
        <v>26</v>
      </c>
      <c r="J16" s="25" t="str">
        <f>'Rekapitulácia stavby'!AN14</f>
        <v>Vyplň údaj</v>
      </c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2" customHeight="1">
      <c r="A18" s="29"/>
      <c r="B18" s="30"/>
      <c r="C18" s="29"/>
      <c r="D18" s="24" t="s">
        <v>29</v>
      </c>
      <c r="E18" s="29"/>
      <c r="F18" s="29"/>
      <c r="G18" s="29"/>
      <c r="H18" s="29"/>
      <c r="I18" s="24" t="s">
        <v>24</v>
      </c>
      <c r="J18" s="22" t="str">
        <f>IF('Rekapitulácia stavby'!AN16="","",'Rekapitulácia stavby'!AN16)</f>
        <v/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18" customHeight="1">
      <c r="A19" s="29"/>
      <c r="B19" s="30"/>
      <c r="C19" s="29"/>
      <c r="D19" s="29"/>
      <c r="E19" s="22" t="str">
        <f>IF('Rekapitulácia stavby'!E17="","",'Rekapitulácia stavby'!E17)</f>
        <v xml:space="preserve"> </v>
      </c>
      <c r="F19" s="29"/>
      <c r="G19" s="29"/>
      <c r="H19" s="29"/>
      <c r="I19" s="24" t="s">
        <v>26</v>
      </c>
      <c r="J19" s="22" t="str">
        <f>IF('Rekapitulácia stavby'!AN17="","",'Rekapitulácia stavby'!AN17)</f>
        <v/>
      </c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2" customHeight="1">
      <c r="A21" s="29"/>
      <c r="B21" s="30"/>
      <c r="C21" s="29"/>
      <c r="D21" s="24" t="s">
        <v>31</v>
      </c>
      <c r="E21" s="29"/>
      <c r="F21" s="29"/>
      <c r="G21" s="29"/>
      <c r="H21" s="29"/>
      <c r="I21" s="24" t="s">
        <v>24</v>
      </c>
      <c r="J21" s="22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18" customHeight="1">
      <c r="A22" s="29"/>
      <c r="B22" s="30"/>
      <c r="C22" s="29"/>
      <c r="D22" s="29"/>
      <c r="E22" s="22" t="s">
        <v>32</v>
      </c>
      <c r="F22" s="29"/>
      <c r="G22" s="29"/>
      <c r="H22" s="29"/>
      <c r="I22" s="24" t="s">
        <v>26</v>
      </c>
      <c r="J22" s="22" t="s">
        <v>1</v>
      </c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2" customHeight="1">
      <c r="A24" s="29"/>
      <c r="B24" s="30"/>
      <c r="C24" s="29"/>
      <c r="D24" s="24" t="s">
        <v>33</v>
      </c>
      <c r="E24" s="29"/>
      <c r="F24" s="29"/>
      <c r="G24" s="29"/>
      <c r="H24" s="29"/>
      <c r="I24" s="29"/>
      <c r="J24" s="29"/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8" customFormat="1" ht="16.5" customHeight="1">
      <c r="A25" s="87"/>
      <c r="B25" s="88"/>
      <c r="C25" s="87"/>
      <c r="D25" s="87"/>
      <c r="E25" s="207" t="s">
        <v>1</v>
      </c>
      <c r="F25" s="207"/>
      <c r="G25" s="207"/>
      <c r="H25" s="207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52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2" customFormat="1" ht="6.95" customHeight="1">
      <c r="A27" s="29"/>
      <c r="B27" s="30"/>
      <c r="C27" s="29"/>
      <c r="D27" s="64"/>
      <c r="E27" s="64"/>
      <c r="F27" s="64"/>
      <c r="G27" s="64"/>
      <c r="H27" s="64"/>
      <c r="I27" s="64"/>
      <c r="J27" s="64"/>
      <c r="K27" s="64"/>
      <c r="L27" s="4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52" s="2" customFormat="1" ht="25.35" customHeight="1">
      <c r="A28" s="29"/>
      <c r="B28" s="30"/>
      <c r="C28" s="29"/>
      <c r="D28" s="90" t="s">
        <v>34</v>
      </c>
      <c r="E28" s="29"/>
      <c r="F28" s="29"/>
      <c r="G28" s="29"/>
      <c r="H28" s="29"/>
      <c r="I28" s="29"/>
      <c r="J28" s="69">
        <f>ROUND(J118, 2)</f>
        <v>0</v>
      </c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5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14.45" customHeight="1">
      <c r="A30" s="29"/>
      <c r="B30" s="30"/>
      <c r="C30" s="29"/>
      <c r="D30" s="29"/>
      <c r="E30" s="29"/>
      <c r="F30" s="33" t="s">
        <v>36</v>
      </c>
      <c r="G30" s="29"/>
      <c r="H30" s="29"/>
      <c r="I30" s="33" t="s">
        <v>35</v>
      </c>
      <c r="J30" s="33" t="s">
        <v>37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14.45" customHeight="1">
      <c r="A31" s="29"/>
      <c r="B31" s="30"/>
      <c r="C31" s="29"/>
      <c r="D31" s="93" t="s">
        <v>38</v>
      </c>
      <c r="E31" s="35" t="s">
        <v>39</v>
      </c>
      <c r="F31" s="94">
        <f>ROUND((SUM(BE118:BE143)),  2)</f>
        <v>0</v>
      </c>
      <c r="G31" s="92"/>
      <c r="H31" s="92"/>
      <c r="I31" s="95">
        <v>0.2</v>
      </c>
      <c r="J31" s="94">
        <f>ROUND(((SUM(BE118:BE143))*I31),  2)</f>
        <v>0</v>
      </c>
      <c r="K31" s="29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5" customHeight="1">
      <c r="A32" s="29"/>
      <c r="B32" s="30"/>
      <c r="C32" s="29"/>
      <c r="D32" s="29"/>
      <c r="E32" s="35" t="s">
        <v>40</v>
      </c>
      <c r="F32" s="94">
        <f>ROUND((SUM(BF118:BF143)),  2)</f>
        <v>0</v>
      </c>
      <c r="G32" s="92"/>
      <c r="H32" s="92"/>
      <c r="I32" s="95">
        <v>0.2</v>
      </c>
      <c r="J32" s="94">
        <f>ROUND(((SUM(BF118:BF143))*I32),  2)</f>
        <v>0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5" hidden="1" customHeight="1">
      <c r="A33" s="29"/>
      <c r="B33" s="30"/>
      <c r="C33" s="29"/>
      <c r="D33" s="29"/>
      <c r="E33" s="24" t="s">
        <v>41</v>
      </c>
      <c r="F33" s="96">
        <f>ROUND((SUM(BG118:BG143)),  2)</f>
        <v>0</v>
      </c>
      <c r="G33" s="29"/>
      <c r="H33" s="29"/>
      <c r="I33" s="97">
        <v>0.2</v>
      </c>
      <c r="J33" s="96">
        <f>0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5" hidden="1" customHeight="1">
      <c r="A34" s="29"/>
      <c r="B34" s="30"/>
      <c r="C34" s="29"/>
      <c r="D34" s="29"/>
      <c r="E34" s="24" t="s">
        <v>42</v>
      </c>
      <c r="F34" s="96">
        <f>ROUND((SUM(BH118:BH143)),  2)</f>
        <v>0</v>
      </c>
      <c r="G34" s="29"/>
      <c r="H34" s="29"/>
      <c r="I34" s="97">
        <v>0.2</v>
      </c>
      <c r="J34" s="96">
        <f>0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5" hidden="1" customHeight="1">
      <c r="A35" s="29"/>
      <c r="B35" s="30"/>
      <c r="C35" s="29"/>
      <c r="D35" s="29"/>
      <c r="E35" s="35" t="s">
        <v>43</v>
      </c>
      <c r="F35" s="94">
        <f>ROUND((SUM(BI118:BI143)),  2)</f>
        <v>0</v>
      </c>
      <c r="G35" s="92"/>
      <c r="H35" s="92"/>
      <c r="I35" s="95">
        <v>0</v>
      </c>
      <c r="J35" s="94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25.35" customHeight="1">
      <c r="A37" s="29"/>
      <c r="B37" s="30"/>
      <c r="C37" s="98"/>
      <c r="D37" s="99" t="s">
        <v>44</v>
      </c>
      <c r="E37" s="58"/>
      <c r="F37" s="58"/>
      <c r="G37" s="100" t="s">
        <v>45</v>
      </c>
      <c r="H37" s="101" t="s">
        <v>46</v>
      </c>
      <c r="I37" s="58"/>
      <c r="J37" s="102">
        <f>SUM(J28:J35)</f>
        <v>0</v>
      </c>
      <c r="K37" s="103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1" customFormat="1" ht="14.45" customHeight="1">
      <c r="B39" s="17"/>
      <c r="L39" s="17"/>
    </row>
    <row r="40" spans="1:52" s="1" customFormat="1" ht="14.45" customHeight="1">
      <c r="B40" s="17"/>
      <c r="L40" s="17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3" t="s">
        <v>49</v>
      </c>
      <c r="E61" s="32"/>
      <c r="F61" s="104" t="s">
        <v>50</v>
      </c>
      <c r="G61" s="43" t="s">
        <v>49</v>
      </c>
      <c r="H61" s="32"/>
      <c r="I61" s="32"/>
      <c r="J61" s="105" t="s">
        <v>50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3" t="s">
        <v>49</v>
      </c>
      <c r="E76" s="32"/>
      <c r="F76" s="104" t="s">
        <v>50</v>
      </c>
      <c r="G76" s="43" t="s">
        <v>49</v>
      </c>
      <c r="H76" s="32"/>
      <c r="I76" s="32"/>
      <c r="J76" s="105" t="s">
        <v>50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82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184" t="str">
        <f>E7</f>
        <v>Oprava oplotenia Zubrej zvernice – 2.časť</v>
      </c>
      <c r="F85" s="211"/>
      <c r="G85" s="211"/>
      <c r="H85" s="211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hidden="1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hidden="1" customHeight="1">
      <c r="A87" s="29"/>
      <c r="B87" s="30"/>
      <c r="C87" s="24" t="s">
        <v>19</v>
      </c>
      <c r="D87" s="29"/>
      <c r="E87" s="29"/>
      <c r="F87" s="22" t="str">
        <f>F10</f>
        <v xml:space="preserve"> </v>
      </c>
      <c r="G87" s="29"/>
      <c r="H87" s="29"/>
      <c r="I87" s="24" t="s">
        <v>21</v>
      </c>
      <c r="J87" s="53" t="str">
        <f>IF(J10="","",J10)</f>
        <v>13. 10. 2022</v>
      </c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hidden="1" customHeight="1">
      <c r="A89" s="29"/>
      <c r="B89" s="30"/>
      <c r="C89" s="24" t="s">
        <v>23</v>
      </c>
      <c r="D89" s="29"/>
      <c r="E89" s="29"/>
      <c r="F89" s="22" t="str">
        <f>E13</f>
        <v>Lesy SR, OZ Tribeč, š.p., Parková 7, Topoľčianky</v>
      </c>
      <c r="G89" s="29"/>
      <c r="H89" s="29"/>
      <c r="I89" s="24" t="s">
        <v>29</v>
      </c>
      <c r="J89" s="27" t="str">
        <f>E19</f>
        <v xml:space="preserve"> 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25.7" hidden="1" customHeight="1">
      <c r="A90" s="29"/>
      <c r="B90" s="30"/>
      <c r="C90" s="24" t="s">
        <v>27</v>
      </c>
      <c r="D90" s="29"/>
      <c r="E90" s="29"/>
      <c r="F90" s="22" t="str">
        <f>IF(E16="","",E16)</f>
        <v>Vyplň údaj</v>
      </c>
      <c r="G90" s="29"/>
      <c r="H90" s="29"/>
      <c r="I90" s="24" t="s">
        <v>31</v>
      </c>
      <c r="J90" s="27" t="str">
        <f>E22</f>
        <v>Ing. Marián Mokráň - stavebný cenár</v>
      </c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hidden="1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hidden="1" customHeight="1">
      <c r="A92" s="29"/>
      <c r="B92" s="30"/>
      <c r="C92" s="106" t="s">
        <v>83</v>
      </c>
      <c r="D92" s="98"/>
      <c r="E92" s="98"/>
      <c r="F92" s="98"/>
      <c r="G92" s="98"/>
      <c r="H92" s="98"/>
      <c r="I92" s="98"/>
      <c r="J92" s="107" t="s">
        <v>84</v>
      </c>
      <c r="K92" s="98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hidden="1" customHeight="1">
      <c r="A94" s="29"/>
      <c r="B94" s="30"/>
      <c r="C94" s="108" t="s">
        <v>85</v>
      </c>
      <c r="D94" s="29"/>
      <c r="E94" s="29"/>
      <c r="F94" s="29"/>
      <c r="G94" s="29"/>
      <c r="H94" s="29"/>
      <c r="I94" s="29"/>
      <c r="J94" s="69">
        <f>J118</f>
        <v>0</v>
      </c>
      <c r="K94" s="2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86</v>
      </c>
    </row>
    <row r="95" spans="1:47" s="9" customFormat="1" ht="24.95" hidden="1" customHeight="1">
      <c r="B95" s="109"/>
      <c r="D95" s="110" t="s">
        <v>87</v>
      </c>
      <c r="E95" s="111"/>
      <c r="F95" s="111"/>
      <c r="G95" s="111"/>
      <c r="H95" s="111"/>
      <c r="I95" s="111"/>
      <c r="J95" s="112">
        <f>J119</f>
        <v>0</v>
      </c>
      <c r="L95" s="109"/>
    </row>
    <row r="96" spans="1:47" s="10" customFormat="1" ht="19.899999999999999" hidden="1" customHeight="1">
      <c r="B96" s="113"/>
      <c r="D96" s="114" t="s">
        <v>88</v>
      </c>
      <c r="E96" s="115"/>
      <c r="F96" s="115"/>
      <c r="G96" s="115"/>
      <c r="H96" s="115"/>
      <c r="I96" s="115"/>
      <c r="J96" s="116">
        <f>J120</f>
        <v>0</v>
      </c>
      <c r="L96" s="113"/>
    </row>
    <row r="97" spans="1:31" s="10" customFormat="1" ht="19.899999999999999" hidden="1" customHeight="1">
      <c r="B97" s="113"/>
      <c r="D97" s="114" t="s">
        <v>89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1:31" s="10" customFormat="1" ht="19.899999999999999" hidden="1" customHeight="1">
      <c r="B98" s="113"/>
      <c r="D98" s="114" t="s">
        <v>90</v>
      </c>
      <c r="E98" s="115"/>
      <c r="F98" s="115"/>
      <c r="G98" s="115"/>
      <c r="H98" s="115"/>
      <c r="I98" s="115"/>
      <c r="J98" s="116">
        <f>J131</f>
        <v>0</v>
      </c>
      <c r="L98" s="113"/>
    </row>
    <row r="99" spans="1:31" s="10" customFormat="1" ht="19.899999999999999" hidden="1" customHeight="1">
      <c r="B99" s="113"/>
      <c r="D99" s="114" t="s">
        <v>91</v>
      </c>
      <c r="E99" s="115"/>
      <c r="F99" s="115"/>
      <c r="G99" s="115"/>
      <c r="H99" s="115"/>
      <c r="I99" s="115"/>
      <c r="J99" s="116">
        <f>J135</f>
        <v>0</v>
      </c>
      <c r="L99" s="113"/>
    </row>
    <row r="100" spans="1:31" s="10" customFormat="1" ht="19.899999999999999" hidden="1" customHeight="1">
      <c r="B100" s="113"/>
      <c r="D100" s="114" t="s">
        <v>92</v>
      </c>
      <c r="E100" s="115"/>
      <c r="F100" s="115"/>
      <c r="G100" s="115"/>
      <c r="H100" s="115"/>
      <c r="I100" s="115"/>
      <c r="J100" s="116">
        <f>J142</f>
        <v>0</v>
      </c>
      <c r="L100" s="113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0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0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0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93</v>
      </c>
      <c r="D107" s="29"/>
      <c r="E107" s="29"/>
      <c r="F107" s="29"/>
      <c r="G107" s="29"/>
      <c r="H107" s="29"/>
      <c r="I107" s="29"/>
      <c r="J107" s="29"/>
      <c r="K107" s="29"/>
      <c r="L107" s="40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184" t="str">
        <f>E7</f>
        <v>Oprava oplotenia Zubrej zvernice – 2.časť</v>
      </c>
      <c r="F110" s="211"/>
      <c r="G110" s="211"/>
      <c r="H110" s="211"/>
      <c r="I110" s="29"/>
      <c r="J110" s="29"/>
      <c r="K110" s="29"/>
      <c r="L110" s="40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0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19</v>
      </c>
      <c r="D112" s="29"/>
      <c r="E112" s="29"/>
      <c r="F112" s="22" t="str">
        <f>F10</f>
        <v xml:space="preserve"> </v>
      </c>
      <c r="G112" s="29"/>
      <c r="H112" s="29"/>
      <c r="I112" s="24" t="s">
        <v>21</v>
      </c>
      <c r="J112" s="53" t="str">
        <f>IF(J10="","",J10)</f>
        <v>13. 10. 2022</v>
      </c>
      <c r="K112" s="29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>
      <c r="A114" s="29"/>
      <c r="B114" s="30"/>
      <c r="C114" s="24" t="s">
        <v>23</v>
      </c>
      <c r="D114" s="29"/>
      <c r="E114" s="29"/>
      <c r="F114" s="22" t="str">
        <f>E13</f>
        <v>Lesy SR, OZ Tribeč, š.p., Parková 7, Topoľčianky</v>
      </c>
      <c r="G114" s="29"/>
      <c r="H114" s="29"/>
      <c r="I114" s="24" t="s">
        <v>29</v>
      </c>
      <c r="J114" s="27" t="str">
        <f>E19</f>
        <v xml:space="preserve"> </v>
      </c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5.7" customHeight="1">
      <c r="A115" s="29"/>
      <c r="B115" s="30"/>
      <c r="C115" s="24" t="s">
        <v>27</v>
      </c>
      <c r="D115" s="29"/>
      <c r="E115" s="29"/>
      <c r="F115" s="22" t="str">
        <f>IF(E16="","",E16)</f>
        <v>Vyplň údaj</v>
      </c>
      <c r="G115" s="29"/>
      <c r="H115" s="29"/>
      <c r="I115" s="24" t="s">
        <v>31</v>
      </c>
      <c r="J115" s="27" t="str">
        <f>E22</f>
        <v>Ing. Marián Mokráň - stavebný cenár</v>
      </c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>
      <c r="A117" s="117"/>
      <c r="B117" s="118"/>
      <c r="C117" s="119" t="s">
        <v>94</v>
      </c>
      <c r="D117" s="120" t="s">
        <v>59</v>
      </c>
      <c r="E117" s="120" t="s">
        <v>55</v>
      </c>
      <c r="F117" s="120" t="s">
        <v>56</v>
      </c>
      <c r="G117" s="120" t="s">
        <v>95</v>
      </c>
      <c r="H117" s="120" t="s">
        <v>96</v>
      </c>
      <c r="I117" s="120" t="s">
        <v>97</v>
      </c>
      <c r="J117" s="121" t="s">
        <v>84</v>
      </c>
      <c r="K117" s="122" t="s">
        <v>98</v>
      </c>
      <c r="L117" s="123"/>
      <c r="M117" s="60" t="s">
        <v>1</v>
      </c>
      <c r="N117" s="61" t="s">
        <v>38</v>
      </c>
      <c r="O117" s="61" t="s">
        <v>99</v>
      </c>
      <c r="P117" s="61" t="s">
        <v>100</v>
      </c>
      <c r="Q117" s="61" t="s">
        <v>101</v>
      </c>
      <c r="R117" s="61" t="s">
        <v>102</v>
      </c>
      <c r="S117" s="61" t="s">
        <v>103</v>
      </c>
      <c r="T117" s="62" t="s">
        <v>104</v>
      </c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</row>
    <row r="118" spans="1:65" s="2" customFormat="1" ht="22.9" customHeight="1">
      <c r="A118" s="29"/>
      <c r="B118" s="30"/>
      <c r="C118" s="67" t="s">
        <v>85</v>
      </c>
      <c r="D118" s="29"/>
      <c r="E118" s="29"/>
      <c r="F118" s="29"/>
      <c r="G118" s="29"/>
      <c r="H118" s="29"/>
      <c r="I118" s="29"/>
      <c r="J118" s="124">
        <f>BK118</f>
        <v>0</v>
      </c>
      <c r="K118" s="29"/>
      <c r="L118" s="30"/>
      <c r="M118" s="63"/>
      <c r="N118" s="54"/>
      <c r="O118" s="64"/>
      <c r="P118" s="125">
        <f>P119</f>
        <v>0</v>
      </c>
      <c r="Q118" s="64"/>
      <c r="R118" s="125">
        <f>R119</f>
        <v>914.46483123999997</v>
      </c>
      <c r="S118" s="64"/>
      <c r="T118" s="126">
        <f>T119</f>
        <v>549.84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73</v>
      </c>
      <c r="AU118" s="14" t="s">
        <v>86</v>
      </c>
      <c r="BK118" s="127">
        <f>BK119</f>
        <v>0</v>
      </c>
    </row>
    <row r="119" spans="1:65" s="12" customFormat="1" ht="25.9" customHeight="1">
      <c r="B119" s="128"/>
      <c r="D119" s="129" t="s">
        <v>73</v>
      </c>
      <c r="E119" s="130" t="s">
        <v>105</v>
      </c>
      <c r="F119" s="130" t="s">
        <v>106</v>
      </c>
      <c r="I119" s="131"/>
      <c r="J119" s="132">
        <f>BK119</f>
        <v>0</v>
      </c>
      <c r="L119" s="128"/>
      <c r="M119" s="133"/>
      <c r="N119" s="134"/>
      <c r="O119" s="134"/>
      <c r="P119" s="135">
        <f>P120+P125+P131+P135+P142</f>
        <v>0</v>
      </c>
      <c r="Q119" s="134"/>
      <c r="R119" s="135">
        <f>R120+R125+R131+R135+R142</f>
        <v>914.46483123999997</v>
      </c>
      <c r="S119" s="134"/>
      <c r="T119" s="136">
        <f>T120+T125+T131+T135+T142</f>
        <v>549.84</v>
      </c>
      <c r="AR119" s="129" t="s">
        <v>79</v>
      </c>
      <c r="AT119" s="137" t="s">
        <v>73</v>
      </c>
      <c r="AU119" s="137" t="s">
        <v>74</v>
      </c>
      <c r="AY119" s="129" t="s">
        <v>107</v>
      </c>
      <c r="BK119" s="138">
        <f>BK120+BK125+BK131+BK135+BK142</f>
        <v>0</v>
      </c>
    </row>
    <row r="120" spans="1:65" s="12" customFormat="1" ht="22.9" customHeight="1">
      <c r="B120" s="128"/>
      <c r="D120" s="129" t="s">
        <v>73</v>
      </c>
      <c r="E120" s="139" t="s">
        <v>79</v>
      </c>
      <c r="F120" s="139" t="s">
        <v>108</v>
      </c>
      <c r="I120" s="131"/>
      <c r="J120" s="140">
        <f>BK120</f>
        <v>0</v>
      </c>
      <c r="L120" s="128"/>
      <c r="M120" s="133"/>
      <c r="N120" s="134"/>
      <c r="O120" s="134"/>
      <c r="P120" s="135">
        <f>SUM(P121:P124)</f>
        <v>0</v>
      </c>
      <c r="Q120" s="134"/>
      <c r="R120" s="135">
        <f>SUM(R121:R124)</f>
        <v>0</v>
      </c>
      <c r="S120" s="134"/>
      <c r="T120" s="136">
        <f>SUM(T121:T124)</f>
        <v>0</v>
      </c>
      <c r="AR120" s="129" t="s">
        <v>79</v>
      </c>
      <c r="AT120" s="137" t="s">
        <v>73</v>
      </c>
      <c r="AU120" s="137" t="s">
        <v>79</v>
      </c>
      <c r="AY120" s="129" t="s">
        <v>107</v>
      </c>
      <c r="BK120" s="138">
        <f>SUM(BK121:BK124)</f>
        <v>0</v>
      </c>
    </row>
    <row r="121" spans="1:65" s="2" customFormat="1" ht="24.2" customHeight="1">
      <c r="A121" s="29"/>
      <c r="B121" s="141"/>
      <c r="C121" s="142" t="s">
        <v>79</v>
      </c>
      <c r="D121" s="142" t="s">
        <v>109</v>
      </c>
      <c r="E121" s="143" t="s">
        <v>110</v>
      </c>
      <c r="F121" s="144" t="s">
        <v>111</v>
      </c>
      <c r="G121" s="145" t="s">
        <v>112</v>
      </c>
      <c r="H121" s="146">
        <v>10</v>
      </c>
      <c r="I121" s="147"/>
      <c r="J121" s="148">
        <f>ROUND(I121*H121,2)</f>
        <v>0</v>
      </c>
      <c r="K121" s="149"/>
      <c r="L121" s="30"/>
      <c r="M121" s="150" t="s">
        <v>1</v>
      </c>
      <c r="N121" s="151" t="s">
        <v>40</v>
      </c>
      <c r="O121" s="56"/>
      <c r="P121" s="152">
        <f>O121*H121</f>
        <v>0</v>
      </c>
      <c r="Q121" s="152">
        <v>0</v>
      </c>
      <c r="R121" s="152">
        <f>Q121*H121</f>
        <v>0</v>
      </c>
      <c r="S121" s="152">
        <v>0</v>
      </c>
      <c r="T121" s="153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4" t="s">
        <v>113</v>
      </c>
      <c r="AT121" s="154" t="s">
        <v>109</v>
      </c>
      <c r="AU121" s="154" t="s">
        <v>114</v>
      </c>
      <c r="AY121" s="14" t="s">
        <v>107</v>
      </c>
      <c r="BE121" s="155">
        <f>IF(N121="základná",J121,0)</f>
        <v>0</v>
      </c>
      <c r="BF121" s="155">
        <f>IF(N121="znížená",J121,0)</f>
        <v>0</v>
      </c>
      <c r="BG121" s="155">
        <f>IF(N121="zákl. prenesená",J121,0)</f>
        <v>0</v>
      </c>
      <c r="BH121" s="155">
        <f>IF(N121="zníž. prenesená",J121,0)</f>
        <v>0</v>
      </c>
      <c r="BI121" s="155">
        <f>IF(N121="nulová",J121,0)</f>
        <v>0</v>
      </c>
      <c r="BJ121" s="14" t="s">
        <v>114</v>
      </c>
      <c r="BK121" s="155">
        <f>ROUND(I121*H121,2)</f>
        <v>0</v>
      </c>
      <c r="BL121" s="14" t="s">
        <v>113</v>
      </c>
      <c r="BM121" s="154" t="s">
        <v>115</v>
      </c>
    </row>
    <row r="122" spans="1:65" s="2" customFormat="1" ht="21.75" customHeight="1">
      <c r="A122" s="29"/>
      <c r="B122" s="141"/>
      <c r="C122" s="142" t="s">
        <v>114</v>
      </c>
      <c r="D122" s="142" t="s">
        <v>109</v>
      </c>
      <c r="E122" s="143" t="s">
        <v>116</v>
      </c>
      <c r="F122" s="144" t="s">
        <v>117</v>
      </c>
      <c r="G122" s="145" t="s">
        <v>112</v>
      </c>
      <c r="H122" s="146">
        <v>201.2</v>
      </c>
      <c r="I122" s="147"/>
      <c r="J122" s="148">
        <f>ROUND(I122*H122,2)</f>
        <v>0</v>
      </c>
      <c r="K122" s="149"/>
      <c r="L122" s="30"/>
      <c r="M122" s="150" t="s">
        <v>1</v>
      </c>
      <c r="N122" s="151" t="s">
        <v>40</v>
      </c>
      <c r="O122" s="56"/>
      <c r="P122" s="152">
        <f>O122*H122</f>
        <v>0</v>
      </c>
      <c r="Q122" s="152">
        <v>0</v>
      </c>
      <c r="R122" s="152">
        <f>Q122*H122</f>
        <v>0</v>
      </c>
      <c r="S122" s="152">
        <v>0</v>
      </c>
      <c r="T122" s="153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4" t="s">
        <v>113</v>
      </c>
      <c r="AT122" s="154" t="s">
        <v>109</v>
      </c>
      <c r="AU122" s="154" t="s">
        <v>114</v>
      </c>
      <c r="AY122" s="14" t="s">
        <v>107</v>
      </c>
      <c r="BE122" s="155">
        <f>IF(N122="základná",J122,0)</f>
        <v>0</v>
      </c>
      <c r="BF122" s="155">
        <f>IF(N122="znížená",J122,0)</f>
        <v>0</v>
      </c>
      <c r="BG122" s="155">
        <f>IF(N122="zákl. prenesená",J122,0)</f>
        <v>0</v>
      </c>
      <c r="BH122" s="155">
        <f>IF(N122="zníž. prenesená",J122,0)</f>
        <v>0</v>
      </c>
      <c r="BI122" s="155">
        <f>IF(N122="nulová",J122,0)</f>
        <v>0</v>
      </c>
      <c r="BJ122" s="14" t="s">
        <v>114</v>
      </c>
      <c r="BK122" s="155">
        <f>ROUND(I122*H122,2)</f>
        <v>0</v>
      </c>
      <c r="BL122" s="14" t="s">
        <v>113</v>
      </c>
      <c r="BM122" s="154" t="s">
        <v>118</v>
      </c>
    </row>
    <row r="123" spans="1:65" s="2" customFormat="1" ht="24.2" customHeight="1">
      <c r="A123" s="29"/>
      <c r="B123" s="141"/>
      <c r="C123" s="142" t="s">
        <v>119</v>
      </c>
      <c r="D123" s="142" t="s">
        <v>109</v>
      </c>
      <c r="E123" s="143" t="s">
        <v>120</v>
      </c>
      <c r="F123" s="144" t="s">
        <v>121</v>
      </c>
      <c r="G123" s="145" t="s">
        <v>112</v>
      </c>
      <c r="H123" s="146">
        <v>211.2</v>
      </c>
      <c r="I123" s="147"/>
      <c r="J123" s="148">
        <f>ROUND(I123*H123,2)</f>
        <v>0</v>
      </c>
      <c r="K123" s="149"/>
      <c r="L123" s="30"/>
      <c r="M123" s="150" t="s">
        <v>1</v>
      </c>
      <c r="N123" s="151" t="s">
        <v>40</v>
      </c>
      <c r="O123" s="56"/>
      <c r="P123" s="152">
        <f>O123*H123</f>
        <v>0</v>
      </c>
      <c r="Q123" s="152">
        <v>0</v>
      </c>
      <c r="R123" s="152">
        <f>Q123*H123</f>
        <v>0</v>
      </c>
      <c r="S123" s="152">
        <v>0</v>
      </c>
      <c r="T123" s="153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4" t="s">
        <v>113</v>
      </c>
      <c r="AT123" s="154" t="s">
        <v>109</v>
      </c>
      <c r="AU123" s="154" t="s">
        <v>114</v>
      </c>
      <c r="AY123" s="14" t="s">
        <v>107</v>
      </c>
      <c r="BE123" s="155">
        <f>IF(N123="základná",J123,0)</f>
        <v>0</v>
      </c>
      <c r="BF123" s="155">
        <f>IF(N123="znížená",J123,0)</f>
        <v>0</v>
      </c>
      <c r="BG123" s="155">
        <f>IF(N123="zákl. prenesená",J123,0)</f>
        <v>0</v>
      </c>
      <c r="BH123" s="155">
        <f>IF(N123="zníž. prenesená",J123,0)</f>
        <v>0</v>
      </c>
      <c r="BI123" s="155">
        <f>IF(N123="nulová",J123,0)</f>
        <v>0</v>
      </c>
      <c r="BJ123" s="14" t="s">
        <v>114</v>
      </c>
      <c r="BK123" s="155">
        <f>ROUND(I123*H123,2)</f>
        <v>0</v>
      </c>
      <c r="BL123" s="14" t="s">
        <v>113</v>
      </c>
      <c r="BM123" s="154" t="s">
        <v>122</v>
      </c>
    </row>
    <row r="124" spans="1:65" s="2" customFormat="1" ht="21.75" customHeight="1">
      <c r="A124" s="29"/>
      <c r="B124" s="141"/>
      <c r="C124" s="142" t="s">
        <v>113</v>
      </c>
      <c r="D124" s="142" t="s">
        <v>109</v>
      </c>
      <c r="E124" s="143" t="s">
        <v>123</v>
      </c>
      <c r="F124" s="144" t="s">
        <v>124</v>
      </c>
      <c r="G124" s="145" t="s">
        <v>112</v>
      </c>
      <c r="H124" s="146">
        <v>211.2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40</v>
      </c>
      <c r="O124" s="56"/>
      <c r="P124" s="152">
        <f>O124*H124</f>
        <v>0</v>
      </c>
      <c r="Q124" s="152">
        <v>0</v>
      </c>
      <c r="R124" s="152">
        <f>Q124*H124</f>
        <v>0</v>
      </c>
      <c r="S124" s="152">
        <v>0</v>
      </c>
      <c r="T124" s="153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113</v>
      </c>
      <c r="AT124" s="154" t="s">
        <v>109</v>
      </c>
      <c r="AU124" s="154" t="s">
        <v>114</v>
      </c>
      <c r="AY124" s="14" t="s">
        <v>107</v>
      </c>
      <c r="BE124" s="155">
        <f>IF(N124="základná",J124,0)</f>
        <v>0</v>
      </c>
      <c r="BF124" s="155">
        <f>IF(N124="znížená",J124,0)</f>
        <v>0</v>
      </c>
      <c r="BG124" s="155">
        <f>IF(N124="zákl. prenesená",J124,0)</f>
        <v>0</v>
      </c>
      <c r="BH124" s="155">
        <f>IF(N124="zníž. prenesená",J124,0)</f>
        <v>0</v>
      </c>
      <c r="BI124" s="155">
        <f>IF(N124="nulová",J124,0)</f>
        <v>0</v>
      </c>
      <c r="BJ124" s="14" t="s">
        <v>114</v>
      </c>
      <c r="BK124" s="155">
        <f>ROUND(I124*H124,2)</f>
        <v>0</v>
      </c>
      <c r="BL124" s="14" t="s">
        <v>113</v>
      </c>
      <c r="BM124" s="154" t="s">
        <v>125</v>
      </c>
    </row>
    <row r="125" spans="1:65" s="12" customFormat="1" ht="22.9" customHeight="1">
      <c r="B125" s="128"/>
      <c r="D125" s="129" t="s">
        <v>73</v>
      </c>
      <c r="E125" s="139" t="s">
        <v>114</v>
      </c>
      <c r="F125" s="139" t="s">
        <v>126</v>
      </c>
      <c r="I125" s="131"/>
      <c r="J125" s="140">
        <f>BK125</f>
        <v>0</v>
      </c>
      <c r="L125" s="128"/>
      <c r="M125" s="133"/>
      <c r="N125" s="134"/>
      <c r="O125" s="134"/>
      <c r="P125" s="135">
        <f>SUM(P126:P130)</f>
        <v>0</v>
      </c>
      <c r="Q125" s="134"/>
      <c r="R125" s="135">
        <f>SUM(R126:R130)</f>
        <v>447.70439123999995</v>
      </c>
      <c r="S125" s="134"/>
      <c r="T125" s="136">
        <f>SUM(T126:T130)</f>
        <v>0</v>
      </c>
      <c r="AR125" s="129" t="s">
        <v>79</v>
      </c>
      <c r="AT125" s="137" t="s">
        <v>73</v>
      </c>
      <c r="AU125" s="137" t="s">
        <v>79</v>
      </c>
      <c r="AY125" s="129" t="s">
        <v>107</v>
      </c>
      <c r="BK125" s="138">
        <f>SUM(BK126:BK130)</f>
        <v>0</v>
      </c>
    </row>
    <row r="126" spans="1:65" s="2" customFormat="1" ht="16.5" customHeight="1">
      <c r="A126" s="29"/>
      <c r="B126" s="141"/>
      <c r="C126" s="142" t="s">
        <v>127</v>
      </c>
      <c r="D126" s="142" t="s">
        <v>109</v>
      </c>
      <c r="E126" s="143" t="s">
        <v>128</v>
      </c>
      <c r="F126" s="144" t="s">
        <v>129</v>
      </c>
      <c r="G126" s="145" t="s">
        <v>112</v>
      </c>
      <c r="H126" s="146">
        <v>96.548000000000002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40</v>
      </c>
      <c r="O126" s="56"/>
      <c r="P126" s="152">
        <f>O126*H126</f>
        <v>0</v>
      </c>
      <c r="Q126" s="152">
        <v>2.2151299999999998</v>
      </c>
      <c r="R126" s="152">
        <f>Q126*H126</f>
        <v>213.86637123999998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113</v>
      </c>
      <c r="AT126" s="154" t="s">
        <v>109</v>
      </c>
      <c r="AU126" s="154" t="s">
        <v>114</v>
      </c>
      <c r="AY126" s="14" t="s">
        <v>107</v>
      </c>
      <c r="BE126" s="155">
        <f>IF(N126="základná",J126,0)</f>
        <v>0</v>
      </c>
      <c r="BF126" s="155">
        <f>IF(N126="znížená",J126,0)</f>
        <v>0</v>
      </c>
      <c r="BG126" s="155">
        <f>IF(N126="zákl. prenesená",J126,0)</f>
        <v>0</v>
      </c>
      <c r="BH126" s="155">
        <f>IF(N126="zníž. prenesená",J126,0)</f>
        <v>0</v>
      </c>
      <c r="BI126" s="155">
        <f>IF(N126="nulová",J126,0)</f>
        <v>0</v>
      </c>
      <c r="BJ126" s="14" t="s">
        <v>114</v>
      </c>
      <c r="BK126" s="155">
        <f>ROUND(I126*H126,2)</f>
        <v>0</v>
      </c>
      <c r="BL126" s="14" t="s">
        <v>113</v>
      </c>
      <c r="BM126" s="154" t="s">
        <v>130</v>
      </c>
    </row>
    <row r="127" spans="1:65" s="2" customFormat="1" ht="24.2" customHeight="1">
      <c r="A127" s="29"/>
      <c r="B127" s="141"/>
      <c r="C127" s="142" t="s">
        <v>131</v>
      </c>
      <c r="D127" s="142" t="s">
        <v>109</v>
      </c>
      <c r="E127" s="143" t="s">
        <v>132</v>
      </c>
      <c r="F127" s="144" t="s">
        <v>133</v>
      </c>
      <c r="G127" s="145" t="s">
        <v>112</v>
      </c>
      <c r="H127" s="146">
        <v>93.787999999999997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40</v>
      </c>
      <c r="O127" s="56"/>
      <c r="P127" s="152">
        <f>O127*H127</f>
        <v>0</v>
      </c>
      <c r="Q127" s="152">
        <v>2.4617499999999999</v>
      </c>
      <c r="R127" s="152">
        <f>Q127*H127</f>
        <v>230.88260899999997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113</v>
      </c>
      <c r="AT127" s="154" t="s">
        <v>109</v>
      </c>
      <c r="AU127" s="154" t="s">
        <v>114</v>
      </c>
      <c r="AY127" s="14" t="s">
        <v>107</v>
      </c>
      <c r="BE127" s="155">
        <f>IF(N127="základná",J127,0)</f>
        <v>0</v>
      </c>
      <c r="BF127" s="155">
        <f>IF(N127="znížená",J127,0)</f>
        <v>0</v>
      </c>
      <c r="BG127" s="155">
        <f>IF(N127="zákl. prenesená",J127,0)</f>
        <v>0</v>
      </c>
      <c r="BH127" s="155">
        <f>IF(N127="zníž. prenesená",J127,0)</f>
        <v>0</v>
      </c>
      <c r="BI127" s="155">
        <f>IF(N127="nulová",J127,0)</f>
        <v>0</v>
      </c>
      <c r="BJ127" s="14" t="s">
        <v>114</v>
      </c>
      <c r="BK127" s="155">
        <f>ROUND(I127*H127,2)</f>
        <v>0</v>
      </c>
      <c r="BL127" s="14" t="s">
        <v>113</v>
      </c>
      <c r="BM127" s="154" t="s">
        <v>134</v>
      </c>
    </row>
    <row r="128" spans="1:65" s="2" customFormat="1" ht="24.2" customHeight="1">
      <c r="A128" s="29"/>
      <c r="B128" s="141"/>
      <c r="C128" s="142" t="s">
        <v>135</v>
      </c>
      <c r="D128" s="142" t="s">
        <v>109</v>
      </c>
      <c r="E128" s="143" t="s">
        <v>136</v>
      </c>
      <c r="F128" s="144" t="s">
        <v>137</v>
      </c>
      <c r="G128" s="145" t="s">
        <v>138</v>
      </c>
      <c r="H128" s="146">
        <v>63.3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40</v>
      </c>
      <c r="O128" s="56"/>
      <c r="P128" s="152">
        <f>O128*H128</f>
        <v>0</v>
      </c>
      <c r="Q128" s="152">
        <v>6.7000000000000002E-4</v>
      </c>
      <c r="R128" s="152">
        <f>Q128*H128</f>
        <v>4.2410999999999997E-2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113</v>
      </c>
      <c r="AT128" s="154" t="s">
        <v>109</v>
      </c>
      <c r="AU128" s="154" t="s">
        <v>114</v>
      </c>
      <c r="AY128" s="14" t="s">
        <v>107</v>
      </c>
      <c r="BE128" s="155">
        <f>IF(N128="základná",J128,0)</f>
        <v>0</v>
      </c>
      <c r="BF128" s="155">
        <f>IF(N128="znížená",J128,0)</f>
        <v>0</v>
      </c>
      <c r="BG128" s="155">
        <f>IF(N128="zákl. prenesená",J128,0)</f>
        <v>0</v>
      </c>
      <c r="BH128" s="155">
        <f>IF(N128="zníž. prenesená",J128,0)</f>
        <v>0</v>
      </c>
      <c r="BI128" s="155">
        <f>IF(N128="nulová",J128,0)</f>
        <v>0</v>
      </c>
      <c r="BJ128" s="14" t="s">
        <v>114</v>
      </c>
      <c r="BK128" s="155">
        <f>ROUND(I128*H128,2)</f>
        <v>0</v>
      </c>
      <c r="BL128" s="14" t="s">
        <v>113</v>
      </c>
      <c r="BM128" s="154" t="s">
        <v>139</v>
      </c>
    </row>
    <row r="129" spans="1:65" s="2" customFormat="1" ht="24.2" customHeight="1">
      <c r="A129" s="29"/>
      <c r="B129" s="141"/>
      <c r="C129" s="142" t="s">
        <v>140</v>
      </c>
      <c r="D129" s="142" t="s">
        <v>109</v>
      </c>
      <c r="E129" s="143" t="s">
        <v>141</v>
      </c>
      <c r="F129" s="144" t="s">
        <v>142</v>
      </c>
      <c r="G129" s="145" t="s">
        <v>143</v>
      </c>
      <c r="H129" s="146">
        <v>2400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40</v>
      </c>
      <c r="O129" s="56"/>
      <c r="P129" s="152">
        <f>O129*H129</f>
        <v>0</v>
      </c>
      <c r="Q129" s="152">
        <v>1.8000000000000001E-4</v>
      </c>
      <c r="R129" s="152">
        <f>Q129*H129</f>
        <v>0.43200000000000005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113</v>
      </c>
      <c r="AT129" s="154" t="s">
        <v>109</v>
      </c>
      <c r="AU129" s="154" t="s">
        <v>114</v>
      </c>
      <c r="AY129" s="14" t="s">
        <v>107</v>
      </c>
      <c r="BE129" s="155">
        <f>IF(N129="základná",J129,0)</f>
        <v>0</v>
      </c>
      <c r="BF129" s="155">
        <f>IF(N129="znížená",J129,0)</f>
        <v>0</v>
      </c>
      <c r="BG129" s="155">
        <f>IF(N129="zákl. prenesená",J129,0)</f>
        <v>0</v>
      </c>
      <c r="BH129" s="155">
        <f>IF(N129="zníž. prenesená",J129,0)</f>
        <v>0</v>
      </c>
      <c r="BI129" s="155">
        <f>IF(N129="nulová",J129,0)</f>
        <v>0</v>
      </c>
      <c r="BJ129" s="14" t="s">
        <v>114</v>
      </c>
      <c r="BK129" s="155">
        <f>ROUND(I129*H129,2)</f>
        <v>0</v>
      </c>
      <c r="BL129" s="14" t="s">
        <v>113</v>
      </c>
      <c r="BM129" s="154" t="s">
        <v>144</v>
      </c>
    </row>
    <row r="130" spans="1:65" s="2" customFormat="1" ht="24.2" customHeight="1">
      <c r="A130" s="29"/>
      <c r="B130" s="141"/>
      <c r="C130" s="156" t="s">
        <v>145</v>
      </c>
      <c r="D130" s="156" t="s">
        <v>146</v>
      </c>
      <c r="E130" s="157" t="s">
        <v>147</v>
      </c>
      <c r="F130" s="158" t="s">
        <v>148</v>
      </c>
      <c r="G130" s="159" t="s">
        <v>149</v>
      </c>
      <c r="H130" s="160">
        <v>2.4809999999999999</v>
      </c>
      <c r="I130" s="161"/>
      <c r="J130" s="162">
        <f>ROUND(I130*H130,2)</f>
        <v>0</v>
      </c>
      <c r="K130" s="163"/>
      <c r="L130" s="164"/>
      <c r="M130" s="165" t="s">
        <v>1</v>
      </c>
      <c r="N130" s="166" t="s">
        <v>40</v>
      </c>
      <c r="O130" s="56"/>
      <c r="P130" s="152">
        <f>O130*H130</f>
        <v>0</v>
      </c>
      <c r="Q130" s="152">
        <v>1</v>
      </c>
      <c r="R130" s="152">
        <f>Q130*H130</f>
        <v>2.4809999999999999</v>
      </c>
      <c r="S130" s="152">
        <v>0</v>
      </c>
      <c r="T130" s="15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140</v>
      </c>
      <c r="AT130" s="154" t="s">
        <v>146</v>
      </c>
      <c r="AU130" s="154" t="s">
        <v>114</v>
      </c>
      <c r="AY130" s="14" t="s">
        <v>107</v>
      </c>
      <c r="BE130" s="155">
        <f>IF(N130="základná",J130,0)</f>
        <v>0</v>
      </c>
      <c r="BF130" s="155">
        <f>IF(N130="znížená",J130,0)</f>
        <v>0</v>
      </c>
      <c r="BG130" s="155">
        <f>IF(N130="zákl. prenesená",J130,0)</f>
        <v>0</v>
      </c>
      <c r="BH130" s="155">
        <f>IF(N130="zníž. prenesená",J130,0)</f>
        <v>0</v>
      </c>
      <c r="BI130" s="155">
        <f>IF(N130="nulová",J130,0)</f>
        <v>0</v>
      </c>
      <c r="BJ130" s="14" t="s">
        <v>114</v>
      </c>
      <c r="BK130" s="155">
        <f>ROUND(I130*H130,2)</f>
        <v>0</v>
      </c>
      <c r="BL130" s="14" t="s">
        <v>113</v>
      </c>
      <c r="BM130" s="154" t="s">
        <v>150</v>
      </c>
    </row>
    <row r="131" spans="1:65" s="12" customFormat="1" ht="22.9" customHeight="1">
      <c r="B131" s="128"/>
      <c r="D131" s="129" t="s">
        <v>73</v>
      </c>
      <c r="E131" s="139" t="s">
        <v>119</v>
      </c>
      <c r="F131" s="139" t="s">
        <v>151</v>
      </c>
      <c r="I131" s="131"/>
      <c r="J131" s="140">
        <f>BK131</f>
        <v>0</v>
      </c>
      <c r="L131" s="128"/>
      <c r="M131" s="133"/>
      <c r="N131" s="134"/>
      <c r="O131" s="134"/>
      <c r="P131" s="135">
        <f>SUM(P132:P134)</f>
        <v>0</v>
      </c>
      <c r="Q131" s="134"/>
      <c r="R131" s="135">
        <f>SUM(R132:R134)</f>
        <v>466.76044000000002</v>
      </c>
      <c r="S131" s="134"/>
      <c r="T131" s="136">
        <f>SUM(T132:T134)</f>
        <v>0</v>
      </c>
      <c r="AR131" s="129" t="s">
        <v>79</v>
      </c>
      <c r="AT131" s="137" t="s">
        <v>73</v>
      </c>
      <c r="AU131" s="137" t="s">
        <v>79</v>
      </c>
      <c r="AY131" s="129" t="s">
        <v>107</v>
      </c>
      <c r="BK131" s="138">
        <f>SUM(BK132:BK134)</f>
        <v>0</v>
      </c>
    </row>
    <row r="132" spans="1:65" s="2" customFormat="1" ht="44.25" customHeight="1">
      <c r="A132" s="29"/>
      <c r="B132" s="141"/>
      <c r="C132" s="142" t="s">
        <v>152</v>
      </c>
      <c r="D132" s="142" t="s">
        <v>109</v>
      </c>
      <c r="E132" s="143" t="s">
        <v>153</v>
      </c>
      <c r="F132" s="144" t="s">
        <v>154</v>
      </c>
      <c r="G132" s="145" t="s">
        <v>143</v>
      </c>
      <c r="H132" s="146">
        <v>158</v>
      </c>
      <c r="I132" s="147"/>
      <c r="J132" s="148">
        <f>ROUND(I132*H132,2)</f>
        <v>0</v>
      </c>
      <c r="K132" s="149"/>
      <c r="L132" s="30"/>
      <c r="M132" s="150" t="s">
        <v>1</v>
      </c>
      <c r="N132" s="151" t="s">
        <v>40</v>
      </c>
      <c r="O132" s="56"/>
      <c r="P132" s="152">
        <f>O132*H132</f>
        <v>0</v>
      </c>
      <c r="Q132" s="152">
        <v>5.4179999999999999E-2</v>
      </c>
      <c r="R132" s="152">
        <f>Q132*H132</f>
        <v>8.5604399999999998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113</v>
      </c>
      <c r="AT132" s="154" t="s">
        <v>109</v>
      </c>
      <c r="AU132" s="154" t="s">
        <v>114</v>
      </c>
      <c r="AY132" s="14" t="s">
        <v>107</v>
      </c>
      <c r="BE132" s="155">
        <f>IF(N132="základná",J132,0)</f>
        <v>0</v>
      </c>
      <c r="BF132" s="155">
        <f>IF(N132="znížená",J132,0)</f>
        <v>0</v>
      </c>
      <c r="BG132" s="155">
        <f>IF(N132="zákl. prenesená",J132,0)</f>
        <v>0</v>
      </c>
      <c r="BH132" s="155">
        <f>IF(N132="zníž. prenesená",J132,0)</f>
        <v>0</v>
      </c>
      <c r="BI132" s="155">
        <f>IF(N132="nulová",J132,0)</f>
        <v>0</v>
      </c>
      <c r="BJ132" s="14" t="s">
        <v>114</v>
      </c>
      <c r="BK132" s="155">
        <f>ROUND(I132*H132,2)</f>
        <v>0</v>
      </c>
      <c r="BL132" s="14" t="s">
        <v>113</v>
      </c>
      <c r="BM132" s="154" t="s">
        <v>155</v>
      </c>
    </row>
    <row r="133" spans="1:65" s="2" customFormat="1" ht="24.2" customHeight="1">
      <c r="A133" s="29"/>
      <c r="B133" s="141"/>
      <c r="C133" s="156" t="s">
        <v>156</v>
      </c>
      <c r="D133" s="156" t="s">
        <v>146</v>
      </c>
      <c r="E133" s="157" t="s">
        <v>157</v>
      </c>
      <c r="F133" s="158" t="s">
        <v>194</v>
      </c>
      <c r="G133" s="159" t="s">
        <v>143</v>
      </c>
      <c r="H133" s="160">
        <v>158</v>
      </c>
      <c r="I133" s="161"/>
      <c r="J133" s="162">
        <f>ROUND(I133*H133,2)</f>
        <v>0</v>
      </c>
      <c r="K133" s="163"/>
      <c r="L133" s="164"/>
      <c r="M133" s="165" t="s">
        <v>1</v>
      </c>
      <c r="N133" s="166" t="s">
        <v>40</v>
      </c>
      <c r="O133" s="56"/>
      <c r="P133" s="152">
        <f>O133*H133</f>
        <v>0</v>
      </c>
      <c r="Q133" s="152">
        <v>1.45</v>
      </c>
      <c r="R133" s="152">
        <f>Q133*H133</f>
        <v>229.1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140</v>
      </c>
      <c r="AT133" s="154" t="s">
        <v>146</v>
      </c>
      <c r="AU133" s="154" t="s">
        <v>114</v>
      </c>
      <c r="AY133" s="14" t="s">
        <v>107</v>
      </c>
      <c r="BE133" s="155">
        <f>IF(N133="základná",J133,0)</f>
        <v>0</v>
      </c>
      <c r="BF133" s="155">
        <f>IF(N133="znížená",J133,0)</f>
        <v>0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14" t="s">
        <v>114</v>
      </c>
      <c r="BK133" s="155">
        <f>ROUND(I133*H133,2)</f>
        <v>0</v>
      </c>
      <c r="BL133" s="14" t="s">
        <v>113</v>
      </c>
      <c r="BM133" s="154" t="s">
        <v>158</v>
      </c>
    </row>
    <row r="134" spans="1:65" s="2" customFormat="1" ht="16.5" customHeight="1">
      <c r="A134" s="29"/>
      <c r="B134" s="141"/>
      <c r="C134" s="156" t="s">
        <v>159</v>
      </c>
      <c r="D134" s="156" t="s">
        <v>146</v>
      </c>
      <c r="E134" s="157" t="s">
        <v>160</v>
      </c>
      <c r="F134" s="158" t="s">
        <v>161</v>
      </c>
      <c r="G134" s="159" t="s">
        <v>143</v>
      </c>
      <c r="H134" s="160">
        <v>158</v>
      </c>
      <c r="I134" s="161"/>
      <c r="J134" s="162">
        <f>ROUND(I134*H134,2)</f>
        <v>0</v>
      </c>
      <c r="K134" s="163"/>
      <c r="L134" s="164"/>
      <c r="M134" s="165" t="s">
        <v>1</v>
      </c>
      <c r="N134" s="166" t="s">
        <v>40</v>
      </c>
      <c r="O134" s="56"/>
      <c r="P134" s="152">
        <f>O134*H134</f>
        <v>0</v>
      </c>
      <c r="Q134" s="152">
        <v>1.45</v>
      </c>
      <c r="R134" s="152">
        <f>Q134*H134</f>
        <v>229.1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140</v>
      </c>
      <c r="AT134" s="154" t="s">
        <v>146</v>
      </c>
      <c r="AU134" s="154" t="s">
        <v>114</v>
      </c>
      <c r="AY134" s="14" t="s">
        <v>107</v>
      </c>
      <c r="BE134" s="155">
        <f>IF(N134="základná",J134,0)</f>
        <v>0</v>
      </c>
      <c r="BF134" s="155">
        <f>IF(N134="znížená",J134,0)</f>
        <v>0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114</v>
      </c>
      <c r="BK134" s="155">
        <f>ROUND(I134*H134,2)</f>
        <v>0</v>
      </c>
      <c r="BL134" s="14" t="s">
        <v>113</v>
      </c>
      <c r="BM134" s="154" t="s">
        <v>162</v>
      </c>
    </row>
    <row r="135" spans="1:65" s="12" customFormat="1" ht="22.9" customHeight="1">
      <c r="B135" s="128"/>
      <c r="D135" s="129" t="s">
        <v>73</v>
      </c>
      <c r="E135" s="139" t="s">
        <v>145</v>
      </c>
      <c r="F135" s="139" t="s">
        <v>163</v>
      </c>
      <c r="I135" s="131"/>
      <c r="J135" s="140">
        <f>BK135</f>
        <v>0</v>
      </c>
      <c r="L135" s="128"/>
      <c r="M135" s="133"/>
      <c r="N135" s="134"/>
      <c r="O135" s="134"/>
      <c r="P135" s="135">
        <f>SUM(P136:P141)</f>
        <v>0</v>
      </c>
      <c r="Q135" s="134"/>
      <c r="R135" s="135">
        <f>SUM(R136:R141)</f>
        <v>0</v>
      </c>
      <c r="S135" s="134"/>
      <c r="T135" s="136">
        <f>SUM(T136:T141)</f>
        <v>549.84</v>
      </c>
      <c r="AR135" s="129" t="s">
        <v>79</v>
      </c>
      <c r="AT135" s="137" t="s">
        <v>73</v>
      </c>
      <c r="AU135" s="137" t="s">
        <v>79</v>
      </c>
      <c r="AY135" s="129" t="s">
        <v>107</v>
      </c>
      <c r="BK135" s="138">
        <f>SUM(BK136:BK141)</f>
        <v>0</v>
      </c>
    </row>
    <row r="136" spans="1:65" s="2" customFormat="1" ht="21.75" customHeight="1">
      <c r="A136" s="29"/>
      <c r="B136" s="141"/>
      <c r="C136" s="142" t="s">
        <v>164</v>
      </c>
      <c r="D136" s="142" t="s">
        <v>109</v>
      </c>
      <c r="E136" s="143" t="s">
        <v>165</v>
      </c>
      <c r="F136" s="144" t="s">
        <v>166</v>
      </c>
      <c r="G136" s="145" t="s">
        <v>143</v>
      </c>
      <c r="H136" s="146">
        <v>158</v>
      </c>
      <c r="I136" s="147"/>
      <c r="J136" s="148">
        <f t="shared" ref="J136:J141" si="0">ROUND(I136*H136,2)</f>
        <v>0</v>
      </c>
      <c r="K136" s="149"/>
      <c r="L136" s="30"/>
      <c r="M136" s="150" t="s">
        <v>1</v>
      </c>
      <c r="N136" s="151" t="s">
        <v>40</v>
      </c>
      <c r="O136" s="56"/>
      <c r="P136" s="152">
        <f t="shared" ref="P136:P141" si="1">O136*H136</f>
        <v>0</v>
      </c>
      <c r="Q136" s="152">
        <v>0</v>
      </c>
      <c r="R136" s="152">
        <f t="shared" ref="R136:R141" si="2">Q136*H136</f>
        <v>0</v>
      </c>
      <c r="S136" s="152">
        <v>3.48</v>
      </c>
      <c r="T136" s="153">
        <f t="shared" ref="T136:T141" si="3">S136*H136</f>
        <v>549.84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113</v>
      </c>
      <c r="AT136" s="154" t="s">
        <v>109</v>
      </c>
      <c r="AU136" s="154" t="s">
        <v>114</v>
      </c>
      <c r="AY136" s="14" t="s">
        <v>107</v>
      </c>
      <c r="BE136" s="155">
        <f t="shared" ref="BE136:BE141" si="4">IF(N136="základná",J136,0)</f>
        <v>0</v>
      </c>
      <c r="BF136" s="155">
        <f t="shared" ref="BF136:BF141" si="5">IF(N136="znížená",J136,0)</f>
        <v>0</v>
      </c>
      <c r="BG136" s="155">
        <f t="shared" ref="BG136:BG141" si="6">IF(N136="zákl. prenesená",J136,0)</f>
        <v>0</v>
      </c>
      <c r="BH136" s="155">
        <f t="shared" ref="BH136:BH141" si="7">IF(N136="zníž. prenesená",J136,0)</f>
        <v>0</v>
      </c>
      <c r="BI136" s="155">
        <f t="shared" ref="BI136:BI141" si="8">IF(N136="nulová",J136,0)</f>
        <v>0</v>
      </c>
      <c r="BJ136" s="14" t="s">
        <v>114</v>
      </c>
      <c r="BK136" s="155">
        <f t="shared" ref="BK136:BK141" si="9">ROUND(I136*H136,2)</f>
        <v>0</v>
      </c>
      <c r="BL136" s="14" t="s">
        <v>113</v>
      </c>
      <c r="BM136" s="154" t="s">
        <v>167</v>
      </c>
    </row>
    <row r="137" spans="1:65" s="2" customFormat="1" ht="21.75" customHeight="1">
      <c r="A137" s="29"/>
      <c r="B137" s="141"/>
      <c r="C137" s="142" t="s">
        <v>168</v>
      </c>
      <c r="D137" s="142" t="s">
        <v>109</v>
      </c>
      <c r="E137" s="143" t="s">
        <v>169</v>
      </c>
      <c r="F137" s="144" t="s">
        <v>170</v>
      </c>
      <c r="G137" s="145" t="s">
        <v>149</v>
      </c>
      <c r="H137" s="146">
        <v>378.84</v>
      </c>
      <c r="I137" s="147"/>
      <c r="J137" s="148">
        <f t="shared" si="0"/>
        <v>0</v>
      </c>
      <c r="K137" s="149"/>
      <c r="L137" s="30"/>
      <c r="M137" s="150" t="s">
        <v>1</v>
      </c>
      <c r="N137" s="151" t="s">
        <v>40</v>
      </c>
      <c r="O137" s="56"/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113</v>
      </c>
      <c r="AT137" s="154" t="s">
        <v>109</v>
      </c>
      <c r="AU137" s="154" t="s">
        <v>114</v>
      </c>
      <c r="AY137" s="14" t="s">
        <v>107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114</v>
      </c>
      <c r="BK137" s="155">
        <f t="shared" si="9"/>
        <v>0</v>
      </c>
      <c r="BL137" s="14" t="s">
        <v>113</v>
      </c>
      <c r="BM137" s="154" t="s">
        <v>171</v>
      </c>
    </row>
    <row r="138" spans="1:65" s="2" customFormat="1" ht="24.2" customHeight="1">
      <c r="A138" s="29"/>
      <c r="B138" s="141"/>
      <c r="C138" s="142" t="s">
        <v>172</v>
      </c>
      <c r="D138" s="142" t="s">
        <v>109</v>
      </c>
      <c r="E138" s="143" t="s">
        <v>173</v>
      </c>
      <c r="F138" s="144" t="s">
        <v>174</v>
      </c>
      <c r="G138" s="145" t="s">
        <v>149</v>
      </c>
      <c r="H138" s="146">
        <v>3402</v>
      </c>
      <c r="I138" s="147"/>
      <c r="J138" s="148">
        <f t="shared" si="0"/>
        <v>0</v>
      </c>
      <c r="K138" s="149"/>
      <c r="L138" s="30"/>
      <c r="M138" s="150" t="s">
        <v>1</v>
      </c>
      <c r="N138" s="151" t="s">
        <v>40</v>
      </c>
      <c r="O138" s="56"/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113</v>
      </c>
      <c r="AT138" s="154" t="s">
        <v>109</v>
      </c>
      <c r="AU138" s="154" t="s">
        <v>114</v>
      </c>
      <c r="AY138" s="14" t="s">
        <v>107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114</v>
      </c>
      <c r="BK138" s="155">
        <f t="shared" si="9"/>
        <v>0</v>
      </c>
      <c r="BL138" s="14" t="s">
        <v>113</v>
      </c>
      <c r="BM138" s="154" t="s">
        <v>175</v>
      </c>
    </row>
    <row r="139" spans="1:65" s="2" customFormat="1" ht="24.2" customHeight="1">
      <c r="A139" s="29"/>
      <c r="B139" s="141"/>
      <c r="C139" s="142" t="s">
        <v>176</v>
      </c>
      <c r="D139" s="142" t="s">
        <v>109</v>
      </c>
      <c r="E139" s="143" t="s">
        <v>177</v>
      </c>
      <c r="F139" s="144" t="s">
        <v>178</v>
      </c>
      <c r="G139" s="145" t="s">
        <v>149</v>
      </c>
      <c r="H139" s="146">
        <v>378.84</v>
      </c>
      <c r="I139" s="147"/>
      <c r="J139" s="148">
        <f t="shared" si="0"/>
        <v>0</v>
      </c>
      <c r="K139" s="149"/>
      <c r="L139" s="30"/>
      <c r="M139" s="150" t="s">
        <v>1</v>
      </c>
      <c r="N139" s="151" t="s">
        <v>40</v>
      </c>
      <c r="O139" s="56"/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113</v>
      </c>
      <c r="AT139" s="154" t="s">
        <v>109</v>
      </c>
      <c r="AU139" s="154" t="s">
        <v>114</v>
      </c>
      <c r="AY139" s="14" t="s">
        <v>107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114</v>
      </c>
      <c r="BK139" s="155">
        <f t="shared" si="9"/>
        <v>0</v>
      </c>
      <c r="BL139" s="14" t="s">
        <v>113</v>
      </c>
      <c r="BM139" s="154" t="s">
        <v>179</v>
      </c>
    </row>
    <row r="140" spans="1:65" s="2" customFormat="1" ht="24.2" customHeight="1">
      <c r="A140" s="29"/>
      <c r="B140" s="141"/>
      <c r="C140" s="142" t="s">
        <v>180</v>
      </c>
      <c r="D140" s="142" t="s">
        <v>109</v>
      </c>
      <c r="E140" s="143" t="s">
        <v>181</v>
      </c>
      <c r="F140" s="144" t="s">
        <v>182</v>
      </c>
      <c r="G140" s="145" t="s">
        <v>149</v>
      </c>
      <c r="H140" s="146">
        <v>378.84</v>
      </c>
      <c r="I140" s="147"/>
      <c r="J140" s="148">
        <f t="shared" si="0"/>
        <v>0</v>
      </c>
      <c r="K140" s="149"/>
      <c r="L140" s="30"/>
      <c r="M140" s="150" t="s">
        <v>1</v>
      </c>
      <c r="N140" s="151" t="s">
        <v>40</v>
      </c>
      <c r="O140" s="56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113</v>
      </c>
      <c r="AT140" s="154" t="s">
        <v>109</v>
      </c>
      <c r="AU140" s="154" t="s">
        <v>114</v>
      </c>
      <c r="AY140" s="14" t="s">
        <v>107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114</v>
      </c>
      <c r="BK140" s="155">
        <f t="shared" si="9"/>
        <v>0</v>
      </c>
      <c r="BL140" s="14" t="s">
        <v>113</v>
      </c>
      <c r="BM140" s="154" t="s">
        <v>183</v>
      </c>
    </row>
    <row r="141" spans="1:65" s="2" customFormat="1" ht="24.2" customHeight="1">
      <c r="A141" s="29"/>
      <c r="B141" s="141"/>
      <c r="C141" s="142" t="s">
        <v>184</v>
      </c>
      <c r="D141" s="142" t="s">
        <v>109</v>
      </c>
      <c r="E141" s="143" t="s">
        <v>185</v>
      </c>
      <c r="F141" s="144" t="s">
        <v>186</v>
      </c>
      <c r="G141" s="145" t="s">
        <v>149</v>
      </c>
      <c r="H141" s="146">
        <v>378.84</v>
      </c>
      <c r="I141" s="147"/>
      <c r="J141" s="148">
        <f t="shared" si="0"/>
        <v>0</v>
      </c>
      <c r="K141" s="149"/>
      <c r="L141" s="30"/>
      <c r="M141" s="150" t="s">
        <v>1</v>
      </c>
      <c r="N141" s="151" t="s">
        <v>40</v>
      </c>
      <c r="O141" s="56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113</v>
      </c>
      <c r="AT141" s="154" t="s">
        <v>109</v>
      </c>
      <c r="AU141" s="154" t="s">
        <v>114</v>
      </c>
      <c r="AY141" s="14" t="s">
        <v>107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114</v>
      </c>
      <c r="BK141" s="155">
        <f t="shared" si="9"/>
        <v>0</v>
      </c>
      <c r="BL141" s="14" t="s">
        <v>113</v>
      </c>
      <c r="BM141" s="154" t="s">
        <v>187</v>
      </c>
    </row>
    <row r="142" spans="1:65" s="12" customFormat="1" ht="22.9" customHeight="1">
      <c r="B142" s="128"/>
      <c r="D142" s="129" t="s">
        <v>73</v>
      </c>
      <c r="E142" s="139" t="s">
        <v>188</v>
      </c>
      <c r="F142" s="139" t="s">
        <v>189</v>
      </c>
      <c r="I142" s="131"/>
      <c r="J142" s="140">
        <f>BK142</f>
        <v>0</v>
      </c>
      <c r="L142" s="128"/>
      <c r="M142" s="133"/>
      <c r="N142" s="134"/>
      <c r="O142" s="134"/>
      <c r="P142" s="135">
        <f>P143</f>
        <v>0</v>
      </c>
      <c r="Q142" s="134"/>
      <c r="R142" s="135">
        <f>R143</f>
        <v>0</v>
      </c>
      <c r="S142" s="134"/>
      <c r="T142" s="136">
        <f>T143</f>
        <v>0</v>
      </c>
      <c r="AR142" s="129" t="s">
        <v>79</v>
      </c>
      <c r="AT142" s="137" t="s">
        <v>73</v>
      </c>
      <c r="AU142" s="137" t="s">
        <v>79</v>
      </c>
      <c r="AY142" s="129" t="s">
        <v>107</v>
      </c>
      <c r="BK142" s="138">
        <f>BK143</f>
        <v>0</v>
      </c>
    </row>
    <row r="143" spans="1:65" s="2" customFormat="1" ht="24.2" customHeight="1">
      <c r="A143" s="29"/>
      <c r="B143" s="141"/>
      <c r="C143" s="142" t="s">
        <v>190</v>
      </c>
      <c r="D143" s="142" t="s">
        <v>109</v>
      </c>
      <c r="E143" s="143" t="s">
        <v>191</v>
      </c>
      <c r="F143" s="144" t="s">
        <v>192</v>
      </c>
      <c r="G143" s="145" t="s">
        <v>149</v>
      </c>
      <c r="H143" s="146">
        <v>914.46500000000003</v>
      </c>
      <c r="I143" s="147"/>
      <c r="J143" s="148">
        <f>ROUND(I143*H143,2)</f>
        <v>0</v>
      </c>
      <c r="K143" s="149"/>
      <c r="L143" s="30"/>
      <c r="M143" s="167" t="s">
        <v>1</v>
      </c>
      <c r="N143" s="168" t="s">
        <v>40</v>
      </c>
      <c r="O143" s="169"/>
      <c r="P143" s="170">
        <f>O143*H143</f>
        <v>0</v>
      </c>
      <c r="Q143" s="170">
        <v>0</v>
      </c>
      <c r="R143" s="170">
        <f>Q143*H143</f>
        <v>0</v>
      </c>
      <c r="S143" s="170">
        <v>0</v>
      </c>
      <c r="T143" s="17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113</v>
      </c>
      <c r="AT143" s="154" t="s">
        <v>109</v>
      </c>
      <c r="AU143" s="154" t="s">
        <v>114</v>
      </c>
      <c r="AY143" s="14" t="s">
        <v>107</v>
      </c>
      <c r="BE143" s="155">
        <f>IF(N143="základná",J143,0)</f>
        <v>0</v>
      </c>
      <c r="BF143" s="155">
        <f>IF(N143="znížená",J143,0)</f>
        <v>0</v>
      </c>
      <c r="BG143" s="155">
        <f>IF(N143="zákl. prenesená",J143,0)</f>
        <v>0</v>
      </c>
      <c r="BH143" s="155">
        <f>IF(N143="zníž. prenesená",J143,0)</f>
        <v>0</v>
      </c>
      <c r="BI143" s="155">
        <f>IF(N143="nulová",J143,0)</f>
        <v>0</v>
      </c>
      <c r="BJ143" s="14" t="s">
        <v>114</v>
      </c>
      <c r="BK143" s="155">
        <f>ROUND(I143*H143,2)</f>
        <v>0</v>
      </c>
      <c r="BL143" s="14" t="s">
        <v>113</v>
      </c>
      <c r="BM143" s="154" t="s">
        <v>193</v>
      </c>
    </row>
    <row r="144" spans="1:65" s="2" customFormat="1" ht="6.95" customHeight="1">
      <c r="A144" s="29"/>
      <c r="B144" s="45"/>
      <c r="C144" s="46"/>
      <c r="D144" s="46"/>
      <c r="E144" s="46"/>
      <c r="F144" s="46"/>
      <c r="G144" s="46"/>
      <c r="H144" s="46"/>
      <c r="I144" s="46"/>
      <c r="J144" s="46"/>
      <c r="K144" s="46"/>
      <c r="L144" s="30"/>
      <c r="M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</sheetData>
  <autoFilter ref="C117:K143"/>
  <mergeCells count="6">
    <mergeCell ref="E110:H11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LSR43 - Oprava oplotenia ...</vt:lpstr>
      <vt:lpstr>'LSR43 - Oprava oplotenia ...'!Názvy_tlače</vt:lpstr>
      <vt:lpstr>'Rekapitulácia stavby'!Názvy_tlače</vt:lpstr>
      <vt:lpstr>'LSR43 - Oprava oplotenia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DESKTOP-7TP4D94\owner</dc:creator>
  <cp:lastModifiedBy>Filip.Danko</cp:lastModifiedBy>
  <dcterms:created xsi:type="dcterms:W3CDTF">2022-10-14T06:57:21Z</dcterms:created>
  <dcterms:modified xsi:type="dcterms:W3CDTF">2022-10-27T11:17:42Z</dcterms:modified>
</cp:coreProperties>
</file>