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huslav.chudik\Documents\VO 2022 - HarvestoroveSluzby OZLT_DNS\HarvestoroveSluzby - Vyzva 18-2022\"/>
    </mc:Choice>
  </mc:AlternateContent>
  <bookViews>
    <workbookView xWindow="1950" yWindow="-30" windowWidth="21075" windowHeight="9780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ponuka'!$A$1:$O$45</definedName>
  </definedNames>
  <calcPr calcId="162913"/>
</workbook>
</file>

<file path=xl/calcChain.xml><?xml version="1.0" encoding="utf-8"?>
<calcChain xmlns="http://schemas.openxmlformats.org/spreadsheetml/2006/main">
  <c r="L31" i="1" l="1"/>
  <c r="G26" i="1" l="1"/>
  <c r="O26" i="1" s="1"/>
  <c r="G27" i="1"/>
  <c r="O27" i="1" s="1"/>
  <c r="G28" i="1"/>
  <c r="O28" i="1" s="1"/>
  <c r="O23" i="1" l="1"/>
  <c r="O25" i="1"/>
  <c r="G24" i="1"/>
  <c r="O24" i="1" s="1"/>
  <c r="G22" i="1"/>
  <c r="O22" i="1" s="1"/>
  <c r="G21" i="1"/>
  <c r="O21" i="1" s="1"/>
  <c r="G23" i="1"/>
  <c r="G25" i="1"/>
  <c r="G20" i="1" l="1"/>
  <c r="O20" i="1" s="1"/>
  <c r="P20" i="1" s="1"/>
  <c r="G19" i="1"/>
  <c r="O19" i="1" s="1"/>
  <c r="P19" i="1" s="1"/>
  <c r="G18" i="1"/>
  <c r="O18" i="1" s="1"/>
  <c r="P18" i="1" s="1"/>
  <c r="G17" i="1"/>
  <c r="O17" i="1" s="1"/>
  <c r="P17" i="1" s="1"/>
  <c r="I4" i="4" l="1"/>
  <c r="F4" i="4"/>
  <c r="C4" i="4"/>
  <c r="B7" i="4" l="1"/>
  <c r="G14" i="1"/>
  <c r="O14" i="1" s="1"/>
  <c r="G15" i="1"/>
  <c r="G16" i="1"/>
  <c r="G29" i="1"/>
  <c r="G13" i="1"/>
  <c r="G12" i="1"/>
  <c r="O12" i="1" l="1"/>
  <c r="G30" i="1"/>
  <c r="O30" i="1" s="1"/>
  <c r="P12" i="1"/>
  <c r="P14" i="1"/>
  <c r="O29" i="1" l="1"/>
  <c r="P29" i="1" s="1"/>
  <c r="O16" i="1"/>
  <c r="P16" i="1" s="1"/>
  <c r="O15" i="1"/>
  <c r="P15" i="1" s="1"/>
  <c r="O13" i="1"/>
  <c r="O31" i="1" s="1"/>
  <c r="P13" i="1" l="1"/>
  <c r="P31" i="1"/>
  <c r="O33" i="1" l="1"/>
  <c r="O32" i="1" s="1"/>
</calcChain>
</file>

<file path=xl/sharedStrings.xml><?xml version="1.0" encoding="utf-8"?>
<sst xmlns="http://schemas.openxmlformats.org/spreadsheetml/2006/main" count="154" uniqueCount="96">
  <si>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</si>
  <si>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</si>
  <si>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</si>
  <si>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</si>
  <si>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</si>
  <si>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</si>
  <si>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</si>
  <si>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</si>
  <si>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</si>
  <si>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</si>
  <si>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</si>
  <si>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</si>
  <si>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</si>
  <si>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</si>
  <si>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</si>
  <si>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</si>
  <si>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</si>
  <si>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</si>
  <si>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</si>
  <si>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</si>
  <si>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</si>
  <si>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</si>
  <si>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</si>
  <si>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</si>
  <si>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</si>
  <si>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</si>
  <si>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</si>
  <si>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</si>
  <si>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</si>
  <si>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</si>
  <si>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</si>
  <si>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</si>
  <si>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</si>
  <si>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</si>
  <si>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</si>
  <si>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</si>
  <si>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</si>
  <si>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</si>
  <si>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</si>
  <si>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</si>
  <si>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</si>
  <si>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</si>
  <si>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</si>
  <si>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</si>
  <si>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</si>
  <si>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</si>
  <si>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</si>
  <si>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</si>
  <si>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</si>
  <si>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</si>
  <si>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</si>
  <si>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</si>
  <si>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</si>
  <si>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</si>
  <si>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</si>
  <si>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</si>
  <si>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</si>
  <si>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</si>
  <si>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</si>
  <si>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</si>
  <si>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</si>
  <si>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</si>
  <si>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</si>
  <si>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</si>
  <si>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</si>
  <si>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</si>
  <si>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</si>
  <si>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</si>
  <si>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</si>
  <si>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</si>
  <si>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</si>
  <si>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cena</t>
  </si>
  <si>
    <t>VÚ-50r.</t>
  </si>
  <si>
    <t>Lesy SR š.p. OZ Karpaty</t>
  </si>
  <si>
    <t xml:space="preserve">Lesnícke služby v ťažbovom procese - viacoperačné technológie na OZ Karpary, VC Kostolište, LS Malacky  </t>
  </si>
  <si>
    <t>02 Králová</t>
  </si>
  <si>
    <t>119A</t>
  </si>
  <si>
    <t>121B10</t>
  </si>
  <si>
    <t>155-20</t>
  </si>
  <si>
    <t>161A10</t>
  </si>
  <si>
    <t>168A</t>
  </si>
  <si>
    <t>649B</t>
  </si>
  <si>
    <t>649C</t>
  </si>
  <si>
    <t>136A</t>
  </si>
  <si>
    <t>103A</t>
  </si>
  <si>
    <t>662C</t>
  </si>
  <si>
    <t>659B</t>
  </si>
  <si>
    <t>141C10</t>
  </si>
  <si>
    <t>127A</t>
  </si>
  <si>
    <t>126C</t>
  </si>
  <si>
    <t>654C</t>
  </si>
  <si>
    <t>56B</t>
  </si>
  <si>
    <t>57A20</t>
  </si>
  <si>
    <t>66C</t>
  </si>
  <si>
    <t>časť A - Ťažba a výroba sortimentov harvestermi a ich vývoz forwardermi z porastu z lokality peň na vývozné miesto / odvozné miesto. Veľkostná kategória - i. Veľmi malý (mini) - s prevádzkovou hmotnosťou menšou ako 13 t, s výkonom motora menším ako 110 kW, šírka stroja do 2 000 mm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</si>
  <si>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Požadovaný termín vykonania zákazky: november 2022 až december 2022. Zo SP je požadovaná technológia z bodu 3. Predmet zákazky - (bližšie vymedzenie predmetu zákazky) : časť A - Ťažba a výroba sortimentov harvestermi a ich vývoz forwardermi z porastu z lokality peň na vývozné miesto / odvozné miesto. Veľkostná kategória - i. Veľmi malý (mini) - s prevádzkovou hmotnosťou menšou ako 13 t, s výkonom motora menším ako 110 kW, šírka stroja do 2 000 mm.                                                       Objednávateľ na požiadanie dodávateľa prác umožní obhliadku porastov. Kontaktná osoba: Ing.Swan Peter 0918688674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</si>
</sst>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 wrapText="1"/>
    </xf>
    <xf numFmtId="3" fontId="10" fillId="3" borderId="28" xfId="0" applyNumberFormat="1" applyFont="1" applyFill="1" applyBorder="1" applyAlignment="1" applyProtection="1">
      <alignment horizontal="right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 wrapText="1"/>
    </xf>
    <xf numFmtId="3" fontId="10" fillId="3" borderId="31" xfId="0" applyNumberFormat="1" applyFont="1" applyFill="1" applyBorder="1" applyAlignment="1" applyProtection="1">
      <alignment horizontal="right" vertical="center"/>
    </xf>
    <xf numFmtId="0" fontId="10" fillId="3" borderId="35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 wrapText="1"/>
    </xf>
    <xf numFmtId="0" fontId="3" fillId="3" borderId="36" xfId="0" applyFont="1" applyFill="1" applyBorder="1" applyAlignment="1" applyProtection="1">
      <alignment horizontal="center" vertical="center"/>
    </xf>
    <xf numFmtId="0" fontId="0" fillId="3" borderId="36" xfId="0" applyFill="1" applyBorder="1" applyAlignment="1" applyProtection="1">
      <alignment horizontal="center" vertical="center"/>
    </xf>
    <xf numFmtId="3" fontId="10" fillId="3" borderId="36" xfId="0" applyNumberFormat="1" applyFont="1" applyFill="1" applyBorder="1" applyAlignment="1" applyProtection="1">
      <alignment horizontal="right" vertical="center"/>
    </xf>
    <xf numFmtId="0" fontId="10" fillId="3" borderId="36" xfId="0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</xf>
    <xf numFmtId="4" fontId="6" fillId="3" borderId="37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</xf>
    <xf numFmtId="4" fontId="6" fillId="3" borderId="37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44" xfId="0" applyFont="1" applyFill="1" applyBorder="1" applyAlignment="1" applyProtection="1">
      <alignment horizontal="center" vertical="center"/>
    </xf>
    <xf numFmtId="0" fontId="3" fillId="3" borderId="38" xfId="0" applyFont="1" applyFill="1" applyBorder="1" applyProtection="1"/>
    <xf numFmtId="0" fontId="0" fillId="3" borderId="35" xfId="0" applyFill="1" applyBorder="1" applyProtection="1"/>
    <xf numFmtId="0" fontId="3" fillId="3" borderId="25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45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48" xfId="0" applyFont="1" applyFill="1" applyBorder="1" applyAlignment="1" applyProtection="1">
      <alignment horizontal="right" vertical="center" wrapText="1"/>
    </xf>
    <xf numFmtId="0" fontId="10" fillId="3" borderId="23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0" fontId="10" fillId="3" borderId="50" xfId="0" applyFont="1" applyFill="1" applyBorder="1" applyAlignment="1" applyProtection="1">
      <alignment horizontal="right" vertical="center" wrapText="1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10" fillId="3" borderId="51" xfId="0" applyFont="1" applyFill="1" applyBorder="1" applyAlignment="1" applyProtection="1">
      <alignment horizontal="right" vertical="center" wrapText="1"/>
    </xf>
    <xf numFmtId="0" fontId="6" fillId="3" borderId="10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/>
    </xf>
    <xf numFmtId="4" fontId="10" fillId="3" borderId="25" xfId="0" applyNumberFormat="1" applyFont="1" applyFill="1" applyBorder="1" applyAlignment="1" applyProtection="1">
      <alignment horizontal="right" vertical="center"/>
    </xf>
    <xf numFmtId="4" fontId="10" fillId="3" borderId="44" xfId="0" applyNumberFormat="1" applyFont="1" applyFill="1" applyBorder="1" applyAlignment="1" applyProtection="1">
      <alignment horizontal="right" vertical="center"/>
    </xf>
    <xf numFmtId="0" fontId="10" fillId="3" borderId="52" xfId="0" applyFont="1" applyFill="1" applyBorder="1" applyAlignment="1" applyProtection="1">
      <alignment horizontal="center" vertical="center" wrapText="1"/>
    </xf>
    <xf numFmtId="0" fontId="3" fillId="3" borderId="41" xfId="0" applyFont="1" applyFill="1" applyBorder="1" applyAlignment="1" applyProtection="1">
      <alignment horizontal="center" vertical="center"/>
    </xf>
    <xf numFmtId="3" fontId="10" fillId="3" borderId="52" xfId="0" applyNumberFormat="1" applyFont="1" applyFill="1" applyBorder="1" applyAlignment="1" applyProtection="1">
      <alignment horizontal="right" vertical="center"/>
    </xf>
    <xf numFmtId="0" fontId="10" fillId="3" borderId="53" xfId="0" applyFont="1" applyFill="1" applyBorder="1" applyAlignment="1" applyProtection="1">
      <alignment horizontal="right" vertical="center" wrapText="1"/>
    </xf>
    <xf numFmtId="0" fontId="10" fillId="3" borderId="42" xfId="0" applyFont="1" applyFill="1" applyBorder="1" applyAlignment="1" applyProtection="1">
      <alignment horizontal="center" vertical="center"/>
    </xf>
    <xf numFmtId="4" fontId="6" fillId="3" borderId="18" xfId="0" applyNumberFormat="1" applyFont="1" applyFill="1" applyBorder="1" applyAlignment="1" applyProtection="1">
      <alignment horizontal="center" vertical="center"/>
    </xf>
    <xf numFmtId="4" fontId="10" fillId="3" borderId="41" xfId="0" applyNumberFormat="1" applyFont="1" applyFill="1" applyBorder="1" applyAlignment="1" applyProtection="1">
      <alignment horizontal="right" vertical="center"/>
    </xf>
    <xf numFmtId="4" fontId="10" fillId="3" borderId="32" xfId="0" applyNumberFormat="1" applyFont="1" applyFill="1" applyBorder="1" applyAlignment="1" applyProtection="1">
      <alignment horizontal="right" vertical="center"/>
    </xf>
    <xf numFmtId="4" fontId="10" fillId="3" borderId="52" xfId="0" applyNumberFormat="1" applyFont="1" applyFill="1" applyBorder="1" applyAlignment="1" applyProtection="1">
      <alignment horizontal="right" vertical="center"/>
    </xf>
    <xf numFmtId="2" fontId="10" fillId="3" borderId="52" xfId="0" applyNumberFormat="1" applyFont="1" applyFill="1" applyBorder="1" applyAlignment="1" applyProtection="1">
      <alignment horizontal="center" vertical="center" wrapText="1"/>
    </xf>
    <xf numFmtId="2" fontId="10" fillId="3" borderId="53" xfId="0" applyNumberFormat="1" applyFont="1" applyFill="1" applyBorder="1" applyAlignment="1" applyProtection="1">
      <alignment horizontal="right" vertical="center" wrapText="1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4" fontId="6" fillId="3" borderId="54" xfId="0" applyNumberFormat="1" applyFont="1" applyFill="1" applyBorder="1" applyAlignment="1" applyProtection="1">
      <alignment horizontal="center" vertical="center"/>
      <protection locked="0"/>
    </xf>
    <xf numFmtId="4" fontId="6" fillId="3" borderId="55" xfId="0" applyNumberFormat="1" applyFont="1" applyFill="1" applyBorder="1" applyAlignment="1" applyProtection="1">
      <alignment horizontal="center" vertical="center"/>
      <protection locked="0"/>
    </xf>
    <xf numFmtId="4" fontId="10" fillId="3" borderId="36" xfId="0" applyNumberFormat="1" applyFont="1" applyFill="1" applyBorder="1" applyAlignment="1" applyProtection="1">
      <alignment horizontal="right" vertical="center"/>
    </xf>
    <xf numFmtId="0" fontId="10" fillId="3" borderId="56" xfId="0" applyFont="1" applyFill="1" applyBorder="1" applyAlignment="1" applyProtection="1">
      <alignment horizontal="center" vertical="center" wrapText="1"/>
    </xf>
    <xf numFmtId="0" fontId="10" fillId="3" borderId="57" xfId="0" applyFont="1" applyFill="1" applyBorder="1" applyAlignment="1" applyProtection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3" borderId="41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42" xfId="0" applyFill="1" applyBorder="1" applyAlignment="1">
      <alignment horizontal="center" vertical="top" wrapText="1"/>
    </xf>
    <xf numFmtId="0" fontId="0" fillId="3" borderId="39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43" xfId="0" applyFill="1" applyBorder="1" applyAlignment="1">
      <alignment horizontal="center" vertical="top" wrapText="1"/>
    </xf>
    <xf numFmtId="0" fontId="0" fillId="0" borderId="44" xfId="0" applyBorder="1" applyAlignment="1">
      <alignment wrapText="1"/>
    </xf>
    <xf numFmtId="0" fontId="0" fillId="0" borderId="40" xfId="0" applyBorder="1" applyAlignment="1">
      <alignment wrapText="1"/>
    </xf>
    <xf numFmtId="0" fontId="0" fillId="0" borderId="45" xfId="0" applyBorder="1" applyAlignment="1">
      <alignment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26" xfId="0" applyFont="1" applyFill="1" applyBorder="1" applyAlignment="1" applyProtection="1">
      <alignment horizontal="center" vertical="center" textRotation="90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46" xfId="0" applyFont="1" applyFill="1" applyBorder="1" applyAlignment="1" applyProtection="1">
      <alignment horizontal="center" vertical="center" wrapText="1"/>
    </xf>
    <xf numFmtId="0" fontId="6" fillId="3" borderId="47" xfId="0" applyFont="1" applyFill="1" applyBorder="1" applyAlignment="1" applyProtection="1">
      <alignment horizontal="center" vertical="center" wrapText="1"/>
    </xf>
    <xf numFmtId="0" fontId="6" fillId="3" borderId="48" xfId="0" applyFont="1" applyFill="1" applyBorder="1" applyAlignment="1" applyProtection="1">
      <alignment horizontal="center" vertical="center" wrapText="1"/>
    </xf>
    <xf numFmtId="0" fontId="6" fillId="3" borderId="49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4" fillId="2" borderId="0" xfId="0" applyFont="1" applyFill="1" applyAlignment="1">
      <alignment horizontal="left"/>
    </xf>
    <xf numFmtId="0" fontId="1" fillId="3" borderId="0" xfId="0" applyFont="1" applyFill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40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tabSelected="1" view="pageBreakPreview" topLeftCell="A16" zoomScale="110" zoomScaleNormal="100" zoomScaleSheetLayoutView="110" workbookViewId="0">
      <selection activeCell="E36" sqref="E36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55" t="s">
        <v>64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6" t="s">
        <v>68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69</v>
      </c>
      <c r="O2" s="15"/>
    </row>
    <row r="3" spans="1:16" ht="18" x14ac:dyDescent="0.25">
      <c r="A3" s="17" t="s">
        <v>0</v>
      </c>
      <c r="B3" s="13"/>
      <c r="C3" s="154" t="s">
        <v>74</v>
      </c>
      <c r="D3" s="154"/>
      <c r="E3" s="154"/>
      <c r="F3" s="154"/>
      <c r="G3" s="154"/>
      <c r="H3" s="154"/>
      <c r="I3" s="154"/>
      <c r="J3" s="154"/>
      <c r="K3" s="154"/>
      <c r="L3" s="154"/>
      <c r="N3" s="14"/>
      <c r="O3" s="15"/>
    </row>
    <row r="4" spans="1:16" ht="3.7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ht="4.5" customHeight="1" x14ac:dyDescent="0.25">
      <c r="A5" s="18"/>
      <c r="B5" s="18"/>
      <c r="C5" s="18"/>
      <c r="D5" s="18"/>
      <c r="E5" s="158"/>
      <c r="F5" s="158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59" t="s">
        <v>73</v>
      </c>
      <c r="C6" s="159"/>
      <c r="D6" s="159"/>
      <c r="E6" s="159"/>
      <c r="F6" s="159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60"/>
      <c r="C7" s="160"/>
      <c r="D7" s="160"/>
      <c r="E7" s="160"/>
      <c r="F7" s="160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56" t="s">
        <v>66</v>
      </c>
      <c r="B8" s="157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59" t="s">
        <v>70</v>
      </c>
      <c r="B9" s="152" t="s">
        <v>2</v>
      </c>
      <c r="C9" s="147" t="s">
        <v>53</v>
      </c>
      <c r="D9" s="148"/>
      <c r="E9" s="149" t="s">
        <v>3</v>
      </c>
      <c r="F9" s="150"/>
      <c r="G9" s="151"/>
      <c r="H9" s="139" t="s">
        <v>4</v>
      </c>
      <c r="I9" s="136" t="s">
        <v>5</v>
      </c>
      <c r="J9" s="142" t="s">
        <v>6</v>
      </c>
      <c r="K9" s="145" t="s">
        <v>7</v>
      </c>
      <c r="L9" s="136" t="s">
        <v>54</v>
      </c>
      <c r="M9" s="136" t="s">
        <v>60</v>
      </c>
      <c r="N9" s="126" t="s">
        <v>58</v>
      </c>
      <c r="O9" s="128" t="s">
        <v>59</v>
      </c>
    </row>
    <row r="10" spans="1:16" ht="21.75" customHeight="1" x14ac:dyDescent="0.25">
      <c r="A10" s="25"/>
      <c r="B10" s="153"/>
      <c r="C10" s="130" t="s">
        <v>67</v>
      </c>
      <c r="D10" s="131"/>
      <c r="E10" s="130" t="s">
        <v>9</v>
      </c>
      <c r="F10" s="132" t="s">
        <v>10</v>
      </c>
      <c r="G10" s="134" t="s">
        <v>11</v>
      </c>
      <c r="H10" s="140"/>
      <c r="I10" s="137"/>
      <c r="J10" s="143"/>
      <c r="K10" s="146"/>
      <c r="L10" s="137"/>
      <c r="M10" s="137"/>
      <c r="N10" s="127"/>
      <c r="O10" s="129"/>
    </row>
    <row r="11" spans="1:16" ht="50.25" customHeight="1" thickBot="1" x14ac:dyDescent="0.3">
      <c r="A11" s="26"/>
      <c r="B11" s="153"/>
      <c r="C11" s="130"/>
      <c r="D11" s="131"/>
      <c r="E11" s="130"/>
      <c r="F11" s="133"/>
      <c r="G11" s="135"/>
      <c r="H11" s="141"/>
      <c r="I11" s="137"/>
      <c r="J11" s="144"/>
      <c r="K11" s="146"/>
      <c r="L11" s="138"/>
      <c r="M11" s="138"/>
      <c r="N11" s="127"/>
      <c r="O11" s="129"/>
    </row>
    <row r="12" spans="1:16" x14ac:dyDescent="0.25">
      <c r="A12" s="78" t="s">
        <v>75</v>
      </c>
      <c r="B12" s="66" t="s">
        <v>76</v>
      </c>
      <c r="C12" s="97" t="s">
        <v>94</v>
      </c>
      <c r="D12" s="98"/>
      <c r="E12" s="67">
        <v>15.89</v>
      </c>
      <c r="F12" s="68"/>
      <c r="G12" s="69">
        <f>E12+F12</f>
        <v>15.89</v>
      </c>
      <c r="H12" s="70" t="s">
        <v>72</v>
      </c>
      <c r="I12" s="71">
        <v>0</v>
      </c>
      <c r="J12" s="71">
        <v>0.04</v>
      </c>
      <c r="K12" s="72">
        <v>200</v>
      </c>
      <c r="L12" s="74">
        <v>504.19</v>
      </c>
      <c r="M12" s="77" t="s">
        <v>61</v>
      </c>
      <c r="N12" s="92"/>
      <c r="O12" s="93">
        <f>SUM(N12*G12)</f>
        <v>0</v>
      </c>
      <c r="P12" s="12" t="str">
        <f>IF( O12=0," ", IF(100-((L12/O12)*100)&gt;20,"viac ako 20%",0))</f>
        <v xml:space="preserve"> </v>
      </c>
    </row>
    <row r="13" spans="1:16" x14ac:dyDescent="0.25">
      <c r="A13" s="27" t="s">
        <v>75</v>
      </c>
      <c r="B13" s="28" t="s">
        <v>77</v>
      </c>
      <c r="C13" s="99"/>
      <c r="D13" s="100"/>
      <c r="E13" s="79">
        <v>16.8</v>
      </c>
      <c r="F13" s="29"/>
      <c r="G13" s="73">
        <f>E13+F13</f>
        <v>16.8</v>
      </c>
      <c r="H13" s="63" t="s">
        <v>72</v>
      </c>
      <c r="I13" s="28">
        <v>0</v>
      </c>
      <c r="J13" s="28">
        <v>0.05</v>
      </c>
      <c r="K13" s="61">
        <v>200</v>
      </c>
      <c r="L13" s="74">
        <v>486.36</v>
      </c>
      <c r="M13" s="31" t="s">
        <v>61</v>
      </c>
      <c r="N13" s="94"/>
      <c r="O13" s="30">
        <f>SUM(N13*G13)</f>
        <v>0</v>
      </c>
      <c r="P13" s="12" t="str">
        <f t="shared" ref="P13" si="0">IF( O13=0," ", IF(100-((L13/O13)*100)&gt;20,"viac ako 20%",0))</f>
        <v xml:space="preserve"> </v>
      </c>
    </row>
    <row r="14" spans="1:16" x14ac:dyDescent="0.25">
      <c r="A14" s="27" t="s">
        <v>75</v>
      </c>
      <c r="B14" s="32" t="s">
        <v>78</v>
      </c>
      <c r="C14" s="99"/>
      <c r="D14" s="100"/>
      <c r="E14" s="80">
        <v>33.479999999999997</v>
      </c>
      <c r="F14" s="33"/>
      <c r="G14" s="73">
        <f t="shared" ref="G14:G29" si="1">E14+F14</f>
        <v>33.479999999999997</v>
      </c>
      <c r="H14" s="64" t="s">
        <v>72</v>
      </c>
      <c r="I14" s="32">
        <v>0</v>
      </c>
      <c r="J14" s="32">
        <v>0.05</v>
      </c>
      <c r="K14" s="58">
        <v>300</v>
      </c>
      <c r="L14" s="74">
        <v>1137.6500000000001</v>
      </c>
      <c r="M14" s="34" t="s">
        <v>61</v>
      </c>
      <c r="N14" s="94"/>
      <c r="O14" s="30">
        <f>SUM(N14*G14)</f>
        <v>0</v>
      </c>
      <c r="P14" s="12" t="str">
        <f>IF( O14=0," ", IF(100-((L14/O14)*100)&gt;20,"viac ako 20%",0))</f>
        <v xml:space="preserve"> </v>
      </c>
    </row>
    <row r="15" spans="1:16" x14ac:dyDescent="0.25">
      <c r="A15" s="27" t="s">
        <v>75</v>
      </c>
      <c r="B15" s="28" t="s">
        <v>79</v>
      </c>
      <c r="C15" s="99"/>
      <c r="D15" s="100"/>
      <c r="E15" s="79">
        <v>27.8</v>
      </c>
      <c r="F15" s="29"/>
      <c r="G15" s="73">
        <f t="shared" si="1"/>
        <v>27.8</v>
      </c>
      <c r="H15" s="63" t="s">
        <v>72</v>
      </c>
      <c r="I15" s="28">
        <v>0</v>
      </c>
      <c r="J15" s="28">
        <v>0.03</v>
      </c>
      <c r="K15" s="61">
        <v>300</v>
      </c>
      <c r="L15" s="74">
        <v>883.21</v>
      </c>
      <c r="M15" s="34" t="s">
        <v>61</v>
      </c>
      <c r="N15" s="94"/>
      <c r="O15" s="30">
        <f t="shared" ref="O15:O30" si="2">SUM(N15*G15)</f>
        <v>0</v>
      </c>
      <c r="P15" s="12" t="str">
        <f t="shared" ref="P15:P29" si="3">IF( O15=0," ", IF(100-((L15/O15)*100)&gt;20,"viac ako 20%",0))</f>
        <v xml:space="preserve"> </v>
      </c>
    </row>
    <row r="16" spans="1:16" x14ac:dyDescent="0.25">
      <c r="A16" s="27" t="s">
        <v>75</v>
      </c>
      <c r="B16" s="28" t="s">
        <v>80</v>
      </c>
      <c r="C16" s="99"/>
      <c r="D16" s="100"/>
      <c r="E16" s="79">
        <v>39.04</v>
      </c>
      <c r="F16" s="29"/>
      <c r="G16" s="73">
        <f t="shared" si="1"/>
        <v>39.04</v>
      </c>
      <c r="H16" s="63" t="s">
        <v>72</v>
      </c>
      <c r="I16" s="28">
        <v>0</v>
      </c>
      <c r="J16" s="28">
        <v>0.04</v>
      </c>
      <c r="K16" s="61">
        <v>500</v>
      </c>
      <c r="L16" s="74">
        <v>1277</v>
      </c>
      <c r="M16" s="34" t="s">
        <v>61</v>
      </c>
      <c r="N16" s="94"/>
      <c r="O16" s="30">
        <f t="shared" si="2"/>
        <v>0</v>
      </c>
      <c r="P16" s="12" t="str">
        <f t="shared" si="3"/>
        <v xml:space="preserve"> </v>
      </c>
    </row>
    <row r="17" spans="1:16" x14ac:dyDescent="0.25">
      <c r="A17" s="27" t="s">
        <v>75</v>
      </c>
      <c r="B17" s="81" t="s">
        <v>81</v>
      </c>
      <c r="C17" s="99"/>
      <c r="D17" s="100"/>
      <c r="E17" s="87">
        <v>26.46</v>
      </c>
      <c r="F17" s="83"/>
      <c r="G17" s="84">
        <f t="shared" si="1"/>
        <v>26.46</v>
      </c>
      <c r="H17" s="63" t="s">
        <v>72</v>
      </c>
      <c r="I17" s="28">
        <v>0</v>
      </c>
      <c r="J17" s="81">
        <v>0.04</v>
      </c>
      <c r="K17" s="82">
        <v>300</v>
      </c>
      <c r="L17" s="74">
        <v>766.02</v>
      </c>
      <c r="M17" s="34" t="s">
        <v>61</v>
      </c>
      <c r="N17" s="94"/>
      <c r="O17" s="86">
        <f t="shared" si="2"/>
        <v>0</v>
      </c>
      <c r="P17" s="12" t="str">
        <f t="shared" si="3"/>
        <v xml:space="preserve"> </v>
      </c>
    </row>
    <row r="18" spans="1:16" x14ac:dyDescent="0.25">
      <c r="A18" s="27" t="s">
        <v>75</v>
      </c>
      <c r="B18" s="81" t="s">
        <v>82</v>
      </c>
      <c r="C18" s="99"/>
      <c r="D18" s="100"/>
      <c r="E18" s="87">
        <v>22.45</v>
      </c>
      <c r="F18" s="83"/>
      <c r="G18" s="84">
        <f t="shared" si="1"/>
        <v>22.45</v>
      </c>
      <c r="H18" s="63" t="s">
        <v>72</v>
      </c>
      <c r="I18" s="28">
        <v>0</v>
      </c>
      <c r="J18" s="81">
        <v>0.03</v>
      </c>
      <c r="K18" s="82">
        <v>300</v>
      </c>
      <c r="L18" s="74">
        <v>713.24</v>
      </c>
      <c r="M18" s="34" t="s">
        <v>61</v>
      </c>
      <c r="N18" s="94"/>
      <c r="O18" s="86">
        <f t="shared" si="2"/>
        <v>0</v>
      </c>
      <c r="P18" s="12" t="str">
        <f t="shared" si="3"/>
        <v xml:space="preserve"> </v>
      </c>
    </row>
    <row r="19" spans="1:16" x14ac:dyDescent="0.25">
      <c r="A19" s="27" t="s">
        <v>75</v>
      </c>
      <c r="B19" s="81" t="s">
        <v>83</v>
      </c>
      <c r="C19" s="99"/>
      <c r="D19" s="100"/>
      <c r="E19" s="87">
        <v>52.36</v>
      </c>
      <c r="F19" s="83"/>
      <c r="G19" s="84">
        <f t="shared" si="1"/>
        <v>52.36</v>
      </c>
      <c r="H19" s="63" t="s">
        <v>72</v>
      </c>
      <c r="I19" s="28">
        <v>0</v>
      </c>
      <c r="J19" s="81">
        <v>0.04</v>
      </c>
      <c r="K19" s="82">
        <v>500</v>
      </c>
      <c r="L19" s="74">
        <v>1712.7</v>
      </c>
      <c r="M19" s="34" t="s">
        <v>61</v>
      </c>
      <c r="N19" s="94"/>
      <c r="O19" s="86">
        <f t="shared" si="2"/>
        <v>0</v>
      </c>
      <c r="P19" s="12" t="str">
        <f t="shared" si="3"/>
        <v xml:space="preserve"> </v>
      </c>
    </row>
    <row r="20" spans="1:16" x14ac:dyDescent="0.25">
      <c r="A20" s="27" t="s">
        <v>75</v>
      </c>
      <c r="B20" s="81" t="s">
        <v>84</v>
      </c>
      <c r="C20" s="99"/>
      <c r="D20" s="100"/>
      <c r="E20" s="87">
        <v>83.16</v>
      </c>
      <c r="F20" s="89">
        <v>3.99</v>
      </c>
      <c r="G20" s="84">
        <f t="shared" si="1"/>
        <v>87.149999999999991</v>
      </c>
      <c r="H20" s="63" t="s">
        <v>72</v>
      </c>
      <c r="I20" s="28">
        <v>0</v>
      </c>
      <c r="J20" s="81">
        <v>0.06</v>
      </c>
      <c r="K20" s="82">
        <v>500</v>
      </c>
      <c r="L20" s="74">
        <v>2757.36</v>
      </c>
      <c r="M20" s="34" t="s">
        <v>61</v>
      </c>
      <c r="N20" s="94"/>
      <c r="O20" s="86">
        <f t="shared" si="2"/>
        <v>0</v>
      </c>
      <c r="P20" s="12" t="str">
        <f t="shared" si="3"/>
        <v xml:space="preserve"> </v>
      </c>
    </row>
    <row r="21" spans="1:16" x14ac:dyDescent="0.25">
      <c r="A21" s="27" t="s">
        <v>75</v>
      </c>
      <c r="B21" s="81" t="s">
        <v>85</v>
      </c>
      <c r="C21" s="99"/>
      <c r="D21" s="100"/>
      <c r="E21" s="87">
        <v>14.73</v>
      </c>
      <c r="F21" s="89"/>
      <c r="G21" s="84">
        <f t="shared" si="1"/>
        <v>14.73</v>
      </c>
      <c r="H21" s="63" t="s">
        <v>72</v>
      </c>
      <c r="I21" s="28">
        <v>0</v>
      </c>
      <c r="J21" s="90">
        <v>0.1</v>
      </c>
      <c r="K21" s="82">
        <v>100</v>
      </c>
      <c r="L21" s="74">
        <v>351.31</v>
      </c>
      <c r="M21" s="34" t="s">
        <v>61</v>
      </c>
      <c r="N21" s="94"/>
      <c r="O21" s="86">
        <f t="shared" si="2"/>
        <v>0</v>
      </c>
      <c r="P21" s="12"/>
    </row>
    <row r="22" spans="1:16" x14ac:dyDescent="0.25">
      <c r="A22" s="27" t="s">
        <v>75</v>
      </c>
      <c r="B22" s="81" t="s">
        <v>86</v>
      </c>
      <c r="C22" s="99"/>
      <c r="D22" s="100"/>
      <c r="E22" s="87">
        <v>8.43</v>
      </c>
      <c r="F22" s="89"/>
      <c r="G22" s="84">
        <f t="shared" si="1"/>
        <v>8.43</v>
      </c>
      <c r="H22" s="63" t="s">
        <v>72</v>
      </c>
      <c r="I22" s="28">
        <v>0</v>
      </c>
      <c r="J22" s="81">
        <v>0.05</v>
      </c>
      <c r="K22" s="82">
        <v>350</v>
      </c>
      <c r="L22" s="74">
        <v>275.75</v>
      </c>
      <c r="M22" s="34" t="s">
        <v>61</v>
      </c>
      <c r="N22" s="94"/>
      <c r="O22" s="86">
        <f t="shared" si="2"/>
        <v>0</v>
      </c>
      <c r="P22" s="12"/>
    </row>
    <row r="23" spans="1:16" x14ac:dyDescent="0.25">
      <c r="A23" s="27" t="s">
        <v>75</v>
      </c>
      <c r="B23" s="81" t="s">
        <v>87</v>
      </c>
      <c r="C23" s="99"/>
      <c r="D23" s="100"/>
      <c r="E23" s="87"/>
      <c r="F23" s="89">
        <v>36.21</v>
      </c>
      <c r="G23" s="84">
        <f t="shared" si="1"/>
        <v>36.21</v>
      </c>
      <c r="H23" s="63" t="s">
        <v>72</v>
      </c>
      <c r="I23" s="28">
        <v>0</v>
      </c>
      <c r="J23" s="81">
        <v>0.11</v>
      </c>
      <c r="K23" s="82">
        <v>300</v>
      </c>
      <c r="L23" s="74">
        <v>1054.07</v>
      </c>
      <c r="M23" s="34" t="s">
        <v>61</v>
      </c>
      <c r="N23" s="94"/>
      <c r="O23" s="86">
        <f t="shared" si="2"/>
        <v>0</v>
      </c>
      <c r="P23" s="12"/>
    </row>
    <row r="24" spans="1:16" x14ac:dyDescent="0.25">
      <c r="A24" s="27" t="s">
        <v>75</v>
      </c>
      <c r="B24" s="81" t="s">
        <v>88</v>
      </c>
      <c r="C24" s="99"/>
      <c r="D24" s="100"/>
      <c r="E24" s="87"/>
      <c r="F24" s="89">
        <v>46.2</v>
      </c>
      <c r="G24" s="91">
        <f t="shared" si="1"/>
        <v>46.2</v>
      </c>
      <c r="H24" s="63" t="s">
        <v>72</v>
      </c>
      <c r="I24" s="28">
        <v>0</v>
      </c>
      <c r="J24" s="81">
        <v>0.04</v>
      </c>
      <c r="K24" s="82">
        <v>250</v>
      </c>
      <c r="L24" s="74">
        <v>1723.72</v>
      </c>
      <c r="M24" s="34" t="s">
        <v>61</v>
      </c>
      <c r="N24" s="94"/>
      <c r="O24" s="86">
        <f t="shared" si="2"/>
        <v>0</v>
      </c>
      <c r="P24" s="12"/>
    </row>
    <row r="25" spans="1:16" x14ac:dyDescent="0.25">
      <c r="A25" s="27" t="s">
        <v>75</v>
      </c>
      <c r="B25" s="81" t="s">
        <v>89</v>
      </c>
      <c r="C25" s="99"/>
      <c r="D25" s="100"/>
      <c r="E25" s="87"/>
      <c r="F25" s="89">
        <v>9.4</v>
      </c>
      <c r="G25" s="91">
        <f t="shared" si="1"/>
        <v>9.4</v>
      </c>
      <c r="H25" s="63" t="s">
        <v>72</v>
      </c>
      <c r="I25" s="28">
        <v>0</v>
      </c>
      <c r="J25" s="81">
        <v>0.05</v>
      </c>
      <c r="K25" s="82">
        <v>100</v>
      </c>
      <c r="L25" s="74">
        <v>350.71</v>
      </c>
      <c r="M25" s="34" t="s">
        <v>61</v>
      </c>
      <c r="N25" s="94"/>
      <c r="O25" s="86">
        <f t="shared" si="2"/>
        <v>0</v>
      </c>
      <c r="P25" s="12"/>
    </row>
    <row r="26" spans="1:16" x14ac:dyDescent="0.25">
      <c r="A26" s="27" t="s">
        <v>75</v>
      </c>
      <c r="B26" s="81" t="s">
        <v>90</v>
      </c>
      <c r="C26" s="99"/>
      <c r="D26" s="100"/>
      <c r="E26" s="87">
        <v>223</v>
      </c>
      <c r="F26" s="89">
        <v>13</v>
      </c>
      <c r="G26" s="91">
        <f t="shared" si="1"/>
        <v>236</v>
      </c>
      <c r="H26" s="85" t="s">
        <v>72</v>
      </c>
      <c r="I26" s="81">
        <v>0</v>
      </c>
      <c r="J26" s="90">
        <v>0.1</v>
      </c>
      <c r="K26" s="82">
        <v>300</v>
      </c>
      <c r="L26" s="74">
        <v>5697.27</v>
      </c>
      <c r="M26" s="34" t="s">
        <v>61</v>
      </c>
      <c r="N26" s="94"/>
      <c r="O26" s="86">
        <f t="shared" si="2"/>
        <v>0</v>
      </c>
      <c r="P26" s="12"/>
    </row>
    <row r="27" spans="1:16" x14ac:dyDescent="0.25">
      <c r="A27" s="27" t="s">
        <v>75</v>
      </c>
      <c r="B27" s="81" t="s">
        <v>91</v>
      </c>
      <c r="C27" s="99"/>
      <c r="D27" s="100"/>
      <c r="E27" s="87">
        <v>9.31</v>
      </c>
      <c r="F27" s="89"/>
      <c r="G27" s="91">
        <f t="shared" si="1"/>
        <v>9.31</v>
      </c>
      <c r="H27" s="85" t="s">
        <v>72</v>
      </c>
      <c r="I27" s="81">
        <v>0</v>
      </c>
      <c r="J27" s="81">
        <v>0.04</v>
      </c>
      <c r="K27" s="82">
        <v>100</v>
      </c>
      <c r="L27" s="74">
        <v>295.77999999999997</v>
      </c>
      <c r="M27" s="34" t="s">
        <v>61</v>
      </c>
      <c r="N27" s="94"/>
      <c r="O27" s="86">
        <f t="shared" si="2"/>
        <v>0</v>
      </c>
      <c r="P27" s="12"/>
    </row>
    <row r="28" spans="1:16" x14ac:dyDescent="0.25">
      <c r="A28" s="27" t="s">
        <v>75</v>
      </c>
      <c r="B28" s="81" t="s">
        <v>92</v>
      </c>
      <c r="C28" s="99"/>
      <c r="D28" s="100"/>
      <c r="E28" s="87">
        <v>25.74</v>
      </c>
      <c r="F28" s="89"/>
      <c r="G28" s="91">
        <f t="shared" si="1"/>
        <v>25.74</v>
      </c>
      <c r="H28" s="85" t="s">
        <v>72</v>
      </c>
      <c r="I28" s="81">
        <v>0</v>
      </c>
      <c r="J28" s="81">
        <v>0.03</v>
      </c>
      <c r="K28" s="82">
        <v>200</v>
      </c>
      <c r="L28" s="74">
        <v>817.76</v>
      </c>
      <c r="M28" s="34" t="s">
        <v>61</v>
      </c>
      <c r="N28" s="94"/>
      <c r="O28" s="86">
        <f t="shared" si="2"/>
        <v>0</v>
      </c>
      <c r="P28" s="12"/>
    </row>
    <row r="29" spans="1:16" ht="15.75" thickBot="1" x14ac:dyDescent="0.3">
      <c r="A29" s="35" t="s">
        <v>75</v>
      </c>
      <c r="B29" s="36" t="s">
        <v>93</v>
      </c>
      <c r="C29" s="101"/>
      <c r="D29" s="102"/>
      <c r="E29" s="88">
        <v>38.01</v>
      </c>
      <c r="F29" s="37"/>
      <c r="G29" s="76">
        <f t="shared" si="1"/>
        <v>38.01</v>
      </c>
      <c r="H29" s="65" t="s">
        <v>72</v>
      </c>
      <c r="I29" s="36">
        <v>0</v>
      </c>
      <c r="J29" s="36">
        <v>0.12</v>
      </c>
      <c r="K29" s="62">
        <v>300</v>
      </c>
      <c r="L29" s="74">
        <v>827.48</v>
      </c>
      <c r="M29" s="48" t="s">
        <v>61</v>
      </c>
      <c r="N29" s="95"/>
      <c r="O29" s="48">
        <f t="shared" si="2"/>
        <v>0</v>
      </c>
      <c r="P29" s="12" t="str">
        <f t="shared" si="3"/>
        <v xml:space="preserve"> </v>
      </c>
    </row>
    <row r="30" spans="1:16" ht="15.75" thickBot="1" x14ac:dyDescent="0.3">
      <c r="A30" s="38"/>
      <c r="B30" s="39"/>
      <c r="C30" s="40"/>
      <c r="D30" s="41"/>
      <c r="E30" s="42"/>
      <c r="F30" s="42"/>
      <c r="G30" s="96">
        <f>SUM(G12:G29)</f>
        <v>745.45999999999981</v>
      </c>
      <c r="H30" s="43"/>
      <c r="I30" s="39"/>
      <c r="J30" s="39"/>
      <c r="K30" s="40"/>
      <c r="L30" s="44"/>
      <c r="M30" s="45"/>
      <c r="N30" s="49"/>
      <c r="O30" s="50">
        <f t="shared" si="2"/>
        <v>0</v>
      </c>
      <c r="P30" s="12"/>
    </row>
    <row r="31" spans="1:16" ht="15.75" thickBot="1" x14ac:dyDescent="0.3">
      <c r="A31" s="60"/>
      <c r="B31" s="46"/>
      <c r="C31" s="46"/>
      <c r="D31" s="46"/>
      <c r="E31" s="46"/>
      <c r="F31" s="46"/>
      <c r="G31" s="46"/>
      <c r="H31" s="46"/>
      <c r="I31" s="46"/>
      <c r="J31" s="112" t="s">
        <v>13</v>
      </c>
      <c r="K31" s="112"/>
      <c r="L31" s="50">
        <f>SUM(L12:L29)</f>
        <v>21631.579999999994</v>
      </c>
      <c r="M31" s="47"/>
      <c r="N31" s="51" t="s">
        <v>14</v>
      </c>
      <c r="O31" s="44">
        <f>SUM(O12:O30)</f>
        <v>0</v>
      </c>
      <c r="P31" s="12" t="str">
        <f>IF(O31&gt;L31,"prekročená cena","nižšia ako stanovená")</f>
        <v>nižšia ako stanovená</v>
      </c>
    </row>
    <row r="32" spans="1:16" ht="15.75" thickBot="1" x14ac:dyDescent="0.3">
      <c r="A32" s="113" t="s">
        <v>15</v>
      </c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44">
        <f>O33-O31</f>
        <v>0</v>
      </c>
    </row>
    <row r="33" spans="1:15" ht="15.75" thickBot="1" x14ac:dyDescent="0.3">
      <c r="A33" s="113" t="s">
        <v>16</v>
      </c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5"/>
      <c r="O33" s="44">
        <f>IF("nie"=MID(I41,1,3),O31,(O31*1.2))</f>
        <v>0</v>
      </c>
    </row>
    <row r="34" spans="1:15" x14ac:dyDescent="0.25">
      <c r="A34" s="124" t="s">
        <v>17</v>
      </c>
      <c r="B34" s="124"/>
      <c r="C34" s="124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</row>
    <row r="35" spans="1:15" x14ac:dyDescent="0.25">
      <c r="A35" s="116" t="s">
        <v>65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</row>
    <row r="36" spans="1:15" ht="25.5" customHeight="1" x14ac:dyDescent="0.25">
      <c r="A36" s="53" t="s">
        <v>57</v>
      </c>
      <c r="B36" s="53"/>
      <c r="C36" s="53"/>
      <c r="D36" s="53"/>
      <c r="E36" s="53"/>
      <c r="F36" s="53"/>
      <c r="G36" s="54" t="s">
        <v>55</v>
      </c>
      <c r="H36" s="53"/>
      <c r="I36" s="53"/>
      <c r="J36" s="55"/>
      <c r="K36" s="55"/>
      <c r="L36" s="55"/>
      <c r="M36" s="55"/>
      <c r="N36" s="55"/>
      <c r="O36" s="55"/>
    </row>
    <row r="37" spans="1:15" ht="15" customHeight="1" x14ac:dyDescent="0.25">
      <c r="A37" s="103" t="s">
        <v>95</v>
      </c>
      <c r="B37" s="104"/>
      <c r="C37" s="104"/>
      <c r="D37" s="104"/>
      <c r="E37" s="105"/>
      <c r="F37" s="125" t="s">
        <v>56</v>
      </c>
      <c r="G37" s="56" t="s">
        <v>18</v>
      </c>
      <c r="H37" s="118"/>
      <c r="I37" s="119"/>
      <c r="J37" s="119"/>
      <c r="K37" s="119"/>
      <c r="L37" s="119"/>
      <c r="M37" s="119"/>
      <c r="N37" s="119"/>
      <c r="O37" s="120"/>
    </row>
    <row r="38" spans="1:15" x14ac:dyDescent="0.25">
      <c r="A38" s="106"/>
      <c r="B38" s="107"/>
      <c r="C38" s="107"/>
      <c r="D38" s="107"/>
      <c r="E38" s="108"/>
      <c r="F38" s="125"/>
      <c r="G38" s="56" t="s">
        <v>19</v>
      </c>
      <c r="H38" s="118"/>
      <c r="I38" s="119"/>
      <c r="J38" s="119"/>
      <c r="K38" s="119"/>
      <c r="L38" s="119"/>
      <c r="M38" s="119"/>
      <c r="N38" s="119"/>
      <c r="O38" s="120"/>
    </row>
    <row r="39" spans="1:15" ht="18" customHeight="1" x14ac:dyDescent="0.25">
      <c r="A39" s="106"/>
      <c r="B39" s="107"/>
      <c r="C39" s="107"/>
      <c r="D39" s="107"/>
      <c r="E39" s="108"/>
      <c r="F39" s="125"/>
      <c r="G39" s="56" t="s">
        <v>20</v>
      </c>
      <c r="H39" s="118"/>
      <c r="I39" s="119"/>
      <c r="J39" s="119"/>
      <c r="K39" s="119"/>
      <c r="L39" s="119"/>
      <c r="M39" s="119"/>
      <c r="N39" s="119"/>
      <c r="O39" s="120"/>
    </row>
    <row r="40" spans="1:15" x14ac:dyDescent="0.25">
      <c r="A40" s="106"/>
      <c r="B40" s="107"/>
      <c r="C40" s="107"/>
      <c r="D40" s="107"/>
      <c r="E40" s="108"/>
      <c r="F40" s="125"/>
      <c r="G40" s="56" t="s">
        <v>21</v>
      </c>
      <c r="H40" s="118"/>
      <c r="I40" s="119"/>
      <c r="J40" s="119"/>
      <c r="K40" s="119"/>
      <c r="L40" s="119"/>
      <c r="M40" s="119"/>
      <c r="N40" s="119"/>
      <c r="O40" s="120"/>
    </row>
    <row r="41" spans="1:15" x14ac:dyDescent="0.25">
      <c r="A41" s="106"/>
      <c r="B41" s="107"/>
      <c r="C41" s="107"/>
      <c r="D41" s="107"/>
      <c r="E41" s="108"/>
      <c r="F41" s="125"/>
      <c r="G41" s="56" t="s">
        <v>22</v>
      </c>
      <c r="H41" s="118"/>
      <c r="I41" s="119"/>
      <c r="J41" s="119"/>
      <c r="K41" s="119"/>
      <c r="L41" s="119"/>
      <c r="M41" s="119"/>
      <c r="N41" s="119"/>
      <c r="O41" s="120"/>
    </row>
    <row r="42" spans="1:15" x14ac:dyDescent="0.25">
      <c r="A42" s="106"/>
      <c r="B42" s="107"/>
      <c r="C42" s="107"/>
      <c r="D42" s="107"/>
      <c r="E42" s="108"/>
      <c r="F42" s="24"/>
      <c r="G42" s="24"/>
      <c r="H42" s="24"/>
      <c r="I42" s="24"/>
      <c r="J42" s="24"/>
      <c r="K42" s="24"/>
      <c r="L42" s="24"/>
      <c r="M42" s="24"/>
      <c r="N42" s="24"/>
      <c r="O42" s="24"/>
    </row>
    <row r="43" spans="1:15" x14ac:dyDescent="0.25">
      <c r="A43" s="106"/>
      <c r="B43" s="107"/>
      <c r="C43" s="107"/>
      <c r="D43" s="107"/>
      <c r="E43" s="108"/>
      <c r="F43" s="24"/>
      <c r="G43" s="24"/>
      <c r="H43" s="24"/>
      <c r="I43" s="24"/>
      <c r="J43" s="24"/>
      <c r="K43" s="24"/>
      <c r="L43" s="24"/>
      <c r="M43" s="24"/>
      <c r="N43" s="24"/>
      <c r="O43" s="24"/>
    </row>
    <row r="44" spans="1:15" x14ac:dyDescent="0.25">
      <c r="A44" s="106"/>
      <c r="B44" s="107"/>
      <c r="C44" s="107"/>
      <c r="D44" s="107"/>
      <c r="E44" s="108"/>
      <c r="F44" s="55"/>
      <c r="G44" s="24"/>
      <c r="H44" s="18"/>
      <c r="I44" s="24"/>
      <c r="J44" s="24" t="s">
        <v>23</v>
      </c>
      <c r="K44" s="24"/>
      <c r="L44" s="121"/>
      <c r="M44" s="122"/>
      <c r="N44" s="123"/>
      <c r="O44" s="24"/>
    </row>
    <row r="45" spans="1:15" x14ac:dyDescent="0.25">
      <c r="A45" s="109"/>
      <c r="B45" s="110"/>
      <c r="C45" s="110"/>
      <c r="D45" s="110"/>
      <c r="E45" s="111"/>
      <c r="F45" s="55"/>
      <c r="G45" s="24"/>
      <c r="H45" s="24"/>
      <c r="I45" s="24"/>
      <c r="J45" s="24"/>
      <c r="K45" s="24"/>
      <c r="L45" s="24"/>
      <c r="M45" s="24"/>
      <c r="N45" s="24"/>
      <c r="O45" s="24"/>
    </row>
  </sheetData>
  <mergeCells count="35">
    <mergeCell ref="B9:B11"/>
    <mergeCell ref="L9:L11"/>
    <mergeCell ref="C3:L3"/>
    <mergeCell ref="A1:L1"/>
    <mergeCell ref="A8:B8"/>
    <mergeCell ref="E5:F5"/>
    <mergeCell ref="B6:F6"/>
    <mergeCell ref="B7:F7"/>
    <mergeCell ref="N9:N11"/>
    <mergeCell ref="O9:O11"/>
    <mergeCell ref="C10:D11"/>
    <mergeCell ref="E10:E11"/>
    <mergeCell ref="F10:F11"/>
    <mergeCell ref="G10:G11"/>
    <mergeCell ref="M9:M11"/>
    <mergeCell ref="H9:H11"/>
    <mergeCell ref="I9:I11"/>
    <mergeCell ref="J9:J11"/>
    <mergeCell ref="K9:K11"/>
    <mergeCell ref="C9:D9"/>
    <mergeCell ref="E9:G9"/>
    <mergeCell ref="C12:D29"/>
    <mergeCell ref="A37:E45"/>
    <mergeCell ref="J31:K31"/>
    <mergeCell ref="A32:N32"/>
    <mergeCell ref="A33:N33"/>
    <mergeCell ref="A35:O35"/>
    <mergeCell ref="H41:O41"/>
    <mergeCell ref="L44:N44"/>
    <mergeCell ref="A34:C34"/>
    <mergeCell ref="F37:F41"/>
    <mergeCell ref="H37:O37"/>
    <mergeCell ref="H38:O38"/>
    <mergeCell ref="H39:O39"/>
    <mergeCell ref="H40:O40"/>
  </mergeCells>
  <pageMargins left="0.23622047244094491" right="0.23622047244094491" top="0" bottom="0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"/>
  <sheetViews>
    <sheetView workbookViewId="0">
      <selection activeCell="M13" sqref="M13"/>
    </sheetView>
  </sheetViews>
  <sheetFormatPr defaultRowHeight="15" x14ac:dyDescent="0.25"/>
  <cols>
    <col min="2" max="2" width="16.28515625" bestFit="1" customWidth="1"/>
  </cols>
  <sheetData>
    <row r="3" spans="1:9" x14ac:dyDescent="0.25">
      <c r="A3" s="75" t="s">
        <v>61</v>
      </c>
      <c r="B3" s="75" t="s">
        <v>71</v>
      </c>
      <c r="C3" s="75"/>
      <c r="D3" s="75" t="s">
        <v>61</v>
      </c>
      <c r="E3" s="75" t="s">
        <v>71</v>
      </c>
      <c r="F3" s="75"/>
      <c r="G3" s="75" t="s">
        <v>61</v>
      </c>
      <c r="H3" s="75" t="s">
        <v>71</v>
      </c>
    </row>
    <row r="4" spans="1:9" x14ac:dyDescent="0.25">
      <c r="A4" s="75">
        <v>13.4</v>
      </c>
      <c r="B4" s="75">
        <v>25.19</v>
      </c>
      <c r="C4" s="75">
        <f>A4*B4</f>
        <v>337.54600000000005</v>
      </c>
      <c r="D4" s="75">
        <v>83</v>
      </c>
      <c r="E4" s="75">
        <v>26.05</v>
      </c>
      <c r="F4" s="75">
        <f>D4*E4</f>
        <v>2162.15</v>
      </c>
      <c r="G4" s="75">
        <v>13</v>
      </c>
      <c r="H4" s="75">
        <v>17.32</v>
      </c>
      <c r="I4" s="75">
        <f>G4*H4</f>
        <v>225.16</v>
      </c>
    </row>
    <row r="7" spans="1:9" x14ac:dyDescent="0.25">
      <c r="B7">
        <f>(C4+F4+I4)/(A4+D4+G4)</f>
        <v>24.907276051188298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63" t="s">
        <v>51</v>
      </c>
      <c r="M2" s="163"/>
    </row>
    <row r="3" spans="1:14" x14ac:dyDescent="0.25">
      <c r="A3" s="5" t="s">
        <v>25</v>
      </c>
      <c r="B3" s="164" t="s">
        <v>26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1:14" x14ac:dyDescent="0.25">
      <c r="A4" s="5" t="s">
        <v>27</v>
      </c>
      <c r="B4" s="164" t="s">
        <v>28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</row>
    <row r="5" spans="1:14" x14ac:dyDescent="0.25">
      <c r="A5" s="5" t="s">
        <v>8</v>
      </c>
      <c r="B5" s="164" t="s">
        <v>29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1:14" x14ac:dyDescent="0.25">
      <c r="A6" s="5" t="s">
        <v>2</v>
      </c>
      <c r="B6" s="164" t="s">
        <v>30</v>
      </c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</row>
    <row r="7" spans="1:14" x14ac:dyDescent="0.25">
      <c r="A7" s="6" t="s">
        <v>31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2"/>
    </row>
    <row r="8" spans="1:14" x14ac:dyDescent="0.25">
      <c r="A8" s="5" t="s">
        <v>12</v>
      </c>
      <c r="B8" s="164" t="s">
        <v>32</v>
      </c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</row>
    <row r="9" spans="1:14" x14ac:dyDescent="0.25">
      <c r="A9" s="7" t="s">
        <v>33</v>
      </c>
      <c r="B9" s="164" t="s">
        <v>34</v>
      </c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</row>
    <row r="10" spans="1:14" x14ac:dyDescent="0.25">
      <c r="A10" s="7" t="s">
        <v>35</v>
      </c>
      <c r="B10" s="164" t="s">
        <v>36</v>
      </c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</row>
    <row r="11" spans="1:14" x14ac:dyDescent="0.25">
      <c r="A11" s="8" t="s">
        <v>37</v>
      </c>
      <c r="B11" s="164" t="s">
        <v>38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</row>
    <row r="12" spans="1:14" x14ac:dyDescent="0.25">
      <c r="A12" s="9" t="s">
        <v>39</v>
      </c>
      <c r="B12" s="164" t="s">
        <v>40</v>
      </c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</row>
    <row r="13" spans="1:14" ht="24" customHeight="1" x14ac:dyDescent="0.25">
      <c r="A13" s="8" t="s">
        <v>41</v>
      </c>
      <c r="B13" s="164" t="s">
        <v>42</v>
      </c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</row>
    <row r="14" spans="1:14" ht="16.5" customHeight="1" x14ac:dyDescent="0.25">
      <c r="A14" s="8" t="s">
        <v>5</v>
      </c>
      <c r="B14" s="164" t="s">
        <v>52</v>
      </c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</row>
    <row r="15" spans="1:14" x14ac:dyDescent="0.25">
      <c r="A15" s="8" t="s">
        <v>43</v>
      </c>
      <c r="B15" s="164" t="s">
        <v>44</v>
      </c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</row>
    <row r="16" spans="1:14" ht="38.25" x14ac:dyDescent="0.25">
      <c r="A16" s="10" t="s">
        <v>45</v>
      </c>
      <c r="B16" s="164" t="s">
        <v>46</v>
      </c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</row>
    <row r="17" spans="1:14" ht="28.5" customHeight="1" x14ac:dyDescent="0.25">
      <c r="A17" s="10" t="s">
        <v>47</v>
      </c>
      <c r="B17" s="164" t="s">
        <v>48</v>
      </c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</row>
    <row r="18" spans="1:14" ht="27" customHeight="1" x14ac:dyDescent="0.25">
      <c r="A18" s="11" t="s">
        <v>49</v>
      </c>
      <c r="B18" s="164" t="s">
        <v>50</v>
      </c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</row>
    <row r="19" spans="1:14" ht="75" customHeight="1" x14ac:dyDescent="0.25">
      <c r="A19" s="57" t="s">
        <v>62</v>
      </c>
      <c r="B19" s="165" t="s">
        <v>63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bohuslav.chudik</cp:lastModifiedBy>
  <cp:lastPrinted>2022-10-25T09:30:40Z</cp:lastPrinted>
  <dcterms:created xsi:type="dcterms:W3CDTF">2012-08-13T12:29:09Z</dcterms:created>
  <dcterms:modified xsi:type="dcterms:W3CDTF">2022-10-31T14:23:48Z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