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zanp\Desktop\Stavby\PVC\DNS\DNS Psychiatria\"/>
    </mc:Choice>
  </mc:AlternateContent>
  <bookViews>
    <workbookView xWindow="0" yWindow="0" windowWidth="0" windowHeight="0"/>
  </bookViews>
  <sheets>
    <sheet name="Rekapitulácia stavby" sheetId="1" r:id="rId1"/>
    <sheet name="02 - Podlahy - Psychiatri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'02 - Podlahy - Psychiatri...'!$C$117:$K$153</definedName>
    <definedName name="_xlnm.Print_Area" localSheetId="1">'02 - Podlahy - Psychiatri...'!$C$4:$J$76,'02 - Podlahy - Psychiatri...'!$C$107:$J$153</definedName>
    <definedName name="_xlnm.Print_Titles" localSheetId="1">'02 - Podlahy - Psychiatri...'!$117:$117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T131"/>
  <c r="R132"/>
  <c r="R131"/>
  <c r="P132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F114"/>
  <c r="F112"/>
  <c r="E110"/>
  <c r="F89"/>
  <c r="F87"/>
  <c r="E85"/>
  <c r="J22"/>
  <c r="E22"/>
  <c r="J115"/>
  <c r="J21"/>
  <c r="J19"/>
  <c r="E19"/>
  <c r="J114"/>
  <c r="J18"/>
  <c r="J16"/>
  <c r="E16"/>
  <c r="F115"/>
  <c r="J15"/>
  <c r="J10"/>
  <c r="J112"/>
  <c i="1" r="L90"/>
  <c r="AM90"/>
  <c r="AM89"/>
  <c r="L89"/>
  <c r="AM87"/>
  <c r="L87"/>
  <c r="L85"/>
  <c r="L84"/>
  <c i="2" r="BK152"/>
  <c r="J152"/>
  <c r="J140"/>
  <c r="J126"/>
  <c r="J125"/>
  <c r="BK136"/>
  <c r="J149"/>
  <c r="J142"/>
  <c r="BK150"/>
  <c r="BK141"/>
  <c r="J129"/>
  <c r="J121"/>
  <c r="BK143"/>
  <c r="J143"/>
  <c r="J128"/>
  <c r="BK127"/>
  <c r="J132"/>
  <c r="BK145"/>
  <c r="BK147"/>
  <c r="J135"/>
  <c r="BK128"/>
  <c r="J130"/>
  <c r="J145"/>
  <c r="J139"/>
  <c r="BK144"/>
  <c r="BK129"/>
  <c r="BK123"/>
  <c r="J31"/>
  <c r="BK146"/>
  <c r="BK121"/>
  <c r="BK149"/>
  <c r="BK137"/>
  <c r="J151"/>
  <c r="J138"/>
  <c r="F31"/>
  <c r="J144"/>
  <c i="1" r="AS94"/>
  <c i="2" r="BK138"/>
  <c r="BK125"/>
  <c r="BK153"/>
  <c r="BK140"/>
  <c r="J136"/>
  <c r="J123"/>
  <c r="J137"/>
  <c r="F35"/>
  <c r="J122"/>
  <c r="J148"/>
  <c r="BK130"/>
  <c r="BK126"/>
  <c r="J153"/>
  <c r="J147"/>
  <c r="BK139"/>
  <c r="BK151"/>
  <c r="BK135"/>
  <c r="F33"/>
  <c r="J141"/>
  <c r="BK148"/>
  <c r="BK132"/>
  <c r="BK122"/>
  <c r="F34"/>
  <c r="J146"/>
  <c r="BK142"/>
  <c r="J127"/>
  <c r="J150"/>
  <c l="1" r="R120"/>
  <c r="R119"/>
  <c r="P124"/>
  <c r="BK120"/>
  <c r="J120"/>
  <c r="J96"/>
  <c r="T120"/>
  <c r="T124"/>
  <c r="P134"/>
  <c r="P133"/>
  <c r="P120"/>
  <c r="P119"/>
  <c r="P118"/>
  <c i="1" r="AU95"/>
  <c i="2" r="BK124"/>
  <c r="J124"/>
  <c r="J97"/>
  <c r="R124"/>
  <c r="BK134"/>
  <c r="J134"/>
  <c r="J100"/>
  <c r="R134"/>
  <c r="R133"/>
  <c r="T134"/>
  <c r="T133"/>
  <c r="BK131"/>
  <c r="J131"/>
  <c r="J98"/>
  <c r="BF150"/>
  <c r="BF153"/>
  <c i="1" r="BB95"/>
  <c i="2" r="BF148"/>
  <c i="1" r="BC95"/>
  <c i="2" r="J89"/>
  <c r="BF130"/>
  <c r="BF132"/>
  <c r="BF136"/>
  <c r="BF137"/>
  <c r="BF151"/>
  <c r="J87"/>
  <c r="F90"/>
  <c r="BF122"/>
  <c r="BF128"/>
  <c r="J90"/>
  <c r="BF123"/>
  <c r="BF126"/>
  <c r="BF127"/>
  <c r="BF129"/>
  <c r="BF135"/>
  <c r="BF138"/>
  <c r="BF146"/>
  <c r="BF147"/>
  <c r="BF152"/>
  <c i="1" r="AV95"/>
  <c i="2" r="BF149"/>
  <c i="1" r="AZ95"/>
  <c i="2" r="BF139"/>
  <c r="BF140"/>
  <c r="BF141"/>
  <c r="BF144"/>
  <c i="1" r="BD95"/>
  <c i="2" r="BF121"/>
  <c r="BF125"/>
  <c r="BF142"/>
  <c r="BF143"/>
  <c r="BF145"/>
  <c i="1" r="AU94"/>
  <c r="BD94"/>
  <c r="W33"/>
  <c r="BC94"/>
  <c r="W32"/>
  <c r="AZ94"/>
  <c r="W29"/>
  <c r="BB94"/>
  <c r="W31"/>
  <c i="2" l="1" r="T119"/>
  <c r="T118"/>
  <c r="R118"/>
  <c r="BK119"/>
  <c r="J119"/>
  <c r="J95"/>
  <c r="BK133"/>
  <c r="J133"/>
  <c r="J99"/>
  <c i="1" r="AY94"/>
  <c i="2" r="F32"/>
  <c i="1" r="BA95"/>
  <c r="BA94"/>
  <c r="W30"/>
  <c r="AV94"/>
  <c r="AK29"/>
  <c r="AX94"/>
  <c i="2" r="J32"/>
  <c i="1" r="AW95"/>
  <c r="AT95"/>
  <c i="2" l="1" r="BK118"/>
  <c r="J118"/>
  <c r="J94"/>
  <c i="1" r="AW94"/>
  <c r="AK30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<sst xmlns="http://schemas.openxmlformats.org/spreadsheetml/2006/main">
  <si>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</si>
  <si>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</si>
  <si>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</si>
  <si>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</si>
  <si>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{56a248d1-9a28-4866-8e41-27e79c5c135f}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</si>
  <si>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</si>
  <si>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</si>
  <si>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</si>
  <si>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</si>
  <si>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</si>
  <si>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</si>
  <si>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</si>
  <si>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</si>
  <si>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</si>
  <si>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</si>
  <si>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</si>
  <si>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Podlahy - Psychiatria - Muži</t>
  </si>
  <si>
    <t>JKSO:</t>
  </si>
  <si>
    <t>KS:</t>
  </si>
  <si>
    <t>Miesto:</t>
  </si>
  <si>
    <t xml:space="preserve"> </t>
  </si>
  <si>
    <t>Dátum:</t>
  </si>
  <si>
    <t>25. 10. 2022</t>
  </si>
  <si>
    <t>Objednávateľ:</t>
  </si>
  <si>
    <t>IČO:</t>
  </si>
  <si>
    <t>17335825</t>
  </si>
  <si>
    <t>FNsP Žilina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</si>
  <si>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</si>
  <si>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</si>
  <si>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</si>
  <si>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</si>
  <si>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</si>
  <si>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</si>
  <si>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</si>
  <si>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</si>
  <si>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</si>
  <si>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</si>
  <si>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</si>
  <si>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</si>
  <si>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</si>
  <si>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</si>
  <si>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</si>
  <si>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</si>
  <si>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</si>
  <si>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</si>
  <si>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</si>
  <si>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</si>
  <si>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</si>
  <si>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</si>
  <si>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</si>
  <si>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</si>
  <si>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</si>
  <si>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</si>
  <si>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</si>
  <si>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</si>
  <si>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</si>
  <si>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</si>
  <si>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</si>
  <si>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</si>
  <si>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</si>
  <si>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</si>
  <si>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</si>
  <si>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</si>
  <si>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</si>
  <si>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</si>
  <si>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</si>
  <si>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</si>
  <si>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</si>
  <si>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</si>
  <si>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</si>
  <si>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</si>
  <si>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</si>
  <si>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</si>
  <si>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</si>
  <si>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</si>
  <si>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</si>
  <si>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</si>
  <si>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</si>
  <si>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</si>
  <si>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</si>
  <si>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</si>
  <si>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</si>
  <si>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</si>
  <si>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</si>
  <si>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</si>
  <si>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</si>
  <si>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</si>
  <si>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</si>
  <si>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</si>
  <si>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</si>
  <si>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</si>
  <si>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</si>
  <si>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</si>
  <si>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</si>
  <si>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</si>
  <si>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</si>
  <si>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</si>
  <si>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</si>
  <si>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</si>
  <si>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</si>
  <si>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</si>
  <si>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</si>
  <si>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</si>
  <si>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</si>
  <si>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</si>
  <si>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</si>
  <si>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</si>
  <si>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</si>
  <si>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</si>
  <si>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</si>
  <si>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</si>
  <si>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632001051.S</t>
  </si>
  <si>
    <t>Zhotovenie jednonásobného penetračného náteru pre potery a stierky</t>
  </si>
  <si>
    <t>m2</t>
  </si>
  <si>
    <t>4</t>
  </si>
  <si>
    <t>2</t>
  </si>
  <si>
    <t>421801813</t>
  </si>
  <si>
    <t>M</t>
  </si>
  <si>
    <t>585520008700.S</t>
  </si>
  <si>
    <t>Penetračný náter na nasiakavé podklady pod potery, samonivelizačné hmoty a stavebné lepidlá</t>
  </si>
  <si>
    <t>kg</t>
  </si>
  <si>
    <t>8</t>
  </si>
  <si>
    <t>2125376652</t>
  </si>
  <si>
    <t>3</t>
  </si>
  <si>
    <t>632452646.S</t>
  </si>
  <si>
    <t>Cementová samonivelizačná stierka, pevnosti v tlaku 25 MPa, hr. 7 mm</t>
  </si>
  <si>
    <t>216703584</t>
  </si>
  <si>
    <t>9</t>
  </si>
  <si>
    <t>Ostatné konštrukcie a práce-búranie</t>
  </si>
  <si>
    <t>979081111.S</t>
  </si>
  <si>
    <t>Odvoz sutiny a vybúraných hmôt na skládku do 1 km</t>
  </si>
  <si>
    <t>t</t>
  </si>
  <si>
    <t>247387487</t>
  </si>
  <si>
    <t>5</t>
  </si>
  <si>
    <t>979081121.S</t>
  </si>
  <si>
    <t>Odvoz sutiny a vybúraných hmôt na skládku za každý ďalší 1 km</t>
  </si>
  <si>
    <t>-1240652835</t>
  </si>
  <si>
    <t>979082111.S</t>
  </si>
  <si>
    <t>Vnútrostavenisková doprava sutiny a vybúraných hmôt do 10 m</t>
  </si>
  <si>
    <t>1775237477</t>
  </si>
  <si>
    <t>7</t>
  </si>
  <si>
    <t>979082121.S</t>
  </si>
  <si>
    <t>Vnútrostavenisková doprava sutiny a vybúraných hmôt za každých ďalších 5 m</t>
  </si>
  <si>
    <t>-79910998</t>
  </si>
  <si>
    <t>979089112.S</t>
  </si>
  <si>
    <t>Poplatok za skladovanie - drevo, sklo, plasty (17 02 ), ostatné</t>
  </si>
  <si>
    <t>-1817963956</t>
  </si>
  <si>
    <t>979089712.S</t>
  </si>
  <si>
    <t>Prenájom kontajneru 5 m3</t>
  </si>
  <si>
    <t>ks</t>
  </si>
  <si>
    <t>1522294068</t>
  </si>
  <si>
    <t>99</t>
  </si>
  <si>
    <t>Presun hmôt HSV</t>
  </si>
  <si>
    <t>10</t>
  </si>
  <si>
    <t>998011003.S</t>
  </si>
  <si>
    <t>Presun hmôt pre budovy (801, 803, 812), zvislá konštr. z tehál, tvárnic, z kovu výšky do 24 m</t>
  </si>
  <si>
    <t>-1886812694</t>
  </si>
  <si>
    <t>PSV</t>
  </si>
  <si>
    <t>Práce a dodávky PSV</t>
  </si>
  <si>
    <t>776</t>
  </si>
  <si>
    <t>Podlahy povlakové</t>
  </si>
  <si>
    <t>11</t>
  </si>
  <si>
    <t>776401800.S</t>
  </si>
  <si>
    <t>Demontáž soklíkov alebo líšt</t>
  </si>
  <si>
    <t>m</t>
  </si>
  <si>
    <t>16</t>
  </si>
  <si>
    <t>-779014323</t>
  </si>
  <si>
    <t>12</t>
  </si>
  <si>
    <t>776411000.S.1</t>
  </si>
  <si>
    <t>Lepenie podlahových líšt soklových</t>
  </si>
  <si>
    <t>135821449</t>
  </si>
  <si>
    <t>13</t>
  </si>
  <si>
    <t>283410017900.S1</t>
  </si>
  <si>
    <t xml:space="preserve">Lišta podlahová  - spodný fabión</t>
  </si>
  <si>
    <t>32</t>
  </si>
  <si>
    <t>-524934474</t>
  </si>
  <si>
    <t>14</t>
  </si>
  <si>
    <t>283410017900.S2</t>
  </si>
  <si>
    <t xml:space="preserve">Lišta podlahová  - vrchná ukončovacia lišta</t>
  </si>
  <si>
    <t>-813478587</t>
  </si>
  <si>
    <t>15</t>
  </si>
  <si>
    <t>776420011.S</t>
  </si>
  <si>
    <t>Lepenie podlahových soklov z PVC vytiahnutím</t>
  </si>
  <si>
    <t>1399575728</t>
  </si>
  <si>
    <t>284110002100.S1</t>
  </si>
  <si>
    <t>Podlaha PVC homogénna, hrúbka do 2,5 mm trieda záťaže 43</t>
  </si>
  <si>
    <t>-1494721447</t>
  </si>
  <si>
    <t>17</t>
  </si>
  <si>
    <t>776511820.S</t>
  </si>
  <si>
    <t xml:space="preserve">Odstránenie povlakových podláh z nášľapnej plochy lepených s podložkou,  -0,00100t</t>
  </si>
  <si>
    <t>-1764180914</t>
  </si>
  <si>
    <t>18</t>
  </si>
  <si>
    <t>776521100.S</t>
  </si>
  <si>
    <t>Lepenie povlakových podláh z PVC homogénnych pásov</t>
  </si>
  <si>
    <t>1663122864</t>
  </si>
  <si>
    <t>19</t>
  </si>
  <si>
    <t>-623504061</t>
  </si>
  <si>
    <t>776990100.S</t>
  </si>
  <si>
    <t>Zametanie podkladu pred kladením povlakovýck podláh</t>
  </si>
  <si>
    <t>1108138027</t>
  </si>
  <si>
    <t>21</t>
  </si>
  <si>
    <t>776990105.S</t>
  </si>
  <si>
    <t>Vysávanie podkladu pred kladením povlakovýck podláh</t>
  </si>
  <si>
    <t>459483853</t>
  </si>
  <si>
    <t>22</t>
  </si>
  <si>
    <t>776990110.S</t>
  </si>
  <si>
    <t>Penetrovanie podkladu pred kladením povlakových podláh</t>
  </si>
  <si>
    <t>-1546574611</t>
  </si>
  <si>
    <t>23</t>
  </si>
  <si>
    <t>776992122.S</t>
  </si>
  <si>
    <t>Tmelenie podkladu, stierkovanie vyrovnávacím tmelom hr. 3 mm lokálne</t>
  </si>
  <si>
    <t>-87970017</t>
  </si>
  <si>
    <t>24</t>
  </si>
  <si>
    <t>776992200.S</t>
  </si>
  <si>
    <t>Príprava podkladu prebrúsením strojne brúskou na betón</t>
  </si>
  <si>
    <t>2055597520</t>
  </si>
  <si>
    <t>25</t>
  </si>
  <si>
    <t>776992220.S</t>
  </si>
  <si>
    <t>Príprava podkladu frézovaním betónu</t>
  </si>
  <si>
    <t>1904338071</t>
  </si>
  <si>
    <t>26</t>
  </si>
  <si>
    <t>776994113.S</t>
  </si>
  <si>
    <t>Ostatné práce - zváranie a frézovanie povlakových podláh z linolea - teplý spoj</t>
  </si>
  <si>
    <t>-1545042488</t>
  </si>
  <si>
    <t>27</t>
  </si>
  <si>
    <t>776995111.S</t>
  </si>
  <si>
    <t>Ostatné práce - lepenie prechodových profilov</t>
  </si>
  <si>
    <t>-1806488367</t>
  </si>
  <si>
    <t>28</t>
  </si>
  <si>
    <t>611990000800.S</t>
  </si>
  <si>
    <t>Lišta prechodová skrutkovacia, šírka 28 mm</t>
  </si>
  <si>
    <t>115156796</t>
  </si>
  <si>
    <t>29</t>
  </si>
  <si>
    <t>998776103.S</t>
  </si>
  <si>
    <t>Presun hmôt pre podlahy povlakové v objektoch výšky nad 12 do 24 m</t>
  </si>
  <si>
    <t>843675150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</si>
</sst>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25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28</v>
      </c>
      <c r="AK13" s="28" t="s">
        <v>24</v>
      </c>
      <c r="AN13" s="30" t="s">
        <v>29</v>
      </c>
      <c r="AR13" s="18"/>
      <c r="BE13" s="27"/>
      <c r="BS13" s="15" t="s">
        <v>6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30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20</v>
      </c>
      <c r="AK17" s="28" t="s">
        <v>27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20</v>
      </c>
      <c r="AK20" s="28" t="s">
        <v>27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02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Podlahy - Psychiatria - Muži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25. 10. 2022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FNsP Žilina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73</v>
      </c>
      <c r="BT94" s="103" t="s">
        <v>74</v>
      </c>
      <c r="BV94" s="103" t="s">
        <v>75</v>
      </c>
      <c r="BW94" s="103" t="s">
        <v>4</v>
      </c>
      <c r="BX94" s="103" t="s">
        <v>76</v>
      </c>
      <c r="CL94" s="103" t="s">
        <v>1</v>
      </c>
    </row>
    <row r="95" s="7" customFormat="1" ht="16.5" customHeight="1">
      <c r="A95" s="104" t="s">
        <v>77</v>
      </c>
      <c r="B95" s="105"/>
      <c r="C95" s="106"/>
      <c r="D95" s="107" t="s">
        <v>13</v>
      </c>
      <c r="E95" s="107"/>
      <c r="F95" s="107"/>
      <c r="G95" s="107"/>
      <c r="H95" s="107"/>
      <c r="I95" s="108"/>
      <c r="J95" s="107" t="s">
        <v>16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'02 - Podlahy - Psychiatri...'!J28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78</v>
      </c>
      <c r="AR95" s="105"/>
      <c r="AS95" s="111">
        <v>0</v>
      </c>
      <c r="AT95" s="112">
        <f>ROUND(SUM(AV95:AW95),2)</f>
        <v>0</v>
      </c>
      <c r="AU95" s="113">
        <f>'02 - Podlahy - Psychiatri...'!P118</f>
        <v>0</v>
      </c>
      <c r="AV95" s="112">
        <f>'02 - Podlahy - Psychiatri...'!J31</f>
        <v>0</v>
      </c>
      <c r="AW95" s="112">
        <f>'02 - Podlahy - Psychiatri...'!J32</f>
        <v>0</v>
      </c>
      <c r="AX95" s="112">
        <f>'02 - Podlahy - Psychiatri...'!J33</f>
        <v>0</v>
      </c>
      <c r="AY95" s="112">
        <f>'02 - Podlahy - Psychiatri...'!J34</f>
        <v>0</v>
      </c>
      <c r="AZ95" s="112">
        <f>'02 - Podlahy - Psychiatri...'!F31</f>
        <v>0</v>
      </c>
      <c r="BA95" s="112">
        <f>'02 - Podlahy - Psychiatri...'!F32</f>
        <v>0</v>
      </c>
      <c r="BB95" s="112">
        <f>'02 - Podlahy - Psychiatri...'!F33</f>
        <v>0</v>
      </c>
      <c r="BC95" s="112">
        <f>'02 - Podlahy - Psychiatri...'!F34</f>
        <v>0</v>
      </c>
      <c r="BD95" s="114">
        <f>'02 - Podlahy - Psychiatri...'!F35</f>
        <v>0</v>
      </c>
      <c r="BE95" s="7"/>
      <c r="BT95" s="115" t="s">
        <v>79</v>
      </c>
      <c r="BU95" s="115" t="s">
        <v>80</v>
      </c>
      <c r="BV95" s="115" t="s">
        <v>75</v>
      </c>
      <c r="BW95" s="115" t="s">
        <v>4</v>
      </c>
      <c r="BX95" s="115" t="s">
        <v>76</v>
      </c>
      <c r="CL95" s="115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2 - Podlahy - Psychiatr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81</v>
      </c>
      <c r="L4" s="18"/>
      <c r="M4" s="116" t="s">
        <v>9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15</v>
      </c>
      <c r="E6" s="34"/>
      <c r="F6" s="34"/>
      <c r="G6" s="34"/>
      <c r="H6" s="34"/>
      <c r="I6" s="34"/>
      <c r="J6" s="34"/>
      <c r="K6" s="34"/>
      <c r="L6" s="56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8" t="s">
        <v>16</v>
      </c>
      <c r="F7" s="34"/>
      <c r="G7" s="34"/>
      <c r="H7" s="34"/>
      <c r="I7" s="34"/>
      <c r="J7" s="34"/>
      <c r="K7" s="34"/>
      <c r="L7" s="56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17</v>
      </c>
      <c r="E9" s="34"/>
      <c r="F9" s="23" t="s">
        <v>1</v>
      </c>
      <c r="G9" s="34"/>
      <c r="H9" s="34"/>
      <c r="I9" s="28" t="s">
        <v>18</v>
      </c>
      <c r="J9" s="23" t="s">
        <v>1</v>
      </c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19</v>
      </c>
      <c r="E10" s="34"/>
      <c r="F10" s="23" t="s">
        <v>20</v>
      </c>
      <c r="G10" s="34"/>
      <c r="H10" s="34"/>
      <c r="I10" s="28" t="s">
        <v>21</v>
      </c>
      <c r="J10" s="70" t="str">
        <f>'Rekapitulácia stavby'!AN8</f>
        <v>25. 10. 2022</v>
      </c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23</v>
      </c>
      <c r="E12" s="34"/>
      <c r="F12" s="34"/>
      <c r="G12" s="34"/>
      <c r="H12" s="34"/>
      <c r="I12" s="28" t="s">
        <v>24</v>
      </c>
      <c r="J12" s="23" t="s">
        <v>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">
        <v>26</v>
      </c>
      <c r="F13" s="34"/>
      <c r="G13" s="34"/>
      <c r="H13" s="34"/>
      <c r="I13" s="28" t="s">
        <v>27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28</v>
      </c>
      <c r="E15" s="34"/>
      <c r="F15" s="34"/>
      <c r="G15" s="34"/>
      <c r="H15" s="34"/>
      <c r="I15" s="28" t="s">
        <v>24</v>
      </c>
      <c r="J15" s="29" t="str">
        <f>'Rekapitulácia stavby'!AN13</f>
        <v>Vyplň údaj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'Rekapitulácia stavby'!E14</f>
        <v>Vyplň údaj</v>
      </c>
      <c r="F16" s="23"/>
      <c r="G16" s="23"/>
      <c r="H16" s="23"/>
      <c r="I16" s="28" t="s">
        <v>27</v>
      </c>
      <c r="J16" s="29" t="str">
        <f>'Rekapitulácia stavby'!AN14</f>
        <v>Vyplň údaj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30</v>
      </c>
      <c r="E18" s="34"/>
      <c r="F18" s="34"/>
      <c r="G18" s="34"/>
      <c r="H18" s="34"/>
      <c r="I18" s="28" t="s">
        <v>24</v>
      </c>
      <c r="J18" s="23" t="str">
        <f>IF('Rekapitulácia stavby'!AN16="","",'Rekapitulácia stavby'!AN16)</f>
        <v/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IF('Rekapitulácia stavby'!E17="","",'Rekapitulácia stavby'!E17)</f>
        <v xml:space="preserve"> </v>
      </c>
      <c r="F19" s="34"/>
      <c r="G19" s="34"/>
      <c r="H19" s="34"/>
      <c r="I19" s="28" t="s">
        <v>27</v>
      </c>
      <c r="J19" s="23" t="str">
        <f>IF('Rekapitulácia stavby'!AN17="","",'Rekapitulácia stavby'!AN17)</f>
        <v/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32</v>
      </c>
      <c r="E21" s="34"/>
      <c r="F21" s="34"/>
      <c r="G21" s="34"/>
      <c r="H21" s="34"/>
      <c r="I21" s="28" t="s">
        <v>24</v>
      </c>
      <c r="J21" s="23" t="str">
        <f>IF('Rekapitulácia stavby'!AN19="","",'Rekapitulácia stavby'!AN19)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IF('Rekapitulácia stavby'!E20="","",'Rekapitulácia stavby'!E20)</f>
        <v xml:space="preserve"> </v>
      </c>
      <c r="F22" s="34"/>
      <c r="G22" s="34"/>
      <c r="H22" s="34"/>
      <c r="I22" s="28" t="s">
        <v>27</v>
      </c>
      <c r="J22" s="23" t="str">
        <f>IF('Rekapitulácia stavby'!AN20="","",'Rekapitulácia stavby'!AN20)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33</v>
      </c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7"/>
      <c r="B25" s="118"/>
      <c r="C25" s="117"/>
      <c r="D25" s="117"/>
      <c r="E25" s="32" t="s">
        <v>1</v>
      </c>
      <c r="F25" s="32"/>
      <c r="G25" s="32"/>
      <c r="H25" s="32"/>
      <c r="I25" s="117"/>
      <c r="J25" s="117"/>
      <c r="K25" s="117"/>
      <c r="L25" s="119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91"/>
      <c r="E27" s="91"/>
      <c r="F27" s="91"/>
      <c r="G27" s="91"/>
      <c r="H27" s="91"/>
      <c r="I27" s="91"/>
      <c r="J27" s="91"/>
      <c r="K27" s="91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20" t="s">
        <v>34</v>
      </c>
      <c r="E28" s="34"/>
      <c r="F28" s="34"/>
      <c r="G28" s="34"/>
      <c r="H28" s="34"/>
      <c r="I28" s="34"/>
      <c r="J28" s="97">
        <f>ROUND(J118, 2)</f>
        <v>0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36</v>
      </c>
      <c r="G30" s="34"/>
      <c r="H30" s="34"/>
      <c r="I30" s="39" t="s">
        <v>35</v>
      </c>
      <c r="J30" s="39" t="s">
        <v>37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1" t="s">
        <v>38</v>
      </c>
      <c r="E31" s="41" t="s">
        <v>39</v>
      </c>
      <c r="F31" s="122">
        <f>ROUND((SUM(BE118:BE153)),  2)</f>
        <v>0</v>
      </c>
      <c r="G31" s="123"/>
      <c r="H31" s="123"/>
      <c r="I31" s="124">
        <v>0.20000000000000001</v>
      </c>
      <c r="J31" s="122">
        <f>ROUND(((SUM(BE118:BE153))*I31),  2)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41" t="s">
        <v>40</v>
      </c>
      <c r="F32" s="122">
        <f>ROUND((SUM(BF118:BF153)),  2)</f>
        <v>0</v>
      </c>
      <c r="G32" s="123"/>
      <c r="H32" s="123"/>
      <c r="I32" s="124">
        <v>0.20000000000000001</v>
      </c>
      <c r="J32" s="122">
        <f>ROUND(((SUM(BF118:BF153))*I32), 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41</v>
      </c>
      <c r="F33" s="125">
        <f>ROUND((SUM(BG118:BG153)),  2)</f>
        <v>0</v>
      </c>
      <c r="G33" s="34"/>
      <c r="H33" s="34"/>
      <c r="I33" s="126">
        <v>0.20000000000000001</v>
      </c>
      <c r="J33" s="125">
        <f>0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42</v>
      </c>
      <c r="F34" s="125">
        <f>ROUND((SUM(BH118:BH153)),  2)</f>
        <v>0</v>
      </c>
      <c r="G34" s="34"/>
      <c r="H34" s="34"/>
      <c r="I34" s="126">
        <v>0.20000000000000001</v>
      </c>
      <c r="J34" s="125">
        <f>0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41" t="s">
        <v>43</v>
      </c>
      <c r="F35" s="122">
        <f>ROUND((SUM(BI118:BI153)),  2)</f>
        <v>0</v>
      </c>
      <c r="G35" s="123"/>
      <c r="H35" s="123"/>
      <c r="I35" s="124">
        <v>0</v>
      </c>
      <c r="J35" s="122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27"/>
      <c r="D37" s="128" t="s">
        <v>44</v>
      </c>
      <c r="E37" s="82"/>
      <c r="F37" s="82"/>
      <c r="G37" s="129" t="s">
        <v>45</v>
      </c>
      <c r="H37" s="130" t="s">
        <v>46</v>
      </c>
      <c r="I37" s="82"/>
      <c r="J37" s="131">
        <f>SUM(J28:J35)</f>
        <v>0</v>
      </c>
      <c r="K37" s="132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33" t="s">
        <v>50</v>
      </c>
      <c r="G61" s="59" t="s">
        <v>49</v>
      </c>
      <c r="H61" s="37"/>
      <c r="I61" s="37"/>
      <c r="J61" s="134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33" t="s">
        <v>50</v>
      </c>
      <c r="G76" s="59" t="s">
        <v>49</v>
      </c>
      <c r="H76" s="37"/>
      <c r="I76" s="37"/>
      <c r="J76" s="134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82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68" t="str">
        <f>E7</f>
        <v>Podlahy - Psychiatria - Muži</v>
      </c>
      <c r="F85" s="34"/>
      <c r="G85" s="34"/>
      <c r="H85" s="34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2" customHeight="1">
      <c r="A87" s="34"/>
      <c r="B87" s="35"/>
      <c r="C87" s="28" t="s">
        <v>19</v>
      </c>
      <c r="D87" s="34"/>
      <c r="E87" s="34"/>
      <c r="F87" s="23" t="str">
        <f>F10</f>
        <v xml:space="preserve"> </v>
      </c>
      <c r="G87" s="34"/>
      <c r="H87" s="34"/>
      <c r="I87" s="28" t="s">
        <v>21</v>
      </c>
      <c r="J87" s="70" t="str">
        <f>IF(J10="","",J10)</f>
        <v>25. 10. 2022</v>
      </c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5.15" customHeight="1">
      <c r="A89" s="34"/>
      <c r="B89" s="35"/>
      <c r="C89" s="28" t="s">
        <v>23</v>
      </c>
      <c r="D89" s="34"/>
      <c r="E89" s="34"/>
      <c r="F89" s="23" t="str">
        <f>E13</f>
        <v>FNsP Žilina</v>
      </c>
      <c r="G89" s="34"/>
      <c r="H89" s="34"/>
      <c r="I89" s="28" t="s">
        <v>30</v>
      </c>
      <c r="J89" s="32" t="str">
        <f>E19</f>
        <v xml:space="preserve"> 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15.15" customHeight="1">
      <c r="A90" s="34"/>
      <c r="B90" s="35"/>
      <c r="C90" s="28" t="s">
        <v>28</v>
      </c>
      <c r="D90" s="34"/>
      <c r="E90" s="34"/>
      <c r="F90" s="23" t="str">
        <f>IF(E16="","",E16)</f>
        <v>Vyplň údaj</v>
      </c>
      <c r="G90" s="34"/>
      <c r="H90" s="34"/>
      <c r="I90" s="28" t="s">
        <v>32</v>
      </c>
      <c r="J90" s="32" t="str">
        <f>E22</f>
        <v xml:space="preserve"> </v>
      </c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9.28" customHeight="1">
      <c r="A92" s="34"/>
      <c r="B92" s="35"/>
      <c r="C92" s="135" t="s">
        <v>83</v>
      </c>
      <c r="D92" s="127"/>
      <c r="E92" s="127"/>
      <c r="F92" s="127"/>
      <c r="G92" s="127"/>
      <c r="H92" s="127"/>
      <c r="I92" s="127"/>
      <c r="J92" s="136" t="s">
        <v>84</v>
      </c>
      <c r="K92" s="127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2.8" customHeight="1">
      <c r="A94" s="34"/>
      <c r="B94" s="35"/>
      <c r="C94" s="137" t="s">
        <v>85</v>
      </c>
      <c r="D94" s="34"/>
      <c r="E94" s="34"/>
      <c r="F94" s="34"/>
      <c r="G94" s="34"/>
      <c r="H94" s="34"/>
      <c r="I94" s="34"/>
      <c r="J94" s="97">
        <f>J118</f>
        <v>0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86</v>
      </c>
    </row>
    <row r="95" hidden="1" s="9" customFormat="1" ht="24.96" customHeight="1">
      <c r="A95" s="9"/>
      <c r="B95" s="138"/>
      <c r="C95" s="9"/>
      <c r="D95" s="139" t="s">
        <v>87</v>
      </c>
      <c r="E95" s="140"/>
      <c r="F95" s="140"/>
      <c r="G95" s="140"/>
      <c r="H95" s="140"/>
      <c r="I95" s="140"/>
      <c r="J95" s="141">
        <f>J119</f>
        <v>0</v>
      </c>
      <c r="K95" s="9"/>
      <c r="L95" s="13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42"/>
      <c r="C96" s="10"/>
      <c r="D96" s="143" t="s">
        <v>88</v>
      </c>
      <c r="E96" s="144"/>
      <c r="F96" s="144"/>
      <c r="G96" s="144"/>
      <c r="H96" s="144"/>
      <c r="I96" s="144"/>
      <c r="J96" s="145">
        <f>J120</f>
        <v>0</v>
      </c>
      <c r="K96" s="10"/>
      <c r="L96" s="14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42"/>
      <c r="C97" s="10"/>
      <c r="D97" s="143" t="s">
        <v>89</v>
      </c>
      <c r="E97" s="144"/>
      <c r="F97" s="144"/>
      <c r="G97" s="144"/>
      <c r="H97" s="144"/>
      <c r="I97" s="144"/>
      <c r="J97" s="145">
        <f>J124</f>
        <v>0</v>
      </c>
      <c r="K97" s="10"/>
      <c r="L97" s="14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42"/>
      <c r="C98" s="10"/>
      <c r="D98" s="143" t="s">
        <v>90</v>
      </c>
      <c r="E98" s="144"/>
      <c r="F98" s="144"/>
      <c r="G98" s="144"/>
      <c r="H98" s="144"/>
      <c r="I98" s="144"/>
      <c r="J98" s="145">
        <f>J131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38"/>
      <c r="C99" s="9"/>
      <c r="D99" s="139" t="s">
        <v>91</v>
      </c>
      <c r="E99" s="140"/>
      <c r="F99" s="140"/>
      <c r="G99" s="140"/>
      <c r="H99" s="140"/>
      <c r="I99" s="140"/>
      <c r="J99" s="141">
        <f>J133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2"/>
      <c r="C100" s="10"/>
      <c r="D100" s="143" t="s">
        <v>92</v>
      </c>
      <c r="E100" s="144"/>
      <c r="F100" s="144"/>
      <c r="G100" s="144"/>
      <c r="H100" s="144"/>
      <c r="I100" s="144"/>
      <c r="J100" s="145">
        <f>J134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hidden="1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hidden="1"/>
    <row r="104" hidden="1"/>
    <row r="105" hidden="1"/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93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E7</f>
        <v>Podlahy - Psychiatria - Muži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F10</f>
        <v xml:space="preserve"> </v>
      </c>
      <c r="G112" s="34"/>
      <c r="H112" s="34"/>
      <c r="I112" s="28" t="s">
        <v>21</v>
      </c>
      <c r="J112" s="70" t="str">
        <f>IF(J10="","",J10)</f>
        <v>25. 10. 2022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E13</f>
        <v>FNsP Žilina</v>
      </c>
      <c r="G114" s="34"/>
      <c r="H114" s="34"/>
      <c r="I114" s="28" t="s">
        <v>30</v>
      </c>
      <c r="J114" s="32" t="str">
        <f>E19</f>
        <v xml:space="preserve"> 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28</v>
      </c>
      <c r="D115" s="34"/>
      <c r="E115" s="34"/>
      <c r="F115" s="23" t="str">
        <f>IF(E16="","",E16)</f>
        <v>Vyplň údaj</v>
      </c>
      <c r="G115" s="34"/>
      <c r="H115" s="34"/>
      <c r="I115" s="28" t="s">
        <v>32</v>
      </c>
      <c r="J115" s="32" t="str">
        <f>E22</f>
        <v xml:space="preserve"> 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46"/>
      <c r="B117" s="147"/>
      <c r="C117" s="148" t="s">
        <v>94</v>
      </c>
      <c r="D117" s="149" t="s">
        <v>59</v>
      </c>
      <c r="E117" s="149" t="s">
        <v>55</v>
      </c>
      <c r="F117" s="149" t="s">
        <v>56</v>
      </c>
      <c r="G117" s="149" t="s">
        <v>95</v>
      </c>
      <c r="H117" s="149" t="s">
        <v>96</v>
      </c>
      <c r="I117" s="149" t="s">
        <v>97</v>
      </c>
      <c r="J117" s="150" t="s">
        <v>84</v>
      </c>
      <c r="K117" s="151" t="s">
        <v>98</v>
      </c>
      <c r="L117" s="152"/>
      <c r="M117" s="87" t="s">
        <v>1</v>
      </c>
      <c r="N117" s="88" t="s">
        <v>38</v>
      </c>
      <c r="O117" s="88" t="s">
        <v>99</v>
      </c>
      <c r="P117" s="88" t="s">
        <v>100</v>
      </c>
      <c r="Q117" s="88" t="s">
        <v>101</v>
      </c>
      <c r="R117" s="88" t="s">
        <v>102</v>
      </c>
      <c r="S117" s="88" t="s">
        <v>103</v>
      </c>
      <c r="T117" s="89" t="s">
        <v>104</v>
      </c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</row>
    <row r="118" s="2" customFormat="1" ht="22.8" customHeight="1">
      <c r="A118" s="34"/>
      <c r="B118" s="35"/>
      <c r="C118" s="94" t="s">
        <v>85</v>
      </c>
      <c r="D118" s="34"/>
      <c r="E118" s="34"/>
      <c r="F118" s="34"/>
      <c r="G118" s="34"/>
      <c r="H118" s="34"/>
      <c r="I118" s="34"/>
      <c r="J118" s="153">
        <f>BK118</f>
        <v>0</v>
      </c>
      <c r="K118" s="34"/>
      <c r="L118" s="35"/>
      <c r="M118" s="90"/>
      <c r="N118" s="74"/>
      <c r="O118" s="91"/>
      <c r="P118" s="154">
        <f>P119+P133</f>
        <v>0</v>
      </c>
      <c r="Q118" s="91"/>
      <c r="R118" s="154">
        <f>R119+R133</f>
        <v>11.433114400000001</v>
      </c>
      <c r="S118" s="91"/>
      <c r="T118" s="155">
        <f>T119+T133</f>
        <v>1.11896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73</v>
      </c>
      <c r="AU118" s="15" t="s">
        <v>86</v>
      </c>
      <c r="BK118" s="156">
        <f>BK119+BK133</f>
        <v>0</v>
      </c>
    </row>
    <row r="119" s="12" customFormat="1" ht="25.92" customHeight="1">
      <c r="A119" s="12"/>
      <c r="B119" s="157"/>
      <c r="C119" s="12"/>
      <c r="D119" s="158" t="s">
        <v>73</v>
      </c>
      <c r="E119" s="159" t="s">
        <v>105</v>
      </c>
      <c r="F119" s="159" t="s">
        <v>106</v>
      </c>
      <c r="G119" s="12"/>
      <c r="H119" s="12"/>
      <c r="I119" s="160"/>
      <c r="J119" s="161">
        <f>BK119</f>
        <v>0</v>
      </c>
      <c r="K119" s="12"/>
      <c r="L119" s="157"/>
      <c r="M119" s="162"/>
      <c r="N119" s="163"/>
      <c r="O119" s="163"/>
      <c r="P119" s="164">
        <f>P120+P124+P131</f>
        <v>0</v>
      </c>
      <c r="Q119" s="163"/>
      <c r="R119" s="164">
        <f>R120+R124+R131</f>
        <v>6.3823584000000002</v>
      </c>
      <c r="S119" s="163"/>
      <c r="T119" s="165">
        <f>T120+T124+T131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8" t="s">
        <v>79</v>
      </c>
      <c r="AT119" s="166" t="s">
        <v>73</v>
      </c>
      <c r="AU119" s="166" t="s">
        <v>74</v>
      </c>
      <c r="AY119" s="158" t="s">
        <v>107</v>
      </c>
      <c r="BK119" s="167">
        <f>BK120+BK124+BK131</f>
        <v>0</v>
      </c>
    </row>
    <row r="120" s="12" customFormat="1" ht="22.8" customHeight="1">
      <c r="A120" s="12"/>
      <c r="B120" s="157"/>
      <c r="C120" s="12"/>
      <c r="D120" s="158" t="s">
        <v>73</v>
      </c>
      <c r="E120" s="168" t="s">
        <v>108</v>
      </c>
      <c r="F120" s="168" t="s">
        <v>109</v>
      </c>
      <c r="G120" s="12"/>
      <c r="H120" s="12"/>
      <c r="I120" s="160"/>
      <c r="J120" s="169">
        <f>BK120</f>
        <v>0</v>
      </c>
      <c r="K120" s="12"/>
      <c r="L120" s="157"/>
      <c r="M120" s="162"/>
      <c r="N120" s="163"/>
      <c r="O120" s="163"/>
      <c r="P120" s="164">
        <f>SUM(P121:P123)</f>
        <v>0</v>
      </c>
      <c r="Q120" s="163"/>
      <c r="R120" s="164">
        <f>SUM(R121:R123)</f>
        <v>6.3823584000000002</v>
      </c>
      <c r="S120" s="163"/>
      <c r="T120" s="165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8" t="s">
        <v>79</v>
      </c>
      <c r="AT120" s="166" t="s">
        <v>73</v>
      </c>
      <c r="AU120" s="166" t="s">
        <v>79</v>
      </c>
      <c r="AY120" s="158" t="s">
        <v>107</v>
      </c>
      <c r="BK120" s="167">
        <f>SUM(BK121:BK123)</f>
        <v>0</v>
      </c>
    </row>
    <row r="121" s="2" customFormat="1" ht="24.15" customHeight="1">
      <c r="A121" s="34"/>
      <c r="B121" s="170"/>
      <c r="C121" s="171" t="s">
        <v>79</v>
      </c>
      <c r="D121" s="171" t="s">
        <v>110</v>
      </c>
      <c r="E121" s="172" t="s">
        <v>111</v>
      </c>
      <c r="F121" s="173" t="s">
        <v>112</v>
      </c>
      <c r="G121" s="174" t="s">
        <v>113</v>
      </c>
      <c r="H121" s="175">
        <v>508.95999999999998</v>
      </c>
      <c r="I121" s="176"/>
      <c r="J121" s="177">
        <f>ROUND(I121*H121,2)</f>
        <v>0</v>
      </c>
      <c r="K121" s="178"/>
      <c r="L121" s="35"/>
      <c r="M121" s="179" t="s">
        <v>1</v>
      </c>
      <c r="N121" s="180" t="s">
        <v>40</v>
      </c>
      <c r="O121" s="78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3" t="s">
        <v>114</v>
      </c>
      <c r="AT121" s="183" t="s">
        <v>110</v>
      </c>
      <c r="AU121" s="183" t="s">
        <v>115</v>
      </c>
      <c r="AY121" s="15" t="s">
        <v>107</v>
      </c>
      <c r="BE121" s="184">
        <f>IF(N121="základná",J121,0)</f>
        <v>0</v>
      </c>
      <c r="BF121" s="184">
        <f>IF(N121="znížená",J121,0)</f>
        <v>0</v>
      </c>
      <c r="BG121" s="184">
        <f>IF(N121="zákl. prenesená",J121,0)</f>
        <v>0</v>
      </c>
      <c r="BH121" s="184">
        <f>IF(N121="zníž. prenesená",J121,0)</f>
        <v>0</v>
      </c>
      <c r="BI121" s="184">
        <f>IF(N121="nulová",J121,0)</f>
        <v>0</v>
      </c>
      <c r="BJ121" s="15" t="s">
        <v>115</v>
      </c>
      <c r="BK121" s="184">
        <f>ROUND(I121*H121,2)</f>
        <v>0</v>
      </c>
      <c r="BL121" s="15" t="s">
        <v>114</v>
      </c>
      <c r="BM121" s="183" t="s">
        <v>116</v>
      </c>
    </row>
    <row r="122" s="2" customFormat="1" ht="24.15" customHeight="1">
      <c r="A122" s="34"/>
      <c r="B122" s="170"/>
      <c r="C122" s="185" t="s">
        <v>115</v>
      </c>
      <c r="D122" s="185" t="s">
        <v>117</v>
      </c>
      <c r="E122" s="186" t="s">
        <v>118</v>
      </c>
      <c r="F122" s="187" t="s">
        <v>119</v>
      </c>
      <c r="G122" s="188" t="s">
        <v>120</v>
      </c>
      <c r="H122" s="189">
        <v>203.584</v>
      </c>
      <c r="I122" s="190"/>
      <c r="J122" s="191">
        <f>ROUND(I122*H122,2)</f>
        <v>0</v>
      </c>
      <c r="K122" s="192"/>
      <c r="L122" s="193"/>
      <c r="M122" s="194" t="s">
        <v>1</v>
      </c>
      <c r="N122" s="195" t="s">
        <v>40</v>
      </c>
      <c r="O122" s="78"/>
      <c r="P122" s="181">
        <f>O122*H122</f>
        <v>0</v>
      </c>
      <c r="Q122" s="181">
        <v>0.001</v>
      </c>
      <c r="R122" s="181">
        <f>Q122*H122</f>
        <v>0.20358400000000002</v>
      </c>
      <c r="S122" s="181">
        <v>0</v>
      </c>
      <c r="T122" s="182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3" t="s">
        <v>121</v>
      </c>
      <c r="AT122" s="183" t="s">
        <v>117</v>
      </c>
      <c r="AU122" s="183" t="s">
        <v>115</v>
      </c>
      <c r="AY122" s="15" t="s">
        <v>107</v>
      </c>
      <c r="BE122" s="184">
        <f>IF(N122="základná",J122,0)</f>
        <v>0</v>
      </c>
      <c r="BF122" s="184">
        <f>IF(N122="znížená",J122,0)</f>
        <v>0</v>
      </c>
      <c r="BG122" s="184">
        <f>IF(N122="zákl. prenesená",J122,0)</f>
        <v>0</v>
      </c>
      <c r="BH122" s="184">
        <f>IF(N122="zníž. prenesená",J122,0)</f>
        <v>0</v>
      </c>
      <c r="BI122" s="184">
        <f>IF(N122="nulová",J122,0)</f>
        <v>0</v>
      </c>
      <c r="BJ122" s="15" t="s">
        <v>115</v>
      </c>
      <c r="BK122" s="184">
        <f>ROUND(I122*H122,2)</f>
        <v>0</v>
      </c>
      <c r="BL122" s="15" t="s">
        <v>114</v>
      </c>
      <c r="BM122" s="183" t="s">
        <v>122</v>
      </c>
    </row>
    <row r="123" s="2" customFormat="1" ht="24.15" customHeight="1">
      <c r="A123" s="34"/>
      <c r="B123" s="170"/>
      <c r="C123" s="171" t="s">
        <v>123</v>
      </c>
      <c r="D123" s="171" t="s">
        <v>110</v>
      </c>
      <c r="E123" s="172" t="s">
        <v>124</v>
      </c>
      <c r="F123" s="173" t="s">
        <v>125</v>
      </c>
      <c r="G123" s="174" t="s">
        <v>113</v>
      </c>
      <c r="H123" s="175">
        <v>508.95999999999998</v>
      </c>
      <c r="I123" s="176"/>
      <c r="J123" s="177">
        <f>ROUND(I123*H123,2)</f>
        <v>0</v>
      </c>
      <c r="K123" s="178"/>
      <c r="L123" s="35"/>
      <c r="M123" s="179" t="s">
        <v>1</v>
      </c>
      <c r="N123" s="180" t="s">
        <v>40</v>
      </c>
      <c r="O123" s="78"/>
      <c r="P123" s="181">
        <f>O123*H123</f>
        <v>0</v>
      </c>
      <c r="Q123" s="181">
        <v>0.01214</v>
      </c>
      <c r="R123" s="181">
        <f>Q123*H123</f>
        <v>6.1787744</v>
      </c>
      <c r="S123" s="181">
        <v>0</v>
      </c>
      <c r="T123" s="182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3" t="s">
        <v>114</v>
      </c>
      <c r="AT123" s="183" t="s">
        <v>110</v>
      </c>
      <c r="AU123" s="183" t="s">
        <v>115</v>
      </c>
      <c r="AY123" s="15" t="s">
        <v>107</v>
      </c>
      <c r="BE123" s="184">
        <f>IF(N123="základná",J123,0)</f>
        <v>0</v>
      </c>
      <c r="BF123" s="184">
        <f>IF(N123="znížená",J123,0)</f>
        <v>0</v>
      </c>
      <c r="BG123" s="184">
        <f>IF(N123="zákl. prenesená",J123,0)</f>
        <v>0</v>
      </c>
      <c r="BH123" s="184">
        <f>IF(N123="zníž. prenesená",J123,0)</f>
        <v>0</v>
      </c>
      <c r="BI123" s="184">
        <f>IF(N123="nulová",J123,0)</f>
        <v>0</v>
      </c>
      <c r="BJ123" s="15" t="s">
        <v>115</v>
      </c>
      <c r="BK123" s="184">
        <f>ROUND(I123*H123,2)</f>
        <v>0</v>
      </c>
      <c r="BL123" s="15" t="s">
        <v>114</v>
      </c>
      <c r="BM123" s="183" t="s">
        <v>126</v>
      </c>
    </row>
    <row r="124" s="12" customFormat="1" ht="22.8" customHeight="1">
      <c r="A124" s="12"/>
      <c r="B124" s="157"/>
      <c r="C124" s="12"/>
      <c r="D124" s="158" t="s">
        <v>73</v>
      </c>
      <c r="E124" s="168" t="s">
        <v>127</v>
      </c>
      <c r="F124" s="168" t="s">
        <v>128</v>
      </c>
      <c r="G124" s="12"/>
      <c r="H124" s="12"/>
      <c r="I124" s="160"/>
      <c r="J124" s="169">
        <f>BK124</f>
        <v>0</v>
      </c>
      <c r="K124" s="12"/>
      <c r="L124" s="157"/>
      <c r="M124" s="162"/>
      <c r="N124" s="163"/>
      <c r="O124" s="163"/>
      <c r="P124" s="164">
        <f>SUM(P125:P130)</f>
        <v>0</v>
      </c>
      <c r="Q124" s="163"/>
      <c r="R124" s="164">
        <f>SUM(R125:R130)</f>
        <v>0</v>
      </c>
      <c r="S124" s="163"/>
      <c r="T124" s="165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8" t="s">
        <v>79</v>
      </c>
      <c r="AT124" s="166" t="s">
        <v>73</v>
      </c>
      <c r="AU124" s="166" t="s">
        <v>79</v>
      </c>
      <c r="AY124" s="158" t="s">
        <v>107</v>
      </c>
      <c r="BK124" s="167">
        <f>SUM(BK125:BK130)</f>
        <v>0</v>
      </c>
    </row>
    <row r="125" s="2" customFormat="1" ht="21.75" customHeight="1">
      <c r="A125" s="34"/>
      <c r="B125" s="170"/>
      <c r="C125" s="171" t="s">
        <v>114</v>
      </c>
      <c r="D125" s="171" t="s">
        <v>110</v>
      </c>
      <c r="E125" s="172" t="s">
        <v>129</v>
      </c>
      <c r="F125" s="173" t="s">
        <v>130</v>
      </c>
      <c r="G125" s="174" t="s">
        <v>131</v>
      </c>
      <c r="H125" s="175">
        <v>1.19</v>
      </c>
      <c r="I125" s="176"/>
      <c r="J125" s="177">
        <f>ROUND(I125*H125,2)</f>
        <v>0</v>
      </c>
      <c r="K125" s="178"/>
      <c r="L125" s="35"/>
      <c r="M125" s="179" t="s">
        <v>1</v>
      </c>
      <c r="N125" s="180" t="s">
        <v>40</v>
      </c>
      <c r="O125" s="78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3" t="s">
        <v>114</v>
      </c>
      <c r="AT125" s="183" t="s">
        <v>110</v>
      </c>
      <c r="AU125" s="183" t="s">
        <v>115</v>
      </c>
      <c r="AY125" s="15" t="s">
        <v>107</v>
      </c>
      <c r="BE125" s="184">
        <f>IF(N125="základná",J125,0)</f>
        <v>0</v>
      </c>
      <c r="BF125" s="184">
        <f>IF(N125="znížená",J125,0)</f>
        <v>0</v>
      </c>
      <c r="BG125" s="184">
        <f>IF(N125="zákl. prenesená",J125,0)</f>
        <v>0</v>
      </c>
      <c r="BH125" s="184">
        <f>IF(N125="zníž. prenesená",J125,0)</f>
        <v>0</v>
      </c>
      <c r="BI125" s="184">
        <f>IF(N125="nulová",J125,0)</f>
        <v>0</v>
      </c>
      <c r="BJ125" s="15" t="s">
        <v>115</v>
      </c>
      <c r="BK125" s="184">
        <f>ROUND(I125*H125,2)</f>
        <v>0</v>
      </c>
      <c r="BL125" s="15" t="s">
        <v>114</v>
      </c>
      <c r="BM125" s="183" t="s">
        <v>132</v>
      </c>
    </row>
    <row r="126" s="2" customFormat="1" ht="24.15" customHeight="1">
      <c r="A126" s="34"/>
      <c r="B126" s="170"/>
      <c r="C126" s="171" t="s">
        <v>133</v>
      </c>
      <c r="D126" s="171" t="s">
        <v>110</v>
      </c>
      <c r="E126" s="172" t="s">
        <v>134</v>
      </c>
      <c r="F126" s="173" t="s">
        <v>135</v>
      </c>
      <c r="G126" s="174" t="s">
        <v>131</v>
      </c>
      <c r="H126" s="175">
        <v>11.9</v>
      </c>
      <c r="I126" s="176"/>
      <c r="J126" s="177">
        <f>ROUND(I126*H126,2)</f>
        <v>0</v>
      </c>
      <c r="K126" s="178"/>
      <c r="L126" s="35"/>
      <c r="M126" s="179" t="s">
        <v>1</v>
      </c>
      <c r="N126" s="180" t="s">
        <v>40</v>
      </c>
      <c r="O126" s="78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3" t="s">
        <v>114</v>
      </c>
      <c r="AT126" s="183" t="s">
        <v>110</v>
      </c>
      <c r="AU126" s="183" t="s">
        <v>115</v>
      </c>
      <c r="AY126" s="15" t="s">
        <v>107</v>
      </c>
      <c r="BE126" s="184">
        <f>IF(N126="základná",J126,0)</f>
        <v>0</v>
      </c>
      <c r="BF126" s="184">
        <f>IF(N126="znížená",J126,0)</f>
        <v>0</v>
      </c>
      <c r="BG126" s="184">
        <f>IF(N126="zákl. prenesená",J126,0)</f>
        <v>0</v>
      </c>
      <c r="BH126" s="184">
        <f>IF(N126="zníž. prenesená",J126,0)</f>
        <v>0</v>
      </c>
      <c r="BI126" s="184">
        <f>IF(N126="nulová",J126,0)</f>
        <v>0</v>
      </c>
      <c r="BJ126" s="15" t="s">
        <v>115</v>
      </c>
      <c r="BK126" s="184">
        <f>ROUND(I126*H126,2)</f>
        <v>0</v>
      </c>
      <c r="BL126" s="15" t="s">
        <v>114</v>
      </c>
      <c r="BM126" s="183" t="s">
        <v>136</v>
      </c>
    </row>
    <row r="127" s="2" customFormat="1" ht="24.15" customHeight="1">
      <c r="A127" s="34"/>
      <c r="B127" s="170"/>
      <c r="C127" s="171" t="s">
        <v>108</v>
      </c>
      <c r="D127" s="171" t="s">
        <v>110</v>
      </c>
      <c r="E127" s="172" t="s">
        <v>137</v>
      </c>
      <c r="F127" s="173" t="s">
        <v>138</v>
      </c>
      <c r="G127" s="174" t="s">
        <v>131</v>
      </c>
      <c r="H127" s="175">
        <v>1.19</v>
      </c>
      <c r="I127" s="176"/>
      <c r="J127" s="177">
        <f>ROUND(I127*H127,2)</f>
        <v>0</v>
      </c>
      <c r="K127" s="178"/>
      <c r="L127" s="35"/>
      <c r="M127" s="179" t="s">
        <v>1</v>
      </c>
      <c r="N127" s="180" t="s">
        <v>40</v>
      </c>
      <c r="O127" s="78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3" t="s">
        <v>114</v>
      </c>
      <c r="AT127" s="183" t="s">
        <v>110</v>
      </c>
      <c r="AU127" s="183" t="s">
        <v>115</v>
      </c>
      <c r="AY127" s="15" t="s">
        <v>107</v>
      </c>
      <c r="BE127" s="184">
        <f>IF(N127="základná",J127,0)</f>
        <v>0</v>
      </c>
      <c r="BF127" s="184">
        <f>IF(N127="znížená",J127,0)</f>
        <v>0</v>
      </c>
      <c r="BG127" s="184">
        <f>IF(N127="zákl. prenesená",J127,0)</f>
        <v>0</v>
      </c>
      <c r="BH127" s="184">
        <f>IF(N127="zníž. prenesená",J127,0)</f>
        <v>0</v>
      </c>
      <c r="BI127" s="184">
        <f>IF(N127="nulová",J127,0)</f>
        <v>0</v>
      </c>
      <c r="BJ127" s="15" t="s">
        <v>115</v>
      </c>
      <c r="BK127" s="184">
        <f>ROUND(I127*H127,2)</f>
        <v>0</v>
      </c>
      <c r="BL127" s="15" t="s">
        <v>114</v>
      </c>
      <c r="BM127" s="183" t="s">
        <v>139</v>
      </c>
    </row>
    <row r="128" s="2" customFormat="1" ht="24.15" customHeight="1">
      <c r="A128" s="34"/>
      <c r="B128" s="170"/>
      <c r="C128" s="171" t="s">
        <v>140</v>
      </c>
      <c r="D128" s="171" t="s">
        <v>110</v>
      </c>
      <c r="E128" s="172" t="s">
        <v>141</v>
      </c>
      <c r="F128" s="173" t="s">
        <v>142</v>
      </c>
      <c r="G128" s="174" t="s">
        <v>131</v>
      </c>
      <c r="H128" s="175">
        <v>11.9</v>
      </c>
      <c r="I128" s="176"/>
      <c r="J128" s="177">
        <f>ROUND(I128*H128,2)</f>
        <v>0</v>
      </c>
      <c r="K128" s="178"/>
      <c r="L128" s="35"/>
      <c r="M128" s="179" t="s">
        <v>1</v>
      </c>
      <c r="N128" s="180" t="s">
        <v>40</v>
      </c>
      <c r="O128" s="78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3" t="s">
        <v>114</v>
      </c>
      <c r="AT128" s="183" t="s">
        <v>110</v>
      </c>
      <c r="AU128" s="183" t="s">
        <v>115</v>
      </c>
      <c r="AY128" s="15" t="s">
        <v>107</v>
      </c>
      <c r="BE128" s="184">
        <f>IF(N128="základná",J128,0)</f>
        <v>0</v>
      </c>
      <c r="BF128" s="184">
        <f>IF(N128="znížená",J128,0)</f>
        <v>0</v>
      </c>
      <c r="BG128" s="184">
        <f>IF(N128="zákl. prenesená",J128,0)</f>
        <v>0</v>
      </c>
      <c r="BH128" s="184">
        <f>IF(N128="zníž. prenesená",J128,0)</f>
        <v>0</v>
      </c>
      <c r="BI128" s="184">
        <f>IF(N128="nulová",J128,0)</f>
        <v>0</v>
      </c>
      <c r="BJ128" s="15" t="s">
        <v>115</v>
      </c>
      <c r="BK128" s="184">
        <f>ROUND(I128*H128,2)</f>
        <v>0</v>
      </c>
      <c r="BL128" s="15" t="s">
        <v>114</v>
      </c>
      <c r="BM128" s="183" t="s">
        <v>143</v>
      </c>
    </row>
    <row r="129" s="2" customFormat="1" ht="24.15" customHeight="1">
      <c r="A129" s="34"/>
      <c r="B129" s="170"/>
      <c r="C129" s="171" t="s">
        <v>121</v>
      </c>
      <c r="D129" s="171" t="s">
        <v>110</v>
      </c>
      <c r="E129" s="172" t="s">
        <v>144</v>
      </c>
      <c r="F129" s="173" t="s">
        <v>145</v>
      </c>
      <c r="G129" s="174" t="s">
        <v>131</v>
      </c>
      <c r="H129" s="175">
        <v>1.19</v>
      </c>
      <c r="I129" s="176"/>
      <c r="J129" s="177">
        <f>ROUND(I129*H129,2)</f>
        <v>0</v>
      </c>
      <c r="K129" s="178"/>
      <c r="L129" s="35"/>
      <c r="M129" s="179" t="s">
        <v>1</v>
      </c>
      <c r="N129" s="180" t="s">
        <v>40</v>
      </c>
      <c r="O129" s="78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3" t="s">
        <v>114</v>
      </c>
      <c r="AT129" s="183" t="s">
        <v>110</v>
      </c>
      <c r="AU129" s="183" t="s">
        <v>115</v>
      </c>
      <c r="AY129" s="15" t="s">
        <v>107</v>
      </c>
      <c r="BE129" s="184">
        <f>IF(N129="základná",J129,0)</f>
        <v>0</v>
      </c>
      <c r="BF129" s="184">
        <f>IF(N129="znížená",J129,0)</f>
        <v>0</v>
      </c>
      <c r="BG129" s="184">
        <f>IF(N129="zákl. prenesená",J129,0)</f>
        <v>0</v>
      </c>
      <c r="BH129" s="184">
        <f>IF(N129="zníž. prenesená",J129,0)</f>
        <v>0</v>
      </c>
      <c r="BI129" s="184">
        <f>IF(N129="nulová",J129,0)</f>
        <v>0</v>
      </c>
      <c r="BJ129" s="15" t="s">
        <v>115</v>
      </c>
      <c r="BK129" s="184">
        <f>ROUND(I129*H129,2)</f>
        <v>0</v>
      </c>
      <c r="BL129" s="15" t="s">
        <v>114</v>
      </c>
      <c r="BM129" s="183" t="s">
        <v>146</v>
      </c>
    </row>
    <row r="130" s="2" customFormat="1" ht="16.5" customHeight="1">
      <c r="A130" s="34"/>
      <c r="B130" s="170"/>
      <c r="C130" s="171" t="s">
        <v>127</v>
      </c>
      <c r="D130" s="171" t="s">
        <v>110</v>
      </c>
      <c r="E130" s="172" t="s">
        <v>147</v>
      </c>
      <c r="F130" s="173" t="s">
        <v>148</v>
      </c>
      <c r="G130" s="174" t="s">
        <v>149</v>
      </c>
      <c r="H130" s="175">
        <v>2</v>
      </c>
      <c r="I130" s="176"/>
      <c r="J130" s="177">
        <f>ROUND(I130*H130,2)</f>
        <v>0</v>
      </c>
      <c r="K130" s="178"/>
      <c r="L130" s="35"/>
      <c r="M130" s="179" t="s">
        <v>1</v>
      </c>
      <c r="N130" s="180" t="s">
        <v>40</v>
      </c>
      <c r="O130" s="78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3" t="s">
        <v>114</v>
      </c>
      <c r="AT130" s="183" t="s">
        <v>110</v>
      </c>
      <c r="AU130" s="183" t="s">
        <v>115</v>
      </c>
      <c r="AY130" s="15" t="s">
        <v>107</v>
      </c>
      <c r="BE130" s="184">
        <f>IF(N130="základná",J130,0)</f>
        <v>0</v>
      </c>
      <c r="BF130" s="184">
        <f>IF(N130="znížená",J130,0)</f>
        <v>0</v>
      </c>
      <c r="BG130" s="184">
        <f>IF(N130="zákl. prenesená",J130,0)</f>
        <v>0</v>
      </c>
      <c r="BH130" s="184">
        <f>IF(N130="zníž. prenesená",J130,0)</f>
        <v>0</v>
      </c>
      <c r="BI130" s="184">
        <f>IF(N130="nulová",J130,0)</f>
        <v>0</v>
      </c>
      <c r="BJ130" s="15" t="s">
        <v>115</v>
      </c>
      <c r="BK130" s="184">
        <f>ROUND(I130*H130,2)</f>
        <v>0</v>
      </c>
      <c r="BL130" s="15" t="s">
        <v>114</v>
      </c>
      <c r="BM130" s="183" t="s">
        <v>150</v>
      </c>
    </row>
    <row r="131" s="12" customFormat="1" ht="22.8" customHeight="1">
      <c r="A131" s="12"/>
      <c r="B131" s="157"/>
      <c r="C131" s="12"/>
      <c r="D131" s="158" t="s">
        <v>73</v>
      </c>
      <c r="E131" s="168" t="s">
        <v>151</v>
      </c>
      <c r="F131" s="168" t="s">
        <v>152</v>
      </c>
      <c r="G131" s="12"/>
      <c r="H131" s="12"/>
      <c r="I131" s="160"/>
      <c r="J131" s="169">
        <f>BK131</f>
        <v>0</v>
      </c>
      <c r="K131" s="12"/>
      <c r="L131" s="157"/>
      <c r="M131" s="162"/>
      <c r="N131" s="163"/>
      <c r="O131" s="163"/>
      <c r="P131" s="164">
        <f>P132</f>
        <v>0</v>
      </c>
      <c r="Q131" s="163"/>
      <c r="R131" s="164">
        <f>R132</f>
        <v>0</v>
      </c>
      <c r="S131" s="163"/>
      <c r="T131" s="165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8" t="s">
        <v>79</v>
      </c>
      <c r="AT131" s="166" t="s">
        <v>73</v>
      </c>
      <c r="AU131" s="166" t="s">
        <v>79</v>
      </c>
      <c r="AY131" s="158" t="s">
        <v>107</v>
      </c>
      <c r="BK131" s="167">
        <f>BK132</f>
        <v>0</v>
      </c>
    </row>
    <row r="132" s="2" customFormat="1" ht="24.15" customHeight="1">
      <c r="A132" s="34"/>
      <c r="B132" s="170"/>
      <c r="C132" s="171" t="s">
        <v>153</v>
      </c>
      <c r="D132" s="171" t="s">
        <v>110</v>
      </c>
      <c r="E132" s="172" t="s">
        <v>154</v>
      </c>
      <c r="F132" s="173" t="s">
        <v>155</v>
      </c>
      <c r="G132" s="174" t="s">
        <v>131</v>
      </c>
      <c r="H132" s="175">
        <v>9.0289999999999999</v>
      </c>
      <c r="I132" s="176"/>
      <c r="J132" s="177">
        <f>ROUND(I132*H132,2)</f>
        <v>0</v>
      </c>
      <c r="K132" s="178"/>
      <c r="L132" s="35"/>
      <c r="M132" s="179" t="s">
        <v>1</v>
      </c>
      <c r="N132" s="180" t="s">
        <v>40</v>
      </c>
      <c r="O132" s="78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3" t="s">
        <v>114</v>
      </c>
      <c r="AT132" s="183" t="s">
        <v>110</v>
      </c>
      <c r="AU132" s="183" t="s">
        <v>115</v>
      </c>
      <c r="AY132" s="15" t="s">
        <v>107</v>
      </c>
      <c r="BE132" s="184">
        <f>IF(N132="základná",J132,0)</f>
        <v>0</v>
      </c>
      <c r="BF132" s="184">
        <f>IF(N132="znížená",J132,0)</f>
        <v>0</v>
      </c>
      <c r="BG132" s="184">
        <f>IF(N132="zákl. prenesená",J132,0)</f>
        <v>0</v>
      </c>
      <c r="BH132" s="184">
        <f>IF(N132="zníž. prenesená",J132,0)</f>
        <v>0</v>
      </c>
      <c r="BI132" s="184">
        <f>IF(N132="nulová",J132,0)</f>
        <v>0</v>
      </c>
      <c r="BJ132" s="15" t="s">
        <v>115</v>
      </c>
      <c r="BK132" s="184">
        <f>ROUND(I132*H132,2)</f>
        <v>0</v>
      </c>
      <c r="BL132" s="15" t="s">
        <v>114</v>
      </c>
      <c r="BM132" s="183" t="s">
        <v>156</v>
      </c>
    </row>
    <row r="133" s="12" customFormat="1" ht="25.92" customHeight="1">
      <c r="A133" s="12"/>
      <c r="B133" s="157"/>
      <c r="C133" s="12"/>
      <c r="D133" s="158" t="s">
        <v>73</v>
      </c>
      <c r="E133" s="159" t="s">
        <v>157</v>
      </c>
      <c r="F133" s="159" t="s">
        <v>158</v>
      </c>
      <c r="G133" s="12"/>
      <c r="H133" s="12"/>
      <c r="I133" s="160"/>
      <c r="J133" s="161">
        <f>BK133</f>
        <v>0</v>
      </c>
      <c r="K133" s="12"/>
      <c r="L133" s="157"/>
      <c r="M133" s="162"/>
      <c r="N133" s="163"/>
      <c r="O133" s="163"/>
      <c r="P133" s="164">
        <f>P134</f>
        <v>0</v>
      </c>
      <c r="Q133" s="163"/>
      <c r="R133" s="164">
        <f>R134</f>
        <v>5.0507559999999998</v>
      </c>
      <c r="S133" s="163"/>
      <c r="T133" s="165">
        <f>T134</f>
        <v>1.11896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8" t="s">
        <v>115</v>
      </c>
      <c r="AT133" s="166" t="s">
        <v>73</v>
      </c>
      <c r="AU133" s="166" t="s">
        <v>74</v>
      </c>
      <c r="AY133" s="158" t="s">
        <v>107</v>
      </c>
      <c r="BK133" s="167">
        <f>BK134</f>
        <v>0</v>
      </c>
    </row>
    <row r="134" s="12" customFormat="1" ht="22.8" customHeight="1">
      <c r="A134" s="12"/>
      <c r="B134" s="157"/>
      <c r="C134" s="12"/>
      <c r="D134" s="158" t="s">
        <v>73</v>
      </c>
      <c r="E134" s="168" t="s">
        <v>159</v>
      </c>
      <c r="F134" s="168" t="s">
        <v>160</v>
      </c>
      <c r="G134" s="12"/>
      <c r="H134" s="12"/>
      <c r="I134" s="160"/>
      <c r="J134" s="169">
        <f>BK134</f>
        <v>0</v>
      </c>
      <c r="K134" s="12"/>
      <c r="L134" s="157"/>
      <c r="M134" s="162"/>
      <c r="N134" s="163"/>
      <c r="O134" s="163"/>
      <c r="P134" s="164">
        <f>SUM(P135:P153)</f>
        <v>0</v>
      </c>
      <c r="Q134" s="163"/>
      <c r="R134" s="164">
        <f>SUM(R135:R153)</f>
        <v>5.0507559999999998</v>
      </c>
      <c r="S134" s="163"/>
      <c r="T134" s="165">
        <f>SUM(T135:T153)</f>
        <v>1.11896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8" t="s">
        <v>115</v>
      </c>
      <c r="AT134" s="166" t="s">
        <v>73</v>
      </c>
      <c r="AU134" s="166" t="s">
        <v>79</v>
      </c>
      <c r="AY134" s="158" t="s">
        <v>107</v>
      </c>
      <c r="BK134" s="167">
        <f>SUM(BK135:BK153)</f>
        <v>0</v>
      </c>
    </row>
    <row r="135" s="2" customFormat="1" ht="16.5" customHeight="1">
      <c r="A135" s="34"/>
      <c r="B135" s="170"/>
      <c r="C135" s="171" t="s">
        <v>161</v>
      </c>
      <c r="D135" s="171" t="s">
        <v>110</v>
      </c>
      <c r="E135" s="172" t="s">
        <v>162</v>
      </c>
      <c r="F135" s="173" t="s">
        <v>163</v>
      </c>
      <c r="G135" s="174" t="s">
        <v>164</v>
      </c>
      <c r="H135" s="175">
        <v>610</v>
      </c>
      <c r="I135" s="176"/>
      <c r="J135" s="177">
        <f>ROUND(I135*H135,2)</f>
        <v>0</v>
      </c>
      <c r="K135" s="178"/>
      <c r="L135" s="35"/>
      <c r="M135" s="179" t="s">
        <v>1</v>
      </c>
      <c r="N135" s="180" t="s">
        <v>40</v>
      </c>
      <c r="O135" s="78"/>
      <c r="P135" s="181">
        <f>O135*H135</f>
        <v>0</v>
      </c>
      <c r="Q135" s="181">
        <v>0</v>
      </c>
      <c r="R135" s="181">
        <f>Q135*H135</f>
        <v>0</v>
      </c>
      <c r="S135" s="181">
        <v>0.001</v>
      </c>
      <c r="T135" s="182">
        <f>S135*H135</f>
        <v>0.60999999999999999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3" t="s">
        <v>165</v>
      </c>
      <c r="AT135" s="183" t="s">
        <v>110</v>
      </c>
      <c r="AU135" s="183" t="s">
        <v>115</v>
      </c>
      <c r="AY135" s="15" t="s">
        <v>107</v>
      </c>
      <c r="BE135" s="184">
        <f>IF(N135="základná",J135,0)</f>
        <v>0</v>
      </c>
      <c r="BF135" s="184">
        <f>IF(N135="znížená",J135,0)</f>
        <v>0</v>
      </c>
      <c r="BG135" s="184">
        <f>IF(N135="zákl. prenesená",J135,0)</f>
        <v>0</v>
      </c>
      <c r="BH135" s="184">
        <f>IF(N135="zníž. prenesená",J135,0)</f>
        <v>0</v>
      </c>
      <c r="BI135" s="184">
        <f>IF(N135="nulová",J135,0)</f>
        <v>0</v>
      </c>
      <c r="BJ135" s="15" t="s">
        <v>115</v>
      </c>
      <c r="BK135" s="184">
        <f>ROUND(I135*H135,2)</f>
        <v>0</v>
      </c>
      <c r="BL135" s="15" t="s">
        <v>165</v>
      </c>
      <c r="BM135" s="183" t="s">
        <v>166</v>
      </c>
    </row>
    <row r="136" s="2" customFormat="1" ht="16.5" customHeight="1">
      <c r="A136" s="34"/>
      <c r="B136" s="170"/>
      <c r="C136" s="171" t="s">
        <v>167</v>
      </c>
      <c r="D136" s="171" t="s">
        <v>110</v>
      </c>
      <c r="E136" s="172" t="s">
        <v>168</v>
      </c>
      <c r="F136" s="173" t="s">
        <v>169</v>
      </c>
      <c r="G136" s="174" t="s">
        <v>164</v>
      </c>
      <c r="H136" s="175">
        <v>1220</v>
      </c>
      <c r="I136" s="176"/>
      <c r="J136" s="177">
        <f>ROUND(I136*H136,2)</f>
        <v>0</v>
      </c>
      <c r="K136" s="178"/>
      <c r="L136" s="35"/>
      <c r="M136" s="179" t="s">
        <v>1</v>
      </c>
      <c r="N136" s="180" t="s">
        <v>40</v>
      </c>
      <c r="O136" s="78"/>
      <c r="P136" s="181">
        <f>O136*H136</f>
        <v>0</v>
      </c>
      <c r="Q136" s="181">
        <v>4.0000000000000003E-05</v>
      </c>
      <c r="R136" s="181">
        <f>Q136*H136</f>
        <v>0.048800000000000003</v>
      </c>
      <c r="S136" s="181">
        <v>0</v>
      </c>
      <c r="T136" s="18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3" t="s">
        <v>165</v>
      </c>
      <c r="AT136" s="183" t="s">
        <v>110</v>
      </c>
      <c r="AU136" s="183" t="s">
        <v>115</v>
      </c>
      <c r="AY136" s="15" t="s">
        <v>107</v>
      </c>
      <c r="BE136" s="184">
        <f>IF(N136="základná",J136,0)</f>
        <v>0</v>
      </c>
      <c r="BF136" s="184">
        <f>IF(N136="znížená",J136,0)</f>
        <v>0</v>
      </c>
      <c r="BG136" s="184">
        <f>IF(N136="zákl. prenesená",J136,0)</f>
        <v>0</v>
      </c>
      <c r="BH136" s="184">
        <f>IF(N136="zníž. prenesená",J136,0)</f>
        <v>0</v>
      </c>
      <c r="BI136" s="184">
        <f>IF(N136="nulová",J136,0)</f>
        <v>0</v>
      </c>
      <c r="BJ136" s="15" t="s">
        <v>115</v>
      </c>
      <c r="BK136" s="184">
        <f>ROUND(I136*H136,2)</f>
        <v>0</v>
      </c>
      <c r="BL136" s="15" t="s">
        <v>165</v>
      </c>
      <c r="BM136" s="183" t="s">
        <v>170</v>
      </c>
    </row>
    <row r="137" s="2" customFormat="1" ht="24.15" customHeight="1">
      <c r="A137" s="34"/>
      <c r="B137" s="170"/>
      <c r="C137" s="185" t="s">
        <v>171</v>
      </c>
      <c r="D137" s="185" t="s">
        <v>117</v>
      </c>
      <c r="E137" s="186" t="s">
        <v>172</v>
      </c>
      <c r="F137" s="187" t="s">
        <v>173</v>
      </c>
      <c r="G137" s="188" t="s">
        <v>164</v>
      </c>
      <c r="H137" s="189">
        <v>610</v>
      </c>
      <c r="I137" s="190"/>
      <c r="J137" s="191">
        <f>ROUND(I137*H137,2)</f>
        <v>0</v>
      </c>
      <c r="K137" s="192"/>
      <c r="L137" s="193"/>
      <c r="M137" s="194" t="s">
        <v>1</v>
      </c>
      <c r="N137" s="195" t="s">
        <v>40</v>
      </c>
      <c r="O137" s="78"/>
      <c r="P137" s="181">
        <f>O137*H137</f>
        <v>0</v>
      </c>
      <c r="Q137" s="181">
        <v>0.0016299999999999999</v>
      </c>
      <c r="R137" s="181">
        <f>Q137*H137</f>
        <v>0.99429999999999996</v>
      </c>
      <c r="S137" s="181">
        <v>0</v>
      </c>
      <c r="T137" s="18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3" t="s">
        <v>174</v>
      </c>
      <c r="AT137" s="183" t="s">
        <v>117</v>
      </c>
      <c r="AU137" s="183" t="s">
        <v>115</v>
      </c>
      <c r="AY137" s="15" t="s">
        <v>107</v>
      </c>
      <c r="BE137" s="184">
        <f>IF(N137="základná",J137,0)</f>
        <v>0</v>
      </c>
      <c r="BF137" s="184">
        <f>IF(N137="znížená",J137,0)</f>
        <v>0</v>
      </c>
      <c r="BG137" s="184">
        <f>IF(N137="zákl. prenesená",J137,0)</f>
        <v>0</v>
      </c>
      <c r="BH137" s="184">
        <f>IF(N137="zníž. prenesená",J137,0)</f>
        <v>0</v>
      </c>
      <c r="BI137" s="184">
        <f>IF(N137="nulová",J137,0)</f>
        <v>0</v>
      </c>
      <c r="BJ137" s="15" t="s">
        <v>115</v>
      </c>
      <c r="BK137" s="184">
        <f>ROUND(I137*H137,2)</f>
        <v>0</v>
      </c>
      <c r="BL137" s="15" t="s">
        <v>165</v>
      </c>
      <c r="BM137" s="183" t="s">
        <v>175</v>
      </c>
    </row>
    <row r="138" s="2" customFormat="1" ht="24.15" customHeight="1">
      <c r="A138" s="34"/>
      <c r="B138" s="170"/>
      <c r="C138" s="185" t="s">
        <v>176</v>
      </c>
      <c r="D138" s="185" t="s">
        <v>117</v>
      </c>
      <c r="E138" s="186" t="s">
        <v>177</v>
      </c>
      <c r="F138" s="187" t="s">
        <v>178</v>
      </c>
      <c r="G138" s="188" t="s">
        <v>164</v>
      </c>
      <c r="H138" s="189">
        <v>610</v>
      </c>
      <c r="I138" s="190"/>
      <c r="J138" s="191">
        <f>ROUND(I138*H138,2)</f>
        <v>0</v>
      </c>
      <c r="K138" s="192"/>
      <c r="L138" s="193"/>
      <c r="M138" s="194" t="s">
        <v>1</v>
      </c>
      <c r="N138" s="195" t="s">
        <v>40</v>
      </c>
      <c r="O138" s="78"/>
      <c r="P138" s="181">
        <f>O138*H138</f>
        <v>0</v>
      </c>
      <c r="Q138" s="181">
        <v>0.0016299999999999999</v>
      </c>
      <c r="R138" s="181">
        <f>Q138*H138</f>
        <v>0.99429999999999996</v>
      </c>
      <c r="S138" s="181">
        <v>0</v>
      </c>
      <c r="T138" s="18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3" t="s">
        <v>174</v>
      </c>
      <c r="AT138" s="183" t="s">
        <v>117</v>
      </c>
      <c r="AU138" s="183" t="s">
        <v>115</v>
      </c>
      <c r="AY138" s="15" t="s">
        <v>107</v>
      </c>
      <c r="BE138" s="184">
        <f>IF(N138="základná",J138,0)</f>
        <v>0</v>
      </c>
      <c r="BF138" s="184">
        <f>IF(N138="znížená",J138,0)</f>
        <v>0</v>
      </c>
      <c r="BG138" s="184">
        <f>IF(N138="zákl. prenesená",J138,0)</f>
        <v>0</v>
      </c>
      <c r="BH138" s="184">
        <f>IF(N138="zníž. prenesená",J138,0)</f>
        <v>0</v>
      </c>
      <c r="BI138" s="184">
        <f>IF(N138="nulová",J138,0)</f>
        <v>0</v>
      </c>
      <c r="BJ138" s="15" t="s">
        <v>115</v>
      </c>
      <c r="BK138" s="184">
        <f>ROUND(I138*H138,2)</f>
        <v>0</v>
      </c>
      <c r="BL138" s="15" t="s">
        <v>165</v>
      </c>
      <c r="BM138" s="183" t="s">
        <v>179</v>
      </c>
    </row>
    <row r="139" s="2" customFormat="1" ht="16.5" customHeight="1">
      <c r="A139" s="34"/>
      <c r="B139" s="170"/>
      <c r="C139" s="171" t="s">
        <v>180</v>
      </c>
      <c r="D139" s="171" t="s">
        <v>110</v>
      </c>
      <c r="E139" s="172" t="s">
        <v>181</v>
      </c>
      <c r="F139" s="173" t="s">
        <v>182</v>
      </c>
      <c r="G139" s="174" t="s">
        <v>164</v>
      </c>
      <c r="H139" s="175">
        <v>610</v>
      </c>
      <c r="I139" s="176"/>
      <c r="J139" s="177">
        <f>ROUND(I139*H139,2)</f>
        <v>0</v>
      </c>
      <c r="K139" s="178"/>
      <c r="L139" s="35"/>
      <c r="M139" s="179" t="s">
        <v>1</v>
      </c>
      <c r="N139" s="180" t="s">
        <v>40</v>
      </c>
      <c r="O139" s="78"/>
      <c r="P139" s="181">
        <f>O139*H139</f>
        <v>0</v>
      </c>
      <c r="Q139" s="181">
        <v>4.0000000000000003E-05</v>
      </c>
      <c r="R139" s="181">
        <f>Q139*H139</f>
        <v>0.024400000000000002</v>
      </c>
      <c r="S139" s="181">
        <v>0</v>
      </c>
      <c r="T139" s="18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3" t="s">
        <v>165</v>
      </c>
      <c r="AT139" s="183" t="s">
        <v>110</v>
      </c>
      <c r="AU139" s="183" t="s">
        <v>115</v>
      </c>
      <c r="AY139" s="15" t="s">
        <v>107</v>
      </c>
      <c r="BE139" s="184">
        <f>IF(N139="základná",J139,0)</f>
        <v>0</v>
      </c>
      <c r="BF139" s="184">
        <f>IF(N139="znížená",J139,0)</f>
        <v>0</v>
      </c>
      <c r="BG139" s="184">
        <f>IF(N139="zákl. prenesená",J139,0)</f>
        <v>0</v>
      </c>
      <c r="BH139" s="184">
        <f>IF(N139="zníž. prenesená",J139,0)</f>
        <v>0</v>
      </c>
      <c r="BI139" s="184">
        <f>IF(N139="nulová",J139,0)</f>
        <v>0</v>
      </c>
      <c r="BJ139" s="15" t="s">
        <v>115</v>
      </c>
      <c r="BK139" s="184">
        <f>ROUND(I139*H139,2)</f>
        <v>0</v>
      </c>
      <c r="BL139" s="15" t="s">
        <v>165</v>
      </c>
      <c r="BM139" s="183" t="s">
        <v>183</v>
      </c>
    </row>
    <row r="140" s="2" customFormat="1" ht="24.15" customHeight="1">
      <c r="A140" s="34"/>
      <c r="B140" s="170"/>
      <c r="C140" s="185" t="s">
        <v>165</v>
      </c>
      <c r="D140" s="185" t="s">
        <v>117</v>
      </c>
      <c r="E140" s="186" t="s">
        <v>184</v>
      </c>
      <c r="F140" s="187" t="s">
        <v>185</v>
      </c>
      <c r="G140" s="188" t="s">
        <v>113</v>
      </c>
      <c r="H140" s="189">
        <v>79.299999999999997</v>
      </c>
      <c r="I140" s="190"/>
      <c r="J140" s="191">
        <f>ROUND(I140*H140,2)</f>
        <v>0</v>
      </c>
      <c r="K140" s="192"/>
      <c r="L140" s="193"/>
      <c r="M140" s="194" t="s">
        <v>1</v>
      </c>
      <c r="N140" s="195" t="s">
        <v>40</v>
      </c>
      <c r="O140" s="78"/>
      <c r="P140" s="181">
        <f>O140*H140</f>
        <v>0</v>
      </c>
      <c r="Q140" s="181">
        <v>0.0030000000000000001</v>
      </c>
      <c r="R140" s="181">
        <f>Q140*H140</f>
        <v>0.2379</v>
      </c>
      <c r="S140" s="181">
        <v>0</v>
      </c>
      <c r="T140" s="18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3" t="s">
        <v>174</v>
      </c>
      <c r="AT140" s="183" t="s">
        <v>117</v>
      </c>
      <c r="AU140" s="183" t="s">
        <v>115</v>
      </c>
      <c r="AY140" s="15" t="s">
        <v>107</v>
      </c>
      <c r="BE140" s="184">
        <f>IF(N140="základná",J140,0)</f>
        <v>0</v>
      </c>
      <c r="BF140" s="184">
        <f>IF(N140="znížená",J140,0)</f>
        <v>0</v>
      </c>
      <c r="BG140" s="184">
        <f>IF(N140="zákl. prenesená",J140,0)</f>
        <v>0</v>
      </c>
      <c r="BH140" s="184">
        <f>IF(N140="zníž. prenesená",J140,0)</f>
        <v>0</v>
      </c>
      <c r="BI140" s="184">
        <f>IF(N140="nulová",J140,0)</f>
        <v>0</v>
      </c>
      <c r="BJ140" s="15" t="s">
        <v>115</v>
      </c>
      <c r="BK140" s="184">
        <f>ROUND(I140*H140,2)</f>
        <v>0</v>
      </c>
      <c r="BL140" s="15" t="s">
        <v>165</v>
      </c>
      <c r="BM140" s="183" t="s">
        <v>186</v>
      </c>
    </row>
    <row r="141" s="2" customFormat="1" ht="24.15" customHeight="1">
      <c r="A141" s="34"/>
      <c r="B141" s="170"/>
      <c r="C141" s="171" t="s">
        <v>187</v>
      </c>
      <c r="D141" s="171" t="s">
        <v>110</v>
      </c>
      <c r="E141" s="172" t="s">
        <v>188</v>
      </c>
      <c r="F141" s="173" t="s">
        <v>189</v>
      </c>
      <c r="G141" s="174" t="s">
        <v>113</v>
      </c>
      <c r="H141" s="175">
        <v>508.95999999999998</v>
      </c>
      <c r="I141" s="176"/>
      <c r="J141" s="177">
        <f>ROUND(I141*H141,2)</f>
        <v>0</v>
      </c>
      <c r="K141" s="178"/>
      <c r="L141" s="35"/>
      <c r="M141" s="179" t="s">
        <v>1</v>
      </c>
      <c r="N141" s="180" t="s">
        <v>40</v>
      </c>
      <c r="O141" s="78"/>
      <c r="P141" s="181">
        <f>O141*H141</f>
        <v>0</v>
      </c>
      <c r="Q141" s="181">
        <v>0</v>
      </c>
      <c r="R141" s="181">
        <f>Q141*H141</f>
        <v>0</v>
      </c>
      <c r="S141" s="181">
        <v>0.001</v>
      </c>
      <c r="T141" s="182">
        <f>S141*H141</f>
        <v>0.50895999999999997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3" t="s">
        <v>165</v>
      </c>
      <c r="AT141" s="183" t="s">
        <v>110</v>
      </c>
      <c r="AU141" s="183" t="s">
        <v>115</v>
      </c>
      <c r="AY141" s="15" t="s">
        <v>107</v>
      </c>
      <c r="BE141" s="184">
        <f>IF(N141="základná",J141,0)</f>
        <v>0</v>
      </c>
      <c r="BF141" s="184">
        <f>IF(N141="znížená",J141,0)</f>
        <v>0</v>
      </c>
      <c r="BG141" s="184">
        <f>IF(N141="zákl. prenesená",J141,0)</f>
        <v>0</v>
      </c>
      <c r="BH141" s="184">
        <f>IF(N141="zníž. prenesená",J141,0)</f>
        <v>0</v>
      </c>
      <c r="BI141" s="184">
        <f>IF(N141="nulová",J141,0)</f>
        <v>0</v>
      </c>
      <c r="BJ141" s="15" t="s">
        <v>115</v>
      </c>
      <c r="BK141" s="184">
        <f>ROUND(I141*H141,2)</f>
        <v>0</v>
      </c>
      <c r="BL141" s="15" t="s">
        <v>165</v>
      </c>
      <c r="BM141" s="183" t="s">
        <v>190</v>
      </c>
    </row>
    <row r="142" s="2" customFormat="1" ht="24.15" customHeight="1">
      <c r="A142" s="34"/>
      <c r="B142" s="170"/>
      <c r="C142" s="171" t="s">
        <v>191</v>
      </c>
      <c r="D142" s="171" t="s">
        <v>110</v>
      </c>
      <c r="E142" s="172" t="s">
        <v>192</v>
      </c>
      <c r="F142" s="173" t="s">
        <v>193</v>
      </c>
      <c r="G142" s="174" t="s">
        <v>113</v>
      </c>
      <c r="H142" s="175">
        <v>610</v>
      </c>
      <c r="I142" s="176"/>
      <c r="J142" s="177">
        <f>ROUND(I142*H142,2)</f>
        <v>0</v>
      </c>
      <c r="K142" s="178"/>
      <c r="L142" s="35"/>
      <c r="M142" s="179" t="s">
        <v>1</v>
      </c>
      <c r="N142" s="180" t="s">
        <v>40</v>
      </c>
      <c r="O142" s="78"/>
      <c r="P142" s="181">
        <f>O142*H142</f>
        <v>0</v>
      </c>
      <c r="Q142" s="181">
        <v>0.00029999999999999997</v>
      </c>
      <c r="R142" s="181">
        <f>Q142*H142</f>
        <v>0.183</v>
      </c>
      <c r="S142" s="181">
        <v>0</v>
      </c>
      <c r="T142" s="18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3" t="s">
        <v>165</v>
      </c>
      <c r="AT142" s="183" t="s">
        <v>110</v>
      </c>
      <c r="AU142" s="183" t="s">
        <v>115</v>
      </c>
      <c r="AY142" s="15" t="s">
        <v>107</v>
      </c>
      <c r="BE142" s="184">
        <f>IF(N142="základná",J142,0)</f>
        <v>0</v>
      </c>
      <c r="BF142" s="184">
        <f>IF(N142="znížená",J142,0)</f>
        <v>0</v>
      </c>
      <c r="BG142" s="184">
        <f>IF(N142="zákl. prenesená",J142,0)</f>
        <v>0</v>
      </c>
      <c r="BH142" s="184">
        <f>IF(N142="zníž. prenesená",J142,0)</f>
        <v>0</v>
      </c>
      <c r="BI142" s="184">
        <f>IF(N142="nulová",J142,0)</f>
        <v>0</v>
      </c>
      <c r="BJ142" s="15" t="s">
        <v>115</v>
      </c>
      <c r="BK142" s="184">
        <f>ROUND(I142*H142,2)</f>
        <v>0</v>
      </c>
      <c r="BL142" s="15" t="s">
        <v>165</v>
      </c>
      <c r="BM142" s="183" t="s">
        <v>194</v>
      </c>
    </row>
    <row r="143" s="2" customFormat="1" ht="24.15" customHeight="1">
      <c r="A143" s="34"/>
      <c r="B143" s="170"/>
      <c r="C143" s="185" t="s">
        <v>195</v>
      </c>
      <c r="D143" s="185" t="s">
        <v>117</v>
      </c>
      <c r="E143" s="186" t="s">
        <v>184</v>
      </c>
      <c r="F143" s="187" t="s">
        <v>185</v>
      </c>
      <c r="G143" s="188" t="s">
        <v>113</v>
      </c>
      <c r="H143" s="189">
        <v>610</v>
      </c>
      <c r="I143" s="190"/>
      <c r="J143" s="191">
        <f>ROUND(I143*H143,2)</f>
        <v>0</v>
      </c>
      <c r="K143" s="192"/>
      <c r="L143" s="193"/>
      <c r="M143" s="194" t="s">
        <v>1</v>
      </c>
      <c r="N143" s="195" t="s">
        <v>40</v>
      </c>
      <c r="O143" s="78"/>
      <c r="P143" s="181">
        <f>O143*H143</f>
        <v>0</v>
      </c>
      <c r="Q143" s="181">
        <v>0.0030000000000000001</v>
      </c>
      <c r="R143" s="181">
        <f>Q143*H143</f>
        <v>1.8300000000000001</v>
      </c>
      <c r="S143" s="181">
        <v>0</v>
      </c>
      <c r="T143" s="18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3" t="s">
        <v>174</v>
      </c>
      <c r="AT143" s="183" t="s">
        <v>117</v>
      </c>
      <c r="AU143" s="183" t="s">
        <v>115</v>
      </c>
      <c r="AY143" s="15" t="s">
        <v>107</v>
      </c>
      <c r="BE143" s="184">
        <f>IF(N143="základná",J143,0)</f>
        <v>0</v>
      </c>
      <c r="BF143" s="184">
        <f>IF(N143="znížená",J143,0)</f>
        <v>0</v>
      </c>
      <c r="BG143" s="184">
        <f>IF(N143="zákl. prenesená",J143,0)</f>
        <v>0</v>
      </c>
      <c r="BH143" s="184">
        <f>IF(N143="zníž. prenesená",J143,0)</f>
        <v>0</v>
      </c>
      <c r="BI143" s="184">
        <f>IF(N143="nulová",J143,0)</f>
        <v>0</v>
      </c>
      <c r="BJ143" s="15" t="s">
        <v>115</v>
      </c>
      <c r="BK143" s="184">
        <f>ROUND(I143*H143,2)</f>
        <v>0</v>
      </c>
      <c r="BL143" s="15" t="s">
        <v>165</v>
      </c>
      <c r="BM143" s="183" t="s">
        <v>196</v>
      </c>
    </row>
    <row r="144" s="2" customFormat="1" ht="24.15" customHeight="1">
      <c r="A144" s="34"/>
      <c r="B144" s="170"/>
      <c r="C144" s="171" t="s">
        <v>7</v>
      </c>
      <c r="D144" s="171" t="s">
        <v>110</v>
      </c>
      <c r="E144" s="172" t="s">
        <v>197</v>
      </c>
      <c r="F144" s="173" t="s">
        <v>198</v>
      </c>
      <c r="G144" s="174" t="s">
        <v>113</v>
      </c>
      <c r="H144" s="175">
        <v>610</v>
      </c>
      <c r="I144" s="176"/>
      <c r="J144" s="177">
        <f>ROUND(I144*H144,2)</f>
        <v>0</v>
      </c>
      <c r="K144" s="178"/>
      <c r="L144" s="35"/>
      <c r="M144" s="179" t="s">
        <v>1</v>
      </c>
      <c r="N144" s="180" t="s">
        <v>40</v>
      </c>
      <c r="O144" s="78"/>
      <c r="P144" s="181">
        <f>O144*H144</f>
        <v>0</v>
      </c>
      <c r="Q144" s="181">
        <v>0</v>
      </c>
      <c r="R144" s="181">
        <f>Q144*H144</f>
        <v>0</v>
      </c>
      <c r="S144" s="181">
        <v>0</v>
      </c>
      <c r="T144" s="18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3" t="s">
        <v>165</v>
      </c>
      <c r="AT144" s="183" t="s">
        <v>110</v>
      </c>
      <c r="AU144" s="183" t="s">
        <v>115</v>
      </c>
      <c r="AY144" s="15" t="s">
        <v>107</v>
      </c>
      <c r="BE144" s="184">
        <f>IF(N144="základná",J144,0)</f>
        <v>0</v>
      </c>
      <c r="BF144" s="184">
        <f>IF(N144="znížená",J144,0)</f>
        <v>0</v>
      </c>
      <c r="BG144" s="184">
        <f>IF(N144="zákl. prenesená",J144,0)</f>
        <v>0</v>
      </c>
      <c r="BH144" s="184">
        <f>IF(N144="zníž. prenesená",J144,0)</f>
        <v>0</v>
      </c>
      <c r="BI144" s="184">
        <f>IF(N144="nulová",J144,0)</f>
        <v>0</v>
      </c>
      <c r="BJ144" s="15" t="s">
        <v>115</v>
      </c>
      <c r="BK144" s="184">
        <f>ROUND(I144*H144,2)</f>
        <v>0</v>
      </c>
      <c r="BL144" s="15" t="s">
        <v>165</v>
      </c>
      <c r="BM144" s="183" t="s">
        <v>199</v>
      </c>
    </row>
    <row r="145" s="2" customFormat="1" ht="21.75" customHeight="1">
      <c r="A145" s="34"/>
      <c r="B145" s="170"/>
      <c r="C145" s="171" t="s">
        <v>200</v>
      </c>
      <c r="D145" s="171" t="s">
        <v>110</v>
      </c>
      <c r="E145" s="172" t="s">
        <v>201</v>
      </c>
      <c r="F145" s="173" t="s">
        <v>202</v>
      </c>
      <c r="G145" s="174" t="s">
        <v>113</v>
      </c>
      <c r="H145" s="175">
        <v>610</v>
      </c>
      <c r="I145" s="176"/>
      <c r="J145" s="177">
        <f>ROUND(I145*H145,2)</f>
        <v>0</v>
      </c>
      <c r="K145" s="178"/>
      <c r="L145" s="35"/>
      <c r="M145" s="179" t="s">
        <v>1</v>
      </c>
      <c r="N145" s="180" t="s">
        <v>40</v>
      </c>
      <c r="O145" s="78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3" t="s">
        <v>165</v>
      </c>
      <c r="AT145" s="183" t="s">
        <v>110</v>
      </c>
      <c r="AU145" s="183" t="s">
        <v>115</v>
      </c>
      <c r="AY145" s="15" t="s">
        <v>107</v>
      </c>
      <c r="BE145" s="184">
        <f>IF(N145="základná",J145,0)</f>
        <v>0</v>
      </c>
      <c r="BF145" s="184">
        <f>IF(N145="znížená",J145,0)</f>
        <v>0</v>
      </c>
      <c r="BG145" s="184">
        <f>IF(N145="zákl. prenesená",J145,0)</f>
        <v>0</v>
      </c>
      <c r="BH145" s="184">
        <f>IF(N145="zníž. prenesená",J145,0)</f>
        <v>0</v>
      </c>
      <c r="BI145" s="184">
        <f>IF(N145="nulová",J145,0)</f>
        <v>0</v>
      </c>
      <c r="BJ145" s="15" t="s">
        <v>115</v>
      </c>
      <c r="BK145" s="184">
        <f>ROUND(I145*H145,2)</f>
        <v>0</v>
      </c>
      <c r="BL145" s="15" t="s">
        <v>165</v>
      </c>
      <c r="BM145" s="183" t="s">
        <v>203</v>
      </c>
    </row>
    <row r="146" s="2" customFormat="1" ht="24.15" customHeight="1">
      <c r="A146" s="34"/>
      <c r="B146" s="170"/>
      <c r="C146" s="171" t="s">
        <v>204</v>
      </c>
      <c r="D146" s="171" t="s">
        <v>110</v>
      </c>
      <c r="E146" s="172" t="s">
        <v>205</v>
      </c>
      <c r="F146" s="173" t="s">
        <v>206</v>
      </c>
      <c r="G146" s="174" t="s">
        <v>113</v>
      </c>
      <c r="H146" s="175">
        <v>610</v>
      </c>
      <c r="I146" s="176"/>
      <c r="J146" s="177">
        <f>ROUND(I146*H146,2)</f>
        <v>0</v>
      </c>
      <c r="K146" s="178"/>
      <c r="L146" s="35"/>
      <c r="M146" s="179" t="s">
        <v>1</v>
      </c>
      <c r="N146" s="180" t="s">
        <v>40</v>
      </c>
      <c r="O146" s="78"/>
      <c r="P146" s="181">
        <f>O146*H146</f>
        <v>0</v>
      </c>
      <c r="Q146" s="181">
        <v>8.0000000000000007E-05</v>
      </c>
      <c r="R146" s="181">
        <f>Q146*H146</f>
        <v>0.048800000000000003</v>
      </c>
      <c r="S146" s="181">
        <v>0</v>
      </c>
      <c r="T146" s="18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3" t="s">
        <v>165</v>
      </c>
      <c r="AT146" s="183" t="s">
        <v>110</v>
      </c>
      <c r="AU146" s="183" t="s">
        <v>115</v>
      </c>
      <c r="AY146" s="15" t="s">
        <v>107</v>
      </c>
      <c r="BE146" s="184">
        <f>IF(N146="základná",J146,0)</f>
        <v>0</v>
      </c>
      <c r="BF146" s="184">
        <f>IF(N146="znížená",J146,0)</f>
        <v>0</v>
      </c>
      <c r="BG146" s="184">
        <f>IF(N146="zákl. prenesená",J146,0)</f>
        <v>0</v>
      </c>
      <c r="BH146" s="184">
        <f>IF(N146="zníž. prenesená",J146,0)</f>
        <v>0</v>
      </c>
      <c r="BI146" s="184">
        <f>IF(N146="nulová",J146,0)</f>
        <v>0</v>
      </c>
      <c r="BJ146" s="15" t="s">
        <v>115</v>
      </c>
      <c r="BK146" s="184">
        <f>ROUND(I146*H146,2)</f>
        <v>0</v>
      </c>
      <c r="BL146" s="15" t="s">
        <v>165</v>
      </c>
      <c r="BM146" s="183" t="s">
        <v>207</v>
      </c>
    </row>
    <row r="147" s="2" customFormat="1" ht="24.15" customHeight="1">
      <c r="A147" s="34"/>
      <c r="B147" s="170"/>
      <c r="C147" s="171" t="s">
        <v>208</v>
      </c>
      <c r="D147" s="171" t="s">
        <v>110</v>
      </c>
      <c r="E147" s="172" t="s">
        <v>209</v>
      </c>
      <c r="F147" s="173" t="s">
        <v>210</v>
      </c>
      <c r="G147" s="174" t="s">
        <v>113</v>
      </c>
      <c r="H147" s="175">
        <v>150</v>
      </c>
      <c r="I147" s="176"/>
      <c r="J147" s="177">
        <f>ROUND(I147*H147,2)</f>
        <v>0</v>
      </c>
      <c r="K147" s="178"/>
      <c r="L147" s="35"/>
      <c r="M147" s="179" t="s">
        <v>1</v>
      </c>
      <c r="N147" s="180" t="s">
        <v>40</v>
      </c>
      <c r="O147" s="78"/>
      <c r="P147" s="181">
        <f>O147*H147</f>
        <v>0</v>
      </c>
      <c r="Q147" s="181">
        <v>0.0044999999999999997</v>
      </c>
      <c r="R147" s="181">
        <f>Q147*H147</f>
        <v>0.67499999999999993</v>
      </c>
      <c r="S147" s="181">
        <v>0</v>
      </c>
      <c r="T147" s="18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3" t="s">
        <v>165</v>
      </c>
      <c r="AT147" s="183" t="s">
        <v>110</v>
      </c>
      <c r="AU147" s="183" t="s">
        <v>115</v>
      </c>
      <c r="AY147" s="15" t="s">
        <v>107</v>
      </c>
      <c r="BE147" s="184">
        <f>IF(N147="základná",J147,0)</f>
        <v>0</v>
      </c>
      <c r="BF147" s="184">
        <f>IF(N147="znížená",J147,0)</f>
        <v>0</v>
      </c>
      <c r="BG147" s="184">
        <f>IF(N147="zákl. prenesená",J147,0)</f>
        <v>0</v>
      </c>
      <c r="BH147" s="184">
        <f>IF(N147="zníž. prenesená",J147,0)</f>
        <v>0</v>
      </c>
      <c r="BI147" s="184">
        <f>IF(N147="nulová",J147,0)</f>
        <v>0</v>
      </c>
      <c r="BJ147" s="15" t="s">
        <v>115</v>
      </c>
      <c r="BK147" s="184">
        <f>ROUND(I147*H147,2)</f>
        <v>0</v>
      </c>
      <c r="BL147" s="15" t="s">
        <v>165</v>
      </c>
      <c r="BM147" s="183" t="s">
        <v>211</v>
      </c>
    </row>
    <row r="148" s="2" customFormat="1" ht="24.15" customHeight="1">
      <c r="A148" s="34"/>
      <c r="B148" s="170"/>
      <c r="C148" s="171" t="s">
        <v>212</v>
      </c>
      <c r="D148" s="171" t="s">
        <v>110</v>
      </c>
      <c r="E148" s="172" t="s">
        <v>213</v>
      </c>
      <c r="F148" s="173" t="s">
        <v>214</v>
      </c>
      <c r="G148" s="174" t="s">
        <v>113</v>
      </c>
      <c r="H148" s="175">
        <v>610</v>
      </c>
      <c r="I148" s="176"/>
      <c r="J148" s="177">
        <f>ROUND(I148*H148,2)</f>
        <v>0</v>
      </c>
      <c r="K148" s="178"/>
      <c r="L148" s="35"/>
      <c r="M148" s="179" t="s">
        <v>1</v>
      </c>
      <c r="N148" s="180" t="s">
        <v>40</v>
      </c>
      <c r="O148" s="78"/>
      <c r="P148" s="181">
        <f>O148*H148</f>
        <v>0</v>
      </c>
      <c r="Q148" s="181">
        <v>0</v>
      </c>
      <c r="R148" s="181">
        <f>Q148*H148</f>
        <v>0</v>
      </c>
      <c r="S148" s="181">
        <v>0</v>
      </c>
      <c r="T148" s="18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3" t="s">
        <v>165</v>
      </c>
      <c r="AT148" s="183" t="s">
        <v>110</v>
      </c>
      <c r="AU148" s="183" t="s">
        <v>115</v>
      </c>
      <c r="AY148" s="15" t="s">
        <v>107</v>
      </c>
      <c r="BE148" s="184">
        <f>IF(N148="základná",J148,0)</f>
        <v>0</v>
      </c>
      <c r="BF148" s="184">
        <f>IF(N148="znížená",J148,0)</f>
        <v>0</v>
      </c>
      <c r="BG148" s="184">
        <f>IF(N148="zákl. prenesená",J148,0)</f>
        <v>0</v>
      </c>
      <c r="BH148" s="184">
        <f>IF(N148="zníž. prenesená",J148,0)</f>
        <v>0</v>
      </c>
      <c r="BI148" s="184">
        <f>IF(N148="nulová",J148,0)</f>
        <v>0</v>
      </c>
      <c r="BJ148" s="15" t="s">
        <v>115</v>
      </c>
      <c r="BK148" s="184">
        <f>ROUND(I148*H148,2)</f>
        <v>0</v>
      </c>
      <c r="BL148" s="15" t="s">
        <v>165</v>
      </c>
      <c r="BM148" s="183" t="s">
        <v>215</v>
      </c>
    </row>
    <row r="149" s="2" customFormat="1" ht="16.5" customHeight="1">
      <c r="A149" s="34"/>
      <c r="B149" s="170"/>
      <c r="C149" s="171" t="s">
        <v>216</v>
      </c>
      <c r="D149" s="171" t="s">
        <v>110</v>
      </c>
      <c r="E149" s="172" t="s">
        <v>217</v>
      </c>
      <c r="F149" s="173" t="s">
        <v>218</v>
      </c>
      <c r="G149" s="174" t="s">
        <v>113</v>
      </c>
      <c r="H149" s="175">
        <v>30</v>
      </c>
      <c r="I149" s="176"/>
      <c r="J149" s="177">
        <f>ROUND(I149*H149,2)</f>
        <v>0</v>
      </c>
      <c r="K149" s="178"/>
      <c r="L149" s="35"/>
      <c r="M149" s="179" t="s">
        <v>1</v>
      </c>
      <c r="N149" s="180" t="s">
        <v>40</v>
      </c>
      <c r="O149" s="78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3" t="s">
        <v>165</v>
      </c>
      <c r="AT149" s="183" t="s">
        <v>110</v>
      </c>
      <c r="AU149" s="183" t="s">
        <v>115</v>
      </c>
      <c r="AY149" s="15" t="s">
        <v>107</v>
      </c>
      <c r="BE149" s="184">
        <f>IF(N149="základná",J149,0)</f>
        <v>0</v>
      </c>
      <c r="BF149" s="184">
        <f>IF(N149="znížená",J149,0)</f>
        <v>0</v>
      </c>
      <c r="BG149" s="184">
        <f>IF(N149="zákl. prenesená",J149,0)</f>
        <v>0</v>
      </c>
      <c r="BH149" s="184">
        <f>IF(N149="zníž. prenesená",J149,0)</f>
        <v>0</v>
      </c>
      <c r="BI149" s="184">
        <f>IF(N149="nulová",J149,0)</f>
        <v>0</v>
      </c>
      <c r="BJ149" s="15" t="s">
        <v>115</v>
      </c>
      <c r="BK149" s="184">
        <f>ROUND(I149*H149,2)</f>
        <v>0</v>
      </c>
      <c r="BL149" s="15" t="s">
        <v>165</v>
      </c>
      <c r="BM149" s="183" t="s">
        <v>219</v>
      </c>
    </row>
    <row r="150" s="2" customFormat="1" ht="24.15" customHeight="1">
      <c r="A150" s="34"/>
      <c r="B150" s="170"/>
      <c r="C150" s="171" t="s">
        <v>220</v>
      </c>
      <c r="D150" s="171" t="s">
        <v>110</v>
      </c>
      <c r="E150" s="172" t="s">
        <v>221</v>
      </c>
      <c r="F150" s="173" t="s">
        <v>222</v>
      </c>
      <c r="G150" s="174" t="s">
        <v>164</v>
      </c>
      <c r="H150" s="175">
        <v>610</v>
      </c>
      <c r="I150" s="176"/>
      <c r="J150" s="177">
        <f>ROUND(I150*H150,2)</f>
        <v>0</v>
      </c>
      <c r="K150" s="178"/>
      <c r="L150" s="35"/>
      <c r="M150" s="179" t="s">
        <v>1</v>
      </c>
      <c r="N150" s="180" t="s">
        <v>40</v>
      </c>
      <c r="O150" s="78"/>
      <c r="P150" s="181">
        <f>O150*H150</f>
        <v>0</v>
      </c>
      <c r="Q150" s="181">
        <v>0</v>
      </c>
      <c r="R150" s="181">
        <f>Q150*H150</f>
        <v>0</v>
      </c>
      <c r="S150" s="181">
        <v>0</v>
      </c>
      <c r="T150" s="18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3" t="s">
        <v>165</v>
      </c>
      <c r="AT150" s="183" t="s">
        <v>110</v>
      </c>
      <c r="AU150" s="183" t="s">
        <v>115</v>
      </c>
      <c r="AY150" s="15" t="s">
        <v>107</v>
      </c>
      <c r="BE150" s="184">
        <f>IF(N150="základná",J150,0)</f>
        <v>0</v>
      </c>
      <c r="BF150" s="184">
        <f>IF(N150="znížená",J150,0)</f>
        <v>0</v>
      </c>
      <c r="BG150" s="184">
        <f>IF(N150="zákl. prenesená",J150,0)</f>
        <v>0</v>
      </c>
      <c r="BH150" s="184">
        <f>IF(N150="zníž. prenesená",J150,0)</f>
        <v>0</v>
      </c>
      <c r="BI150" s="184">
        <f>IF(N150="nulová",J150,0)</f>
        <v>0</v>
      </c>
      <c r="BJ150" s="15" t="s">
        <v>115</v>
      </c>
      <c r="BK150" s="184">
        <f>ROUND(I150*H150,2)</f>
        <v>0</v>
      </c>
      <c r="BL150" s="15" t="s">
        <v>165</v>
      </c>
      <c r="BM150" s="183" t="s">
        <v>223</v>
      </c>
    </row>
    <row r="151" s="2" customFormat="1" ht="16.5" customHeight="1">
      <c r="A151" s="34"/>
      <c r="B151" s="170"/>
      <c r="C151" s="171" t="s">
        <v>224</v>
      </c>
      <c r="D151" s="171" t="s">
        <v>110</v>
      </c>
      <c r="E151" s="172" t="s">
        <v>225</v>
      </c>
      <c r="F151" s="173" t="s">
        <v>226</v>
      </c>
      <c r="G151" s="174" t="s">
        <v>164</v>
      </c>
      <c r="H151" s="175">
        <v>59.399999999999999</v>
      </c>
      <c r="I151" s="176"/>
      <c r="J151" s="177">
        <f>ROUND(I151*H151,2)</f>
        <v>0</v>
      </c>
      <c r="K151" s="178"/>
      <c r="L151" s="35"/>
      <c r="M151" s="179" t="s">
        <v>1</v>
      </c>
      <c r="N151" s="180" t="s">
        <v>40</v>
      </c>
      <c r="O151" s="78"/>
      <c r="P151" s="181">
        <f>O151*H151</f>
        <v>0</v>
      </c>
      <c r="Q151" s="181">
        <v>4.0000000000000003E-05</v>
      </c>
      <c r="R151" s="181">
        <f>Q151*H151</f>
        <v>0.0023760000000000001</v>
      </c>
      <c r="S151" s="181">
        <v>0</v>
      </c>
      <c r="T151" s="18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3" t="s">
        <v>165</v>
      </c>
      <c r="AT151" s="183" t="s">
        <v>110</v>
      </c>
      <c r="AU151" s="183" t="s">
        <v>115</v>
      </c>
      <c r="AY151" s="15" t="s">
        <v>107</v>
      </c>
      <c r="BE151" s="184">
        <f>IF(N151="základná",J151,0)</f>
        <v>0</v>
      </c>
      <c r="BF151" s="184">
        <f>IF(N151="znížená",J151,0)</f>
        <v>0</v>
      </c>
      <c r="BG151" s="184">
        <f>IF(N151="zákl. prenesená",J151,0)</f>
        <v>0</v>
      </c>
      <c r="BH151" s="184">
        <f>IF(N151="zníž. prenesená",J151,0)</f>
        <v>0</v>
      </c>
      <c r="BI151" s="184">
        <f>IF(N151="nulová",J151,0)</f>
        <v>0</v>
      </c>
      <c r="BJ151" s="15" t="s">
        <v>115</v>
      </c>
      <c r="BK151" s="184">
        <f>ROUND(I151*H151,2)</f>
        <v>0</v>
      </c>
      <c r="BL151" s="15" t="s">
        <v>165</v>
      </c>
      <c r="BM151" s="183" t="s">
        <v>227</v>
      </c>
    </row>
    <row r="152" s="2" customFormat="1" ht="16.5" customHeight="1">
      <c r="A152" s="34"/>
      <c r="B152" s="170"/>
      <c r="C152" s="185" t="s">
        <v>228</v>
      </c>
      <c r="D152" s="185" t="s">
        <v>117</v>
      </c>
      <c r="E152" s="186" t="s">
        <v>229</v>
      </c>
      <c r="F152" s="187" t="s">
        <v>230</v>
      </c>
      <c r="G152" s="188" t="s">
        <v>164</v>
      </c>
      <c r="H152" s="189">
        <v>59.399999999999999</v>
      </c>
      <c r="I152" s="190"/>
      <c r="J152" s="191">
        <f>ROUND(I152*H152,2)</f>
        <v>0</v>
      </c>
      <c r="K152" s="192"/>
      <c r="L152" s="193"/>
      <c r="M152" s="194" t="s">
        <v>1</v>
      </c>
      <c r="N152" s="195" t="s">
        <v>40</v>
      </c>
      <c r="O152" s="78"/>
      <c r="P152" s="181">
        <f>O152*H152</f>
        <v>0</v>
      </c>
      <c r="Q152" s="181">
        <v>0.00020000000000000001</v>
      </c>
      <c r="R152" s="181">
        <f>Q152*H152</f>
        <v>0.01188</v>
      </c>
      <c r="S152" s="181">
        <v>0</v>
      </c>
      <c r="T152" s="18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3" t="s">
        <v>174</v>
      </c>
      <c r="AT152" s="183" t="s">
        <v>117</v>
      </c>
      <c r="AU152" s="183" t="s">
        <v>115</v>
      </c>
      <c r="AY152" s="15" t="s">
        <v>107</v>
      </c>
      <c r="BE152" s="184">
        <f>IF(N152="základná",J152,0)</f>
        <v>0</v>
      </c>
      <c r="BF152" s="184">
        <f>IF(N152="znížená",J152,0)</f>
        <v>0</v>
      </c>
      <c r="BG152" s="184">
        <f>IF(N152="zákl. prenesená",J152,0)</f>
        <v>0</v>
      </c>
      <c r="BH152" s="184">
        <f>IF(N152="zníž. prenesená",J152,0)</f>
        <v>0</v>
      </c>
      <c r="BI152" s="184">
        <f>IF(N152="nulová",J152,0)</f>
        <v>0</v>
      </c>
      <c r="BJ152" s="15" t="s">
        <v>115</v>
      </c>
      <c r="BK152" s="184">
        <f>ROUND(I152*H152,2)</f>
        <v>0</v>
      </c>
      <c r="BL152" s="15" t="s">
        <v>165</v>
      </c>
      <c r="BM152" s="183" t="s">
        <v>231</v>
      </c>
    </row>
    <row r="153" s="2" customFormat="1" ht="24.15" customHeight="1">
      <c r="A153" s="34"/>
      <c r="B153" s="170"/>
      <c r="C153" s="171" t="s">
        <v>232</v>
      </c>
      <c r="D153" s="171" t="s">
        <v>110</v>
      </c>
      <c r="E153" s="172" t="s">
        <v>233</v>
      </c>
      <c r="F153" s="173" t="s">
        <v>234</v>
      </c>
      <c r="G153" s="174" t="s">
        <v>131</v>
      </c>
      <c r="H153" s="175">
        <v>5.0510000000000002</v>
      </c>
      <c r="I153" s="176"/>
      <c r="J153" s="177">
        <f>ROUND(I153*H153,2)</f>
        <v>0</v>
      </c>
      <c r="K153" s="178"/>
      <c r="L153" s="35"/>
      <c r="M153" s="196" t="s">
        <v>1</v>
      </c>
      <c r="N153" s="197" t="s">
        <v>40</v>
      </c>
      <c r="O153" s="198"/>
      <c r="P153" s="199">
        <f>O153*H153</f>
        <v>0</v>
      </c>
      <c r="Q153" s="199">
        <v>0</v>
      </c>
      <c r="R153" s="199">
        <f>Q153*H153</f>
        <v>0</v>
      </c>
      <c r="S153" s="199">
        <v>0</v>
      </c>
      <c r="T153" s="200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3" t="s">
        <v>165</v>
      </c>
      <c r="AT153" s="183" t="s">
        <v>110</v>
      </c>
      <c r="AU153" s="183" t="s">
        <v>115</v>
      </c>
      <c r="AY153" s="15" t="s">
        <v>107</v>
      </c>
      <c r="BE153" s="184">
        <f>IF(N153="základná",J153,0)</f>
        <v>0</v>
      </c>
      <c r="BF153" s="184">
        <f>IF(N153="znížená",J153,0)</f>
        <v>0</v>
      </c>
      <c r="BG153" s="184">
        <f>IF(N153="zákl. prenesená",J153,0)</f>
        <v>0</v>
      </c>
      <c r="BH153" s="184">
        <f>IF(N153="zníž. prenesená",J153,0)</f>
        <v>0</v>
      </c>
      <c r="BI153" s="184">
        <f>IF(N153="nulová",J153,0)</f>
        <v>0</v>
      </c>
      <c r="BJ153" s="15" t="s">
        <v>115</v>
      </c>
      <c r="BK153" s="184">
        <f>ROUND(I153*H153,2)</f>
        <v>0</v>
      </c>
      <c r="BL153" s="15" t="s">
        <v>165</v>
      </c>
      <c r="BM153" s="183" t="s">
        <v>235</v>
      </c>
    </row>
    <row r="154" s="2" customFormat="1" ht="6.96" customHeight="1">
      <c r="A154" s="34"/>
      <c r="B154" s="61"/>
      <c r="C154" s="62"/>
      <c r="D154" s="62"/>
      <c r="E154" s="62"/>
      <c r="F154" s="62"/>
      <c r="G154" s="62"/>
      <c r="H154" s="62"/>
      <c r="I154" s="62"/>
      <c r="J154" s="62"/>
      <c r="K154" s="62"/>
      <c r="L154" s="35"/>
      <c r="M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</sheetData>
  <autoFilter ref="C117:K153"/>
  <mergeCells count="6">
    <mergeCell ref="E7:H7"/>
    <mergeCell ref="E16:H16"/>
    <mergeCell ref="E25:H25"/>
    <mergeCell ref="E85:H85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Záň, Pavol</dc:creator>
  <cp:lastModifiedBy>Záň, Pavol</cp:lastModifiedBy>
  <dcterms:created xsi:type="dcterms:W3CDTF">2022-10-25T17:51:23Z</dcterms:created>
  <dcterms:modified xsi:type="dcterms:W3CDTF">2022-10-25T17:51:24Z</dcterms:modified>
</cp:coreProperties>
</file>