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kapustova\Desktop\Konzervatórium BB\"/>
    </mc:Choice>
  </mc:AlternateContent>
  <bookViews>
    <workbookView xWindow="0" yWindow="0" windowWidth="24000" windowHeight="9885" activeTab="2"/>
  </bookViews>
  <sheets>
    <sheet name="Kryci list" sheetId="1" r:id="rId1"/>
    <sheet name="Rekapitulacia" sheetId="2" r:id="rId2"/>
    <sheet name="Prehlad" sheetId="3" r:id="rId3"/>
  </sheets>
  <definedNames>
    <definedName name="_xlnm._FilterDatabase" hidden="1">#REF!</definedName>
    <definedName name="fakt1R">#REF!</definedName>
    <definedName name="_xlnm.Print_Titles" localSheetId="2">Prehlad!$8:$10</definedName>
    <definedName name="_xlnm.Print_Titles" localSheetId="1">Rekapitulacia!$7:$9</definedName>
    <definedName name="_xlnm.Print_Area" localSheetId="0">'Kryci list'!$A:$M</definedName>
    <definedName name="_xlnm.Print_Area" localSheetId="2">Prehlad!$A:$T</definedName>
    <definedName name="_xlnm.Print_Area" localSheetId="1">Rekapitulacia!$A:$F</definedName>
  </definedNames>
  <calcPr calcId="152511" iterateCount="1"/>
</workbook>
</file>

<file path=xl/calcChain.xml><?xml version="1.0" encoding="utf-8"?>
<calcChain xmlns="http://schemas.openxmlformats.org/spreadsheetml/2006/main">
  <c r="E203" i="3" l="1"/>
  <c r="D32" i="2" s="1"/>
  <c r="I188" i="3"/>
  <c r="C28" i="2"/>
  <c r="I187" i="3"/>
  <c r="I170" i="3"/>
  <c r="I169" i="3"/>
  <c r="I168" i="3"/>
  <c r="I167" i="3"/>
  <c r="I165" i="3"/>
  <c r="I159" i="3"/>
  <c r="I157" i="3"/>
  <c r="I155" i="3"/>
  <c r="I153" i="3"/>
  <c r="I152" i="3"/>
  <c r="I151" i="3"/>
  <c r="I148" i="3"/>
  <c r="I142" i="3"/>
  <c r="I141" i="3"/>
  <c r="I140" i="3"/>
  <c r="I137" i="3"/>
  <c r="I136" i="3"/>
  <c r="I133" i="3"/>
  <c r="I132" i="3"/>
  <c r="I127" i="3"/>
  <c r="I126" i="3"/>
  <c r="I124" i="3"/>
  <c r="I118" i="3"/>
  <c r="I115" i="3"/>
  <c r="I111" i="3"/>
  <c r="I104" i="3"/>
  <c r="I101" i="3"/>
  <c r="I99" i="3"/>
  <c r="I97" i="3"/>
  <c r="I90" i="3"/>
  <c r="C18" i="2"/>
  <c r="I87" i="3"/>
  <c r="I86" i="3"/>
  <c r="I81" i="3"/>
  <c r="I78" i="3"/>
  <c r="I77" i="3"/>
  <c r="I74" i="3"/>
  <c r="I68" i="3"/>
  <c r="I67" i="3"/>
  <c r="I66" i="3"/>
  <c r="I64" i="3"/>
  <c r="I63" i="3"/>
  <c r="I62" i="3"/>
  <c r="I61" i="3"/>
  <c r="I58" i="3"/>
  <c r="I54" i="3"/>
  <c r="I51" i="3"/>
  <c r="I48" i="3"/>
  <c r="I46" i="3"/>
  <c r="I43" i="3"/>
  <c r="I41" i="3"/>
  <c r="I40" i="3"/>
  <c r="I39" i="3"/>
  <c r="I36" i="3"/>
  <c r="I31" i="3"/>
  <c r="I30" i="3"/>
  <c r="I29" i="3"/>
  <c r="I23" i="3"/>
  <c r="I19" i="3"/>
  <c r="I16" i="3"/>
  <c r="I15" i="3"/>
  <c r="F32" i="2"/>
  <c r="E32" i="2"/>
  <c r="C32" i="2"/>
  <c r="C13" i="2"/>
  <c r="F12" i="2"/>
  <c r="E18" i="2"/>
  <c r="F18" i="2"/>
  <c r="F26" i="2"/>
  <c r="F24" i="2"/>
  <c r="F22" i="2"/>
  <c r="E16" i="2"/>
  <c r="F16" i="2"/>
  <c r="F27" i="2"/>
  <c r="F25" i="2"/>
  <c r="F28" i="2"/>
  <c r="C25" i="2"/>
  <c r="E25" i="2"/>
  <c r="C21" i="2"/>
  <c r="C20" i="2"/>
  <c r="H1" i="1"/>
  <c r="F8" i="1"/>
  <c r="I8" i="1"/>
  <c r="M8" i="1"/>
  <c r="F9" i="1"/>
  <c r="I9" i="1"/>
  <c r="M9" i="1"/>
  <c r="I15" i="1"/>
  <c r="M15" i="1"/>
  <c r="M21" i="1"/>
  <c r="L25" i="1"/>
  <c r="M25" i="1" s="1"/>
  <c r="D8" i="3"/>
  <c r="B7" i="2"/>
  <c r="G11" i="2"/>
  <c r="G12" i="2"/>
  <c r="G13" i="2"/>
  <c r="G14" i="2"/>
  <c r="G16" i="2"/>
  <c r="G17" i="2"/>
  <c r="G18" i="2"/>
  <c r="C19" i="2"/>
  <c r="E19" i="2"/>
  <c r="G19" i="2"/>
  <c r="E20" i="2"/>
  <c r="G20" i="2"/>
  <c r="F21" i="2"/>
  <c r="G21" i="2"/>
  <c r="G22" i="2"/>
  <c r="F23" i="2"/>
  <c r="G23" i="2"/>
  <c r="G24" i="2"/>
  <c r="G25" i="2"/>
  <c r="G26" i="2"/>
  <c r="G27" i="2"/>
  <c r="G28" i="2"/>
  <c r="G29" i="2"/>
  <c r="C30" i="2"/>
  <c r="E30" i="2"/>
  <c r="F30" i="2"/>
  <c r="G30" i="2"/>
  <c r="C31" i="2"/>
  <c r="E31" i="2"/>
  <c r="F31" i="2"/>
  <c r="G31" i="2"/>
  <c r="G32" i="2"/>
  <c r="G33" i="2"/>
  <c r="C27" i="2"/>
  <c r="B32" i="2"/>
  <c r="C12" i="2"/>
  <c r="D14" i="1"/>
  <c r="F14" i="1" s="1"/>
  <c r="B27" i="2" l="1"/>
  <c r="E21" i="2"/>
  <c r="E14" i="2"/>
  <c r="E13" i="2"/>
  <c r="B30" i="2"/>
  <c r="B25" i="2"/>
  <c r="E28" i="2"/>
  <c r="E27" i="2"/>
  <c r="F13" i="2"/>
  <c r="F19" i="2"/>
  <c r="E17" i="2"/>
  <c r="E15" i="2"/>
  <c r="E88" i="3"/>
  <c r="D18" i="2" s="1"/>
  <c r="B18" i="2"/>
  <c r="B15" i="2"/>
  <c r="D15" i="2"/>
  <c r="E75" i="3"/>
  <c r="E26" i="2"/>
  <c r="E24" i="2"/>
  <c r="E12" i="2"/>
  <c r="C14" i="2"/>
  <c r="E11" i="1"/>
  <c r="B12" i="2"/>
  <c r="B17" i="2"/>
  <c r="B24" i="2"/>
  <c r="F17" i="2"/>
  <c r="B20" i="2"/>
  <c r="B16" i="2"/>
  <c r="C26" i="2"/>
  <c r="C22" i="2"/>
  <c r="C16" i="2"/>
  <c r="B28" i="2"/>
  <c r="E191" i="3"/>
  <c r="B22" i="2"/>
  <c r="E108" i="3"/>
  <c r="D21" i="2" s="1"/>
  <c r="E83" i="3"/>
  <c r="D16" i="2" s="1"/>
  <c r="E84" i="3"/>
  <c r="D17" i="2" s="1"/>
  <c r="B13" i="2"/>
  <c r="E199" i="3" l="1"/>
  <c r="D30" i="2" s="1"/>
  <c r="E44" i="3"/>
  <c r="D12" i="2" s="1"/>
  <c r="E178" i="3"/>
  <c r="D25" i="2" s="1"/>
  <c r="B19" i="2"/>
  <c r="B26" i="2"/>
  <c r="F14" i="2"/>
  <c r="D13" i="1"/>
  <c r="F13" i="1" s="1"/>
  <c r="B31" i="2"/>
  <c r="E200" i="3"/>
  <c r="D31" i="2" s="1"/>
  <c r="F29" i="2"/>
  <c r="F20" i="2"/>
  <c r="E70" i="3"/>
  <c r="E93" i="3"/>
  <c r="D19" i="2" s="1"/>
  <c r="E172" i="3"/>
  <c r="D24" i="2" s="1"/>
  <c r="C24" i="2"/>
  <c r="E179" i="3"/>
  <c r="D26" i="2" s="1"/>
  <c r="C23" i="2"/>
  <c r="C17" i="2"/>
  <c r="E192" i="3"/>
  <c r="D28" i="2" s="1"/>
  <c r="D27" i="2"/>
  <c r="E144" i="3"/>
  <c r="B21" i="2"/>
  <c r="B29" i="2"/>
  <c r="E69" i="3"/>
  <c r="D13" i="2" s="1"/>
  <c r="D20" i="2" l="1"/>
  <c r="D11" i="1"/>
  <c r="F11" i="1" s="1"/>
  <c r="E94" i="3"/>
  <c r="F33" i="2"/>
  <c r="E12" i="1"/>
  <c r="E15" i="1" s="1"/>
  <c r="C29" i="2"/>
  <c r="C33" i="2"/>
  <c r="E193" i="3"/>
  <c r="D29" i="2" s="1"/>
  <c r="D22" i="2"/>
  <c r="B23" i="2"/>
  <c r="E22" i="2"/>
  <c r="B33" i="2"/>
  <c r="D12" i="1"/>
  <c r="E145" i="3"/>
  <c r="D23" i="2" s="1"/>
  <c r="B14" i="2"/>
  <c r="D14" i="2"/>
  <c r="F12" i="1" l="1"/>
  <c r="F15" i="1" s="1"/>
  <c r="M23" i="1" s="1"/>
  <c r="L24" i="1" s="1"/>
  <c r="M24" i="1" s="1"/>
  <c r="M26" i="1" s="1"/>
  <c r="D15" i="1"/>
  <c r="E204" i="3"/>
  <c r="D33" i="2" s="1"/>
  <c r="E23" i="2"/>
  <c r="E29" i="2" l="1"/>
  <c r="E33" i="2"/>
</calcChain>
</file>

<file path=xl/sharedStrings.xml><?xml version="1.0" encoding="utf-8"?>
<sst xmlns="http://schemas.openxmlformats.org/spreadsheetml/2006/main" count="1033" uniqueCount="443">
  <si>
    <t>V module</t>
  </si>
  <si>
    <t>Hlavička1</t>
  </si>
  <si>
    <t>Mena</t>
  </si>
  <si>
    <t>Hlavička2</t>
  </si>
  <si>
    <t>Obdobie</t>
  </si>
  <si>
    <t>Miesto:</t>
  </si>
  <si>
    <t>Banská Bystrica</t>
  </si>
  <si>
    <t>Rozpočet:</t>
  </si>
  <si>
    <t>Rozpočet</t>
  </si>
  <si>
    <t>Krycí list rozpočtu v</t>
  </si>
  <si>
    <t>EUR</t>
  </si>
  <si>
    <t xml:space="preserve"> Objekt : Konzervatórium J.L.BELLU, Banská Bystrica</t>
  </si>
  <si>
    <t>Spracoval: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</si>
  <si>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</si>
  <si>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</si>
  <si>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</si>
  <si>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</si>
  <si>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</si>
  <si>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</si>
  <si>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</si>
  <si>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</si>
  <si>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 xml:space="preserve"> Odberateľ:</t>
  </si>
  <si>
    <t>KONZERVATÓRIUM J.L.BELLU</t>
  </si>
  <si>
    <t>97401</t>
  </si>
  <si>
    <t>IČO:</t>
  </si>
  <si>
    <t>DIČ:</t>
  </si>
  <si>
    <t>VF</t>
  </si>
  <si>
    <t xml:space="preserve"> Dodávateľ:</t>
  </si>
  <si>
    <t/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</si>
  <si>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</si>
  <si>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</si>
  <si>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</si>
  <si>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</si>
  <si>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</si>
  <si>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</si>
  <si>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</si>
  <si>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</si>
  <si>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</si>
  <si>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</si>
  <si>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</si>
  <si>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</si>
  <si>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</si>
  <si>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</si>
  <si>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</si>
  <si>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</si>
  <si>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</si>
  <si>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</si>
  <si>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</si>
  <si>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>Iiné:</t>
  </si>
  <si>
    <t xml:space="preserve"> 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</si>
  <si>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</si>
  <si>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</si>
  <si>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</si>
  <si>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</si>
  <si>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</si>
  <si>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</si>
  <si>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</si>
  <si>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</si>
  <si>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</si>
  <si>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</si>
  <si>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</si>
  <si>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</si>
  <si>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</si>
  <si>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</si>
  <si>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</si>
  <si>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</si>
  <si>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</si>
  <si>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</si>
  <si>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</si>
  <si>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</si>
  <si>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</si>
  <si>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</si>
  <si>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</si>
  <si>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Odberateľ: KONZERVATÓRIUM J.L.BELLU</t>
  </si>
  <si>
    <t xml:space="preserve">Projektant: </t>
  </si>
  <si>
    <t>Rekapitulácia rozpočtu v</t>
  </si>
  <si>
    <t xml:space="preserve">Dodávateľ: </t>
  </si>
  <si>
    <t>Rekapitulácia splátky v</t>
  </si>
  <si>
    <t>Objekt : Konzervatórium J.L.BELLU, Banská Bystrica</t>
  </si>
  <si>
    <t>Popis položky, stavebného dielu, remesla</t>
  </si>
  <si>
    <t>Špecifikovaný</t>
  </si>
  <si>
    <t>Spolu</t>
  </si>
  <si>
    <t>Suť v tonách</t>
  </si>
  <si>
    <t>materiál</t>
  </si>
  <si>
    <t>Nh</t>
  </si>
  <si>
    <t>6 - ÚPRAVY POVRCHOV, PODLAHY, VÝPLNE spolu :</t>
  </si>
  <si>
    <t>9 - OSTATNÉ KONŠTRUKCIE A PRÁCE spolu :</t>
  </si>
  <si>
    <t>PRÁCE A DODÁVKY HSV spolu :</t>
  </si>
  <si>
    <t>713 - Izolácie tepelné spolu :</t>
  </si>
  <si>
    <t>71 - IZOLÁCIE spolu :</t>
  </si>
  <si>
    <t>72 - ZDRAVOTNO - TECHNICKÉ INŠTALÁCIE spolu :</t>
  </si>
  <si>
    <t>73 - ÚSTREDNE VYKUROVANIE spolu :</t>
  </si>
  <si>
    <t>763 - Konštrukcie  - drevostavby spolu :</t>
  </si>
  <si>
    <t>766 - Konštrukcie stolárske spolu :</t>
  </si>
  <si>
    <t>76 - KONŠTRUKCIE spolu :</t>
  </si>
  <si>
    <t>771 - Podlahy z dlaždíc  keramických spolu :</t>
  </si>
  <si>
    <t>776 - Podlahy povlakové spolu :</t>
  </si>
  <si>
    <t>77 - PODLAHY spolu :</t>
  </si>
  <si>
    <t>781 - Obklady z obkladačiek a dosiek spolu :</t>
  </si>
  <si>
    <t>78 - DOKONČOVACIE PRÁCE spolu :</t>
  </si>
  <si>
    <t>PRÁCE A DODÁVKY PSV spolu :</t>
  </si>
  <si>
    <t>M21 - 155 Elektromontáže spolu :</t>
  </si>
  <si>
    <t>PRÁCE A DODÁVKY M spolu :</t>
  </si>
  <si>
    <t>OSTATNÉ spolu :</t>
  </si>
  <si>
    <t>Rozpočet celkom :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</si>
  <si>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</si>
  <si>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</si>
  <si>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</si>
  <si>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</si>
  <si>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</si>
  <si>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</si>
  <si>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</si>
  <si>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</si>
  <si>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</si>
  <si>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DPH</t>
  </si>
  <si>
    <t>Pozícia</t>
  </si>
  <si>
    <t>Vyňatý</t>
  </si>
  <si>
    <t>Vysoká sadzba</t>
  </si>
  <si>
    <t>Typ</t>
  </si>
  <si>
    <t>X</t>
  </si>
  <si>
    <t>Y</t>
  </si>
  <si>
    <t>výkaz-výmer</t>
  </si>
  <si>
    <t>výmera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</si>
  <si>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</si>
  <si>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</si>
  <si>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</si>
  <si>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</si>
  <si>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</si>
  <si>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</si>
  <si>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</si>
  <si>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</si>
  <si>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Ceny</t>
  </si>
  <si>
    <t>PRÁCE A DODÁVKY HSV</t>
  </si>
  <si>
    <t>014</t>
  </si>
  <si>
    <t xml:space="preserve">m3     </t>
  </si>
  <si>
    <t>011</t>
  </si>
  <si>
    <t xml:space="preserve">3NP                                                                                                                     </t>
  </si>
  <si>
    <t>a</t>
  </si>
  <si>
    <t xml:space="preserve">2NP                                                                                                                     </t>
  </si>
  <si>
    <t xml:space="preserve">m2     </t>
  </si>
  <si>
    <t xml:space="preserve">t      </t>
  </si>
  <si>
    <t>MAT</t>
  </si>
  <si>
    <t xml:space="preserve">                    </t>
  </si>
  <si>
    <t xml:space="preserve">kus    </t>
  </si>
  <si>
    <t xml:space="preserve">m      </t>
  </si>
  <si>
    <t xml:space="preserve">2NP-3NP                                                                                                                 </t>
  </si>
  <si>
    <t>6 - ÚPRAVY POVRCHOV, PODLAHY, VÝPLNE</t>
  </si>
  <si>
    <t xml:space="preserve">E6                  </t>
  </si>
  <si>
    <t>45.41.10</t>
  </si>
  <si>
    <t xml:space="preserve">61142-1122   </t>
  </si>
  <si>
    <t xml:space="preserve">Omietka vnút. váp. stropov rovných hladká                                                                               </t>
  </si>
  <si>
    <t>+14,61+16,96 =   31,570</t>
  </si>
  <si>
    <t xml:space="preserve">61142-5122   </t>
  </si>
  <si>
    <t xml:space="preserve">1NP-2NP                                                                                                                 </t>
  </si>
  <si>
    <t>+6,5*3 =   19,500</t>
  </si>
  <si>
    <t>+4,55*0,2*2 =   1,820</t>
  </si>
  <si>
    <t>+((4,018+0,8)*2+6,35*2)*3,25*2 =   145,184</t>
  </si>
  <si>
    <t>+(115,76-3)*3,5+3*7,14 =   416,080</t>
  </si>
  <si>
    <t>-2,18*2,4*20-0,78*2,4*4-2,05*3-2,18*2,95-2,18*0,8 =   -126,453</t>
  </si>
  <si>
    <t>+((2,18+2,4*2)*20+(0,78+2,4*2)*4+(0,95+2,05*2)*3+(2,18+2,95*2))*0,4 =   74,060</t>
  </si>
  <si>
    <t xml:space="preserve">62099-1121   </t>
  </si>
  <si>
    <t>45.42.11</t>
  </si>
  <si>
    <t>20.30.13</t>
  </si>
  <si>
    <t>25.23.14</t>
  </si>
  <si>
    <t>9 - OSTATNÉ KONŠTRUKCIE A PRÁCE</t>
  </si>
  <si>
    <t>003</t>
  </si>
  <si>
    <t xml:space="preserve">94195-5003   </t>
  </si>
  <si>
    <t xml:space="preserve">Lešenie ľahké prac. pomocné výš. podlahy do 2,5 m                                                                       </t>
  </si>
  <si>
    <t xml:space="preserve">E9                  </t>
  </si>
  <si>
    <t>45.25.10</t>
  </si>
  <si>
    <t>+1258*0,25 =   314,500</t>
  </si>
  <si>
    <t>45.45.13</t>
  </si>
  <si>
    <t>+1 =   1,000</t>
  </si>
  <si>
    <t xml:space="preserve">95394-8161   </t>
  </si>
  <si>
    <t xml:space="preserve">  .  .  </t>
  </si>
  <si>
    <t>013</t>
  </si>
  <si>
    <t>45.11.11</t>
  </si>
  <si>
    <t xml:space="preserve">96806-1125   </t>
  </si>
  <si>
    <t>+1+1+1+1 =   4,000</t>
  </si>
  <si>
    <t xml:space="preserve">96807-2455   </t>
  </si>
  <si>
    <t xml:space="preserve">97103-3651   </t>
  </si>
  <si>
    <t xml:space="preserve">Vybúr. otvorov do 4 m2 v murive tehl. MV, MVC hr. do 60 cm                                                              </t>
  </si>
  <si>
    <t xml:space="preserve">97901-1111   </t>
  </si>
  <si>
    <t xml:space="preserve">Zvislá doprava sute a vybúr. hmôt za prvé podlažie                                                                      </t>
  </si>
  <si>
    <t xml:space="preserve">97901-1121   </t>
  </si>
  <si>
    <t xml:space="preserve">Zvislá doprava sute a vybúr. hmôt za každé ďalšie podlažie                                                              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</si>
  <si>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</si>
  <si>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</si>
  <si>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97908-1121   </t>
  </si>
  <si>
    <t xml:space="preserve">Odvoz sute a vybúraných hmôt na skládku každý ďalší 1 km                                                                </t>
  </si>
  <si>
    <t xml:space="preserve">97908-2111   </t>
  </si>
  <si>
    <t xml:space="preserve">Vnútrostavenisková doprava sute a vybúraných hmôt do 10 m                                                               </t>
  </si>
  <si>
    <t xml:space="preserve">97913-1409   </t>
  </si>
  <si>
    <t xml:space="preserve">Poplatok za ulož.a znešk.staveb.sute na vymedzených skládkach "O"-ostatný odpad                                         </t>
  </si>
  <si>
    <t xml:space="preserve">99801-1002   </t>
  </si>
  <si>
    <t xml:space="preserve">Presun hmôt pre budovy murované výšky do 12 m                                                                           </t>
  </si>
  <si>
    <t>45.21.6*</t>
  </si>
  <si>
    <t>PRÁCE A DODÁVKY PSV</t>
  </si>
  <si>
    <t>71 - IZOLÁCIE</t>
  </si>
  <si>
    <t>I</t>
  </si>
  <si>
    <t xml:space="preserve">%      </t>
  </si>
  <si>
    <t>713 - Izolácie tepelné</t>
  </si>
  <si>
    <t>713</t>
  </si>
  <si>
    <t xml:space="preserve">I71 3               </t>
  </si>
  <si>
    <t>45.32.11</t>
  </si>
  <si>
    <t xml:space="preserve">71312-1111   </t>
  </si>
  <si>
    <t xml:space="preserve">Montáž tep. izolácie podláh 1 x položenie                                                                               </t>
  </si>
  <si>
    <t xml:space="preserve">71319-1120   </t>
  </si>
  <si>
    <t xml:space="preserve">99871-3202   </t>
  </si>
  <si>
    <t xml:space="preserve">Presun hmôt pre izolácie tepelné v objektoch výšky do 12 m                                                              </t>
  </si>
  <si>
    <t>72 - ZDRAVOTNO - TECHNICKÉ INŠTALÁCIE</t>
  </si>
  <si>
    <t>721</t>
  </si>
  <si>
    <t xml:space="preserve">Eur    </t>
  </si>
  <si>
    <t xml:space="preserve">I72                 </t>
  </si>
  <si>
    <t>73 - ÚSTREDNE VYKUROVANIE</t>
  </si>
  <si>
    <t>731</t>
  </si>
  <si>
    <t xml:space="preserve">I73                 </t>
  </si>
  <si>
    <t>76 - KONŠTRUKCIE</t>
  </si>
  <si>
    <t>45.42.13</t>
  </si>
  <si>
    <t>763 - Konštrukcie  - drevostavby</t>
  </si>
  <si>
    <t>763</t>
  </si>
  <si>
    <t xml:space="preserve">76311-3121   </t>
  </si>
  <si>
    <t xml:space="preserve">I76 3               </t>
  </si>
  <si>
    <t xml:space="preserve">76313-6090   </t>
  </si>
  <si>
    <t>26.65.11</t>
  </si>
  <si>
    <t xml:space="preserve">99876-3201   </t>
  </si>
  <si>
    <t xml:space="preserve">Presun hmôt pre drevostavby v objektoch výšky do 12 m                                                                   </t>
  </si>
  <si>
    <t>766 - Konštrukcie stolárske</t>
  </si>
  <si>
    <t>766</t>
  </si>
  <si>
    <t xml:space="preserve">76623-1113   </t>
  </si>
  <si>
    <t xml:space="preserve">Montáž sklápacích pôjdnych schodov                                                                                      </t>
  </si>
  <si>
    <t xml:space="preserve">I76 6               </t>
  </si>
  <si>
    <t xml:space="preserve">SV2                                                                                                                     </t>
  </si>
  <si>
    <t xml:space="preserve">614 9A0165   </t>
  </si>
  <si>
    <t xml:space="preserve">Schody sklápacie stropné nožnicové + zateplený PO poklop                                                                </t>
  </si>
  <si>
    <t>20.30.11</t>
  </si>
  <si>
    <t xml:space="preserve">76666-1422   </t>
  </si>
  <si>
    <t>+1+1 =   2,000</t>
  </si>
  <si>
    <t xml:space="preserve">76666-9116   </t>
  </si>
  <si>
    <t xml:space="preserve">Dokovanie samozatv. na zárubeň drevenú pri mont. komp. dvier                                                            </t>
  </si>
  <si>
    <t xml:space="preserve">549 180005   </t>
  </si>
  <si>
    <t xml:space="preserve">Samozatvárač dverový                                                                                                    </t>
  </si>
  <si>
    <t>28.63.14</t>
  </si>
  <si>
    <t xml:space="preserve">76668-2112   </t>
  </si>
  <si>
    <t xml:space="preserve">Montáž zárubní obložkových pre dvere jednokrídl. hr. steny do 350 mm                                                    </t>
  </si>
  <si>
    <t xml:space="preserve">611 6D2702   </t>
  </si>
  <si>
    <t xml:space="preserve">76668-2211   </t>
  </si>
  <si>
    <t xml:space="preserve">Montáž zárubní obložkových protipož pre dvere jednokrídl. hr. steny do 170mm                                            </t>
  </si>
  <si>
    <t xml:space="preserve">Zárubňa PO 95 cm - hr.steny 7-15 cm - DÝHA jaseň                                                                        </t>
  </si>
  <si>
    <t xml:space="preserve">76668-2212   </t>
  </si>
  <si>
    <t xml:space="preserve">Montáž zárubní obložkových protipož pre dvere jednokrídl. hr. steny do 350mm                                            </t>
  </si>
  <si>
    <t xml:space="preserve">99876-6202   </t>
  </si>
  <si>
    <t xml:space="preserve">Presun hmôt pre konštr. stolárske v objektoch výšky do 12 m                                                             </t>
  </si>
  <si>
    <t>77 - PODLAHY</t>
  </si>
  <si>
    <t>771 - Podlahy z dlaždíc  keramických</t>
  </si>
  <si>
    <t>771</t>
  </si>
  <si>
    <t xml:space="preserve">77127-4123   </t>
  </si>
  <si>
    <t xml:space="preserve">I77 1               </t>
  </si>
  <si>
    <t>45.43.12</t>
  </si>
  <si>
    <t xml:space="preserve">schodisko 2NP - 3NP                                                                                                     </t>
  </si>
  <si>
    <t xml:space="preserve">77127-4242   </t>
  </si>
  <si>
    <t xml:space="preserve">77144-4113   </t>
  </si>
  <si>
    <t xml:space="preserve">Montáž soklov hutn.rovných do flexib.lep.do 12cm                                                                        </t>
  </si>
  <si>
    <t xml:space="preserve">77144-4133   </t>
  </si>
  <si>
    <t xml:space="preserve">Montáž soklov hutn.stupňov.do flexib.lep.do 12cm                                                                        </t>
  </si>
  <si>
    <t>+3,8*2+28*0,2 =   13,200</t>
  </si>
  <si>
    <t xml:space="preserve">77157-5206   </t>
  </si>
  <si>
    <t xml:space="preserve">Montáž podláh z dlaždíc keram. rež. relief. do flexibil. tmelu                                                          </t>
  </si>
  <si>
    <t xml:space="preserve">podesta schodiska                                                                                                       </t>
  </si>
  <si>
    <t xml:space="preserve">597 640485   </t>
  </si>
  <si>
    <t>26.30.10</t>
  </si>
  <si>
    <t xml:space="preserve">77157-9793   </t>
  </si>
  <si>
    <t xml:space="preserve">Prípl. za flexibil. škárovanie pri montáži podláh keram                                                                 </t>
  </si>
  <si>
    <t xml:space="preserve">77157-9794   </t>
  </si>
  <si>
    <t xml:space="preserve">Prípl. za lišty pri montáži podláh keram                                                                                </t>
  </si>
  <si>
    <t xml:space="preserve">99877-1202   </t>
  </si>
  <si>
    <t xml:space="preserve">Presun hmôt pre podlahy z dlaždíc v objektoch výšky do 12 m                                                             </t>
  </si>
  <si>
    <t>776 - Podlahy povlakové</t>
  </si>
  <si>
    <t>775</t>
  </si>
  <si>
    <t xml:space="preserve">77656-1212   </t>
  </si>
  <si>
    <t xml:space="preserve">Povlakové podlahy - krytina homogénna hr. 4 mm dodávka a montáž, doplnky, soklíky, kpl.                                 </t>
  </si>
  <si>
    <t xml:space="preserve">I77 6               </t>
  </si>
  <si>
    <t xml:space="preserve">99877-6202   </t>
  </si>
  <si>
    <t xml:space="preserve">Presun hmôt pre podlahy povlakové v objektoch výšky do 12 m                                                             </t>
  </si>
  <si>
    <t>45.43.22</t>
  </si>
  <si>
    <t>78 - DOKONČOVACIE PRÁCE</t>
  </si>
  <si>
    <t>781 - Obklady z obkladačiek a dosiek</t>
  </si>
  <si>
    <t xml:space="preserve">78141-5014   </t>
  </si>
  <si>
    <t xml:space="preserve">Montáž obkladov vnút. z obklad. pórovin. do flexibil. tmelu                                                             </t>
  </si>
  <si>
    <t xml:space="preserve">I78 1               </t>
  </si>
  <si>
    <t xml:space="preserve">78141-9705   </t>
  </si>
  <si>
    <t xml:space="preserve">597 813505   </t>
  </si>
  <si>
    <t xml:space="preserve">Obkl. pórovinové 1 far. 1A                                                                                              </t>
  </si>
  <si>
    <t xml:space="preserve">99878-1202   </t>
  </si>
  <si>
    <t xml:space="preserve">Presun hmôt pre obklady keramické v objektoch výšky do 12 m                                                             </t>
  </si>
  <si>
    <t>PRÁCE A DODÁVKY M</t>
  </si>
  <si>
    <t>M21 - 155 Elektromontáže</t>
  </si>
  <si>
    <t>921</t>
  </si>
  <si>
    <t xml:space="preserve">21   -       </t>
  </si>
  <si>
    <t xml:space="preserve">EI rozvodnica HR dodávka a montáž                                                                                       </t>
  </si>
  <si>
    <t xml:space="preserve">M21                 </t>
  </si>
  <si>
    <t>M</t>
  </si>
  <si>
    <t xml:space="preserve">211  -       </t>
  </si>
  <si>
    <t xml:space="preserve">EI rozvodnica RP dodávka a montáž                                                                                       </t>
  </si>
  <si>
    <t xml:space="preserve">212  -       </t>
  </si>
  <si>
    <t>OST</t>
  </si>
  <si>
    <t xml:space="preserve">99999-9906   </t>
  </si>
  <si>
    <t xml:space="preserve">Ostatné konštrukcie a práce, dodávka a montáž prenosné hasiace prístroje - práškový ABC 6kg - 4 ks, 4kg - 2ks           </t>
  </si>
  <si>
    <t xml:space="preserve">U                   </t>
  </si>
  <si>
    <t>U</t>
  </si>
  <si>
    <t xml:space="preserve">cen </t>
  </si>
  <si>
    <t xml:space="preserve">čís </t>
  </si>
  <si>
    <t xml:space="preserve">jednot </t>
  </si>
  <si>
    <t xml:space="preserve">Jednotk </t>
  </si>
  <si>
    <t xml:space="preserve">Hmotnosť  ton </t>
  </si>
  <si>
    <t xml:space="preserve">Hmotnosť ton </t>
  </si>
  <si>
    <t xml:space="preserve">Špecifik </t>
  </si>
  <si>
    <t>STAVAR Za s.ro. - HA</t>
  </si>
  <si>
    <t>STAVAR Za s r.o. - HA</t>
  </si>
  <si>
    <t xml:space="preserve"> STAVAR Za s r.o. - HA</t>
  </si>
  <si>
    <t>Príprava podkladu,prednástrek ,pod omietky vnút.stien,miešanie strojne,nanášanie ručne hr.2 mm</t>
  </si>
  <si>
    <t>Vnútorná omietka stien ,vápenná biela,jemná štuková,miešanie strojne,nanášanie ručne hr.3 mm</t>
  </si>
  <si>
    <t>612473185</t>
  </si>
  <si>
    <t>Príplatok za zabudované omietniky v ploche stien (meria sa v m2 plochy)</t>
  </si>
  <si>
    <t>612473186</t>
  </si>
  <si>
    <t>m</t>
  </si>
  <si>
    <t xml:space="preserve">Omietka vnút. vápcem. schodisk. konštr. hladká                                                                             </t>
  </si>
  <si>
    <t>61246-5111</t>
  </si>
  <si>
    <t>61246-5136</t>
  </si>
  <si>
    <t>61246-5138</t>
  </si>
  <si>
    <t>Vnútorná omietka stien ,vápennocementová, nanášanie,jadrová hr.1,5 cm</t>
  </si>
  <si>
    <t xml:space="preserve"> HA - 2019</t>
  </si>
  <si>
    <t>JKSO : 801.3</t>
  </si>
  <si>
    <t xml:space="preserve"> Časť : SO 02 III. Etapa vnútorné práce</t>
  </si>
  <si>
    <t>Časť : SO 02 III. etapa vnútorné práce</t>
  </si>
  <si>
    <t>72213-0212*</t>
  </si>
  <si>
    <t>72129-1109*</t>
  </si>
  <si>
    <t>735 -Vykurovacie telesá spolu :</t>
  </si>
  <si>
    <t xml:space="preserve">Demontáž doskových radiatorov       </t>
  </si>
  <si>
    <t>ks</t>
  </si>
  <si>
    <t xml:space="preserve">73515-1821 </t>
  </si>
  <si>
    <t>73515-8120</t>
  </si>
  <si>
    <t>sub</t>
  </si>
  <si>
    <t>73519-2923</t>
  </si>
  <si>
    <t xml:space="preserve">ZTI - Vnútorná kanalizácia rozvody, potrubia+ skuš. tlak </t>
  </si>
  <si>
    <t>ZTI - Vnútorný vodovod rozvody,  potrubia+ skuš tlak</t>
  </si>
  <si>
    <t xml:space="preserve">Vypustenie , napustenie systému, regulácia, tlakovanie </t>
  </si>
  <si>
    <t>Montáž spätná doskových radiatorov</t>
  </si>
  <si>
    <t>735 - Vykurovacie telesá spolu :</t>
  </si>
  <si>
    <t>76311-141</t>
  </si>
  <si>
    <t>76311-2123</t>
  </si>
  <si>
    <t xml:space="preserve"> 466,29*1,05 =  489,60</t>
  </si>
  <si>
    <t>Priečky SDK 125mm - s izol. 1x75 mm, 2x oceľ profil, dosky 2x1GKFI 12,5mm, Kod: 3.40.03d</t>
  </si>
  <si>
    <t>Priečky SDK 75mm - s izol. 1x 40 mm, 2x oceľ profil, dosky 2x1GKFI 12,5mm, Kod: 3.40.01b</t>
  </si>
  <si>
    <t xml:space="preserve">Priečky SDK 215mm - s izol.2x75mm,2x oceľ profil, dosky 1x2 RB 12,5mm, 1xRF12,5mm,1x2RF12,5mm celk. hr. 215 mm RW 62 Db,     Kod: 3.41.02+       </t>
  </si>
  <si>
    <t xml:space="preserve">3NP  -P6  KD                                                                                                                    </t>
  </si>
  <si>
    <r>
      <t>(14,61+16,96+39,84+28,66+17,14+9,6+5,19+23,83+ 4+6,16+1,48+2,32+2,7+3,92+1,71+4,61+1,16+1,16)</t>
    </r>
    <r>
      <rPr>
        <b/>
        <sz val="8"/>
        <rFont val="Arial"/>
        <family val="2"/>
        <charset val="238"/>
      </rPr>
      <t>=185,05</t>
    </r>
  </si>
  <si>
    <r>
      <t xml:space="preserve"> 1,63*3 =</t>
    </r>
    <r>
      <rPr>
        <b/>
        <sz val="8"/>
        <rFont val="Arial"/>
        <family val="2"/>
        <charset val="238"/>
      </rPr>
      <t>4,89</t>
    </r>
  </si>
  <si>
    <t>59764-1800</t>
  </si>
  <si>
    <t>m2</t>
  </si>
  <si>
    <t xml:space="preserve">3NP   - chodba                                                                                                                  </t>
  </si>
  <si>
    <t xml:space="preserve">Dlaždica keramická 300x300x8 mm protišmykové  schodisko 2NP-3NP  nástupnice,  podstupnice, sokle stupňov                                                                             </t>
  </si>
  <si>
    <t xml:space="preserve">Montáž obkl.stupňov nástupnice protisklz do flex.lep.do 30cm                                                                      </t>
  </si>
  <si>
    <t xml:space="preserve">Montáž obkl.podstupnice protisklz. do flex.lep.do 20cm                                                                      </t>
  </si>
  <si>
    <t>Flexibilné lep. na dorovnanie nerovností stupňov</t>
  </si>
  <si>
    <t>kg</t>
  </si>
  <si>
    <r>
      <t xml:space="preserve"> (39,2*0,3+39,2*0,2+13,2*0,2)*1,08=</t>
    </r>
    <r>
      <rPr>
        <b/>
        <sz val="8"/>
        <rFont val="Arial"/>
        <family val="2"/>
        <charset val="238"/>
      </rPr>
      <t>24,02</t>
    </r>
  </si>
  <si>
    <t>1,4*14*2 =39,2</t>
  </si>
  <si>
    <t>58582-1440</t>
  </si>
  <si>
    <t>58582-14PC</t>
  </si>
  <si>
    <t>58582-147PC</t>
  </si>
  <si>
    <t>Tmel KERALEP</t>
  </si>
  <si>
    <t>Tmel KERALEPFIX</t>
  </si>
  <si>
    <t>OSTATNÉ PRÁCE</t>
  </si>
  <si>
    <t xml:space="preserve">3.NP     P8                                                                                                                      </t>
  </si>
  <si>
    <r>
      <t xml:space="preserve">19,03+17,74+45,98+45,95+17,74+13,73+14,68+14,68+ 14,70+19,98+31,35 =  </t>
    </r>
    <r>
      <rPr>
        <b/>
        <sz val="8"/>
        <rFont val="Arial"/>
        <family val="2"/>
        <charset val="238"/>
      </rPr>
      <t>255,56</t>
    </r>
  </si>
  <si>
    <t>2NP</t>
  </si>
  <si>
    <r>
      <t xml:space="preserve"> +((3,8*2+1,9*2+3,4)+2*4+1,75*6+2,3+4+2,2+1,3+3,9*3+6,6+5,2+4)*2,2 =   </t>
    </r>
    <r>
      <rPr>
        <b/>
        <sz val="8"/>
        <rFont val="Arial"/>
        <family val="2"/>
        <charset val="238"/>
      </rPr>
      <t>124,32</t>
    </r>
  </si>
  <si>
    <r>
      <t xml:space="preserve">(3,7*2+2,1+1,9+3)*2,2 =   </t>
    </r>
    <r>
      <rPr>
        <b/>
        <sz val="8"/>
        <rFont val="Arial"/>
        <family val="2"/>
        <charset val="238"/>
      </rPr>
      <t>31,48</t>
    </r>
  </si>
  <si>
    <r>
      <t xml:space="preserve"> 189,86*1,15 = </t>
    </r>
    <r>
      <rPr>
        <b/>
        <sz val="8"/>
        <rFont val="Arial"/>
        <family val="2"/>
        <charset val="238"/>
      </rPr>
      <t>218,339</t>
    </r>
  </si>
  <si>
    <t xml:space="preserve">Prípl. za flexibil. Škárovanie + lišty. obkl.                                                              </t>
  </si>
  <si>
    <t>3NP(8,985+2*10,45+3*3,803+7,685+10,25+5,625+3,652+2*3,865+2*7,0)*3,3*1,1 = 327,557</t>
  </si>
  <si>
    <t>2NP (9,95+7,165+14,212+3,30+3,62+10,236)*4,0*1,1 =  213,325</t>
  </si>
  <si>
    <t xml:space="preserve">Montáž a dodávka protipož doplnkov jestv. roštu  podhľadu                                                                     </t>
  </si>
  <si>
    <t>2.NP  (3,7+1,2+0,9)*4,0 =   23,200</t>
  </si>
  <si>
    <t>3.NP  (3,8+1,445+0,9+4,7+2,0+1,925+2,0+1,3+1,75*4+7,13+0,60)*3,3 =   108,240</t>
  </si>
  <si>
    <t xml:space="preserve">3NP   /napr.doska cetris 8mm,  alt. SDK GF12,5mm /                                                                                                                </t>
  </si>
  <si>
    <t xml:space="preserve"> 3 =  3</t>
  </si>
  <si>
    <t>2NP   m.č. 2,18; m.č.2,27</t>
  </si>
  <si>
    <t>2=2</t>
  </si>
  <si>
    <t xml:space="preserve">3NP ;2NP                                                                                                                    </t>
  </si>
  <si>
    <t>kpl montáž so zárubňou do muriva, m.č.3.16;m.č.3,18;m.č.3,21</t>
  </si>
  <si>
    <t>3 =   3,00</t>
  </si>
  <si>
    <t xml:space="preserve">11soc.+11uN =  22,00 </t>
  </si>
  <si>
    <t xml:space="preserve"> 1 soc.+7 uN =  8,00 </t>
  </si>
  <si>
    <t xml:space="preserve">Zárubňa PO-95 cm - hr.steny 16-25 cm - DÝHA jaseň                                                                       </t>
  </si>
  <si>
    <t xml:space="preserve">Zárubňa PO -90 cm - hr.steny 16-30cm - DÝHA jaseň                                                                    </t>
  </si>
  <si>
    <t>611 6D27PC</t>
  </si>
  <si>
    <t>Zvukotesný svetlík s izolačným trojsklom 4-80-4-80- 4; 1xmat; 300x2018</t>
  </si>
  <si>
    <t xml:space="preserve">Montáž dvier kompl. otv. protipož. do zár. 1-kr. nad 0,8m                                                                 </t>
  </si>
  <si>
    <t xml:space="preserve">831 E06102   </t>
  </si>
  <si>
    <t xml:space="preserve">  </t>
  </si>
  <si>
    <t xml:space="preserve">Lišta prechodová    AL                                                                                </t>
  </si>
  <si>
    <t xml:space="preserve">Vybúranie  dverných zárubní do 2 m2                                                                                 </t>
  </si>
  <si>
    <t>1,6*1 =1,6</t>
  </si>
  <si>
    <t>1,8*3 = 5,4</t>
  </si>
  <si>
    <t xml:space="preserve">Vyvesenie  drev. krídiel dvier do 2 m2                                                                   </t>
  </si>
  <si>
    <t xml:space="preserve">Zakrývanie výplní vonkajších otvorov z lešenia    SZ + SV                                                                           </t>
  </si>
  <si>
    <t xml:space="preserve">Kotvy chemickým tmelom M6 hl 80 mm do bet s vyvŕtaním otvoru kotvenie okien pod parapetnou doskou 2ks okno                                   </t>
  </si>
  <si>
    <t>26*2 =   62</t>
  </si>
  <si>
    <t>Príplatok za zabudované rohovníky na hrany ostenia(meria sa v m dľ.)</t>
  </si>
  <si>
    <t>283 1SF801</t>
  </si>
  <si>
    <t xml:space="preserve">Doska izolačná polystyrén PSE 100 S   hr. 10cm                                                                                 </t>
  </si>
  <si>
    <t>557*1,05 =  584,85</t>
  </si>
  <si>
    <t xml:space="preserve">Izolácia tepelná podláh, strop, vrchom, polož PE fólia vr. Dodávky, dilat pás    557*1,3=724                                                </t>
  </si>
  <si>
    <t xml:space="preserve">63247-70PC </t>
  </si>
  <si>
    <t>63247-7001</t>
  </si>
  <si>
    <t xml:space="preserve">61242-592R   </t>
  </si>
  <si>
    <t>Stierka vnútorného ostenia okien,kontakt lepidlo XPS 2cm,sieťka</t>
  </si>
  <si>
    <t>63245-7303*</t>
  </si>
  <si>
    <t>Dátum: 14.02.2019</t>
  </si>
  <si>
    <t>Podliatie parapetov vyrovávajúci poter hr.2-4cm      n</t>
  </si>
  <si>
    <t xml:space="preserve">  m</t>
  </si>
  <si>
    <t>711 - Izolácie proti vode a vlhkosti</t>
  </si>
  <si>
    <t>711</t>
  </si>
  <si>
    <t xml:space="preserve">71111-1123   </t>
  </si>
  <si>
    <t xml:space="preserve">m2      </t>
  </si>
  <si>
    <t xml:space="preserve">711 - Izolácie proti vode a vlhkosti  spolu: </t>
  </si>
  <si>
    <t xml:space="preserve">Zhotov. izolácie proti vlhkosti za studena vodor. Tekutou lepenkou  </t>
  </si>
  <si>
    <r>
      <t>(189,94*1,08+25,00)=</t>
    </r>
    <r>
      <rPr>
        <b/>
        <sz val="8"/>
        <rFont val="Arial"/>
        <family val="2"/>
        <charset val="238"/>
      </rPr>
      <t>225,135</t>
    </r>
  </si>
  <si>
    <t xml:space="preserve">Dlaždica keramická 330x330x8 mm protišmykové  dlažba + sokle                                                                            </t>
  </si>
  <si>
    <t xml:space="preserve">Spracoval:  HA - 2019       </t>
  </si>
  <si>
    <t xml:space="preserve">611 6D2701p </t>
  </si>
  <si>
    <t>611 6D2702p</t>
  </si>
  <si>
    <t>Penetrácia a poter savých podkladov  557,00+615,32=1172,32</t>
  </si>
  <si>
    <t xml:space="preserve">Elektroinštalácia + svietidlá, dodávka a montáž                                                                                      </t>
  </si>
  <si>
    <t xml:space="preserve">63247-7005  </t>
  </si>
  <si>
    <t xml:space="preserve">Nivelačná stierka 2-4 mm                                                            </t>
  </si>
  <si>
    <t xml:space="preserve">Vyrovn. poter z ANHYDRITU  C25F6 v ploche  stropu hr. do 6 cm                                                  </t>
  </si>
  <si>
    <t xml:space="preserve">2NP   +  3 NP úprava povrchu - brúsenie                                                                                                                 </t>
  </si>
  <si>
    <t>23,00*2,2*0,50 =   25,310</t>
  </si>
  <si>
    <t>41,109*9 =  369,98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</si>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</sst>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\ &quot;Sk&quot;"/>
    <numFmt numFmtId="169" formatCode="#,##0\ _S_k"/>
    <numFmt numFmtId="170" formatCode="#,##0&quot; Sk&quot;;[Red]&quot;-&quot;#,##0&quot; Sk&quot;"/>
  </numFmts>
  <fonts count="45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  <charset val="238"/>
    </font>
    <font>
      <b/>
      <sz val="9"/>
      <color rgb="FFC00000"/>
      <name val="Arial"/>
      <family val="2"/>
      <charset val="238"/>
    </font>
    <font>
      <b/>
      <sz val="8"/>
      <color theme="8" tint="-0.499984740745262"/>
      <name val="Arial"/>
      <family val="2"/>
      <charset val="238"/>
    </font>
    <font>
      <b/>
      <sz val="8"/>
      <color rgb="FF00206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8"/>
      <color rgb="FF002060"/>
      <name val="Arial Narrow"/>
      <family val="2"/>
      <charset val="238"/>
    </font>
    <font>
      <b/>
      <sz val="9"/>
      <color rgb="FF002060"/>
      <name val="Arial Narrow"/>
      <family val="2"/>
      <charset val="238"/>
    </font>
    <font>
      <b/>
      <sz val="9"/>
      <color rgb="FF002060"/>
      <name val="Arial"/>
      <family val="2"/>
      <charset val="238"/>
    </font>
    <font>
      <sz val="8"/>
      <color theme="5"/>
      <name val="Arial Narrow"/>
      <family val="2"/>
      <charset val="238"/>
    </font>
    <font>
      <sz val="8"/>
      <color rgb="FF7030A0"/>
      <name val="Arial"/>
      <family val="2"/>
      <charset val="238"/>
    </font>
    <font>
      <b/>
      <sz val="9"/>
      <color theme="8" tint="-0.499984740745262"/>
      <name val="Arial"/>
      <family val="2"/>
      <charset val="238"/>
    </font>
    <font>
      <sz val="8"/>
      <color theme="8" tint="-0.499984740745262"/>
      <name val="Arial Narrow"/>
      <family val="2"/>
      <charset val="238"/>
    </font>
    <font>
      <b/>
      <sz val="8"/>
      <color theme="5" tint="-0.499984740745262"/>
      <name val="Arial Narrow"/>
      <family val="2"/>
      <charset val="238"/>
    </font>
    <font>
      <b/>
      <sz val="8"/>
      <color theme="5" tint="-0.499984740745262"/>
      <name val="Arial"/>
      <family val="2"/>
      <charset val="238"/>
    </font>
    <font>
      <sz val="8"/>
      <color theme="5" tint="-0.499984740745262"/>
      <name val="Arial Narrow"/>
      <family val="2"/>
      <charset val="238"/>
    </font>
    <font>
      <sz val="8"/>
      <color theme="5" tint="-0.499984740745262"/>
      <name val="Arial"/>
      <family val="2"/>
      <charset val="238"/>
    </font>
    <font>
      <b/>
      <sz val="9"/>
      <color theme="5" tint="-0.499984740745262"/>
      <name val="Arial"/>
      <family val="2"/>
      <charset val="238"/>
    </font>
    <font>
      <b/>
      <sz val="9"/>
      <color rgb="FFFF0000"/>
      <name val="Arial Narrow"/>
      <family val="2"/>
      <charset val="238"/>
    </font>
    <font>
      <sz val="8"/>
      <color theme="8" tint="-0.499984740745262"/>
      <name val="Arial"/>
      <family val="2"/>
      <charset val="238"/>
    </font>
    <font>
      <sz val="9"/>
      <color rgb="FF002060"/>
      <name val="Arial"/>
      <family val="2"/>
      <charset val="238"/>
    </font>
    <font>
      <sz val="8"/>
      <color theme="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70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5" fillId="0" borderId="0"/>
    <xf numFmtId="0" fontId="4" fillId="0" borderId="0"/>
    <xf numFmtId="0" fontId="16" fillId="4" borderId="0" applyNumberFormat="0" applyBorder="0" applyAlignment="0" applyProtection="0"/>
    <xf numFmtId="0" fontId="17" fillId="5" borderId="2" applyNumberFormat="0" applyAlignment="0" applyProtection="0"/>
    <xf numFmtId="0" fontId="18" fillId="2" borderId="0" applyNumberFormat="0" applyBorder="0" applyAlignment="0" applyProtection="0"/>
    <xf numFmtId="0" fontId="4" fillId="0" borderId="0"/>
    <xf numFmtId="0" fontId="9" fillId="0" borderId="3" applyNumberFormat="0" applyFill="0" applyAlignment="0" applyProtection="0"/>
    <xf numFmtId="0" fontId="19" fillId="3" borderId="0" applyNumberFormat="0" applyBorder="0" applyAlignment="0" applyProtection="0"/>
    <xf numFmtId="0" fontId="6" fillId="0" borderId="4" applyBorder="0">
      <alignment vertical="center"/>
    </xf>
    <xf numFmtId="0" fontId="6" fillId="0" borderId="4">
      <alignment vertical="center"/>
    </xf>
    <xf numFmtId="0" fontId="2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</cellStyleXfs>
  <cellXfs count="339">
    <xf numFmtId="0" fontId="0" fillId="0" borderId="0" xfId="0"/>
    <xf numFmtId="0" fontId="1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0" fontId="3" fillId="0" borderId="0" xfId="0" applyFont="1" applyProtection="1"/>
    <xf numFmtId="0" fontId="1" fillId="0" borderId="0" xfId="11" applyFont="1" applyAlignment="1">
      <alignment horizontal="left" vertical="center"/>
    </xf>
    <xf numFmtId="0" fontId="1" fillId="0" borderId="0" xfId="11" applyFont="1"/>
    <xf numFmtId="0" fontId="1" fillId="0" borderId="5" xfId="11" applyFont="1" applyBorder="1" applyAlignment="1">
      <alignment horizontal="centerContinuous" vertical="center"/>
    </xf>
    <xf numFmtId="0" fontId="1" fillId="0" borderId="6" xfId="11" applyFont="1" applyBorder="1" applyAlignment="1">
      <alignment horizontal="centerContinuous" vertical="center"/>
    </xf>
    <xf numFmtId="0" fontId="1" fillId="0" borderId="7" xfId="11" applyFont="1" applyBorder="1" applyAlignment="1">
      <alignment horizontal="centerContinuous" vertical="center"/>
    </xf>
    <xf numFmtId="0" fontId="1" fillId="0" borderId="8" xfId="11" applyFont="1" applyBorder="1" applyAlignment="1">
      <alignment horizontal="center" vertical="center"/>
    </xf>
    <xf numFmtId="0" fontId="1" fillId="0" borderId="9" xfId="11" applyFont="1" applyBorder="1" applyAlignment="1">
      <alignment horizontal="left" vertical="center"/>
    </xf>
    <xf numFmtId="0" fontId="1" fillId="0" borderId="10" xfId="11" applyFont="1" applyBorder="1" applyAlignment="1">
      <alignment horizontal="left" vertical="center"/>
    </xf>
    <xf numFmtId="10" fontId="1" fillId="0" borderId="11" xfId="11" applyNumberFormat="1" applyFont="1" applyBorder="1" applyAlignment="1">
      <alignment horizontal="right" vertical="center"/>
    </xf>
    <xf numFmtId="0" fontId="1" fillId="0" borderId="12" xfId="11" applyFont="1" applyBorder="1" applyAlignment="1">
      <alignment horizontal="center" vertical="center"/>
    </xf>
    <xf numFmtId="0" fontId="1" fillId="0" borderId="4" xfId="11" applyFont="1" applyBorder="1" applyAlignment="1">
      <alignment horizontal="left" vertical="center"/>
    </xf>
    <xf numFmtId="0" fontId="1" fillId="0" borderId="13" xfId="11" applyFont="1" applyBorder="1" applyAlignment="1">
      <alignment horizontal="left" vertical="center"/>
    </xf>
    <xf numFmtId="10" fontId="1" fillId="0" borderId="14" xfId="11" applyNumberFormat="1" applyFont="1" applyBorder="1" applyAlignment="1">
      <alignment horizontal="right" vertical="center"/>
    </xf>
    <xf numFmtId="0" fontId="1" fillId="0" borderId="15" xfId="11" applyFont="1" applyBorder="1" applyAlignment="1">
      <alignment horizontal="center" vertical="center"/>
    </xf>
    <xf numFmtId="0" fontId="1" fillId="0" borderId="16" xfId="11" applyFont="1" applyBorder="1" applyAlignment="1">
      <alignment horizontal="center" vertical="center"/>
    </xf>
    <xf numFmtId="0" fontId="1" fillId="0" borderId="17" xfId="11" applyFont="1" applyBorder="1" applyAlignment="1">
      <alignment horizontal="right" vertical="center"/>
    </xf>
    <xf numFmtId="0" fontId="1" fillId="0" borderId="18" xfId="11" applyFont="1" applyBorder="1" applyAlignment="1">
      <alignment horizontal="left" vertical="center"/>
    </xf>
    <xf numFmtId="0" fontId="1" fillId="0" borderId="16" xfId="11" applyFont="1" applyBorder="1" applyAlignment="1">
      <alignment horizontal="right" vertical="center"/>
    </xf>
    <xf numFmtId="0" fontId="1" fillId="0" borderId="19" xfId="11" applyFont="1" applyBorder="1" applyAlignment="1">
      <alignment horizontal="centerContinuous" vertical="center"/>
    </xf>
    <xf numFmtId="0" fontId="1" fillId="0" borderId="20" xfId="11" applyFont="1" applyBorder="1" applyAlignment="1">
      <alignment horizontal="centerContinuous" vertical="center"/>
    </xf>
    <xf numFmtId="0" fontId="1" fillId="0" borderId="20" xfId="11" applyFont="1" applyBorder="1" applyAlignment="1">
      <alignment horizontal="center" vertical="center"/>
    </xf>
    <xf numFmtId="0" fontId="1" fillId="0" borderId="21" xfId="11" applyFont="1" applyBorder="1" applyAlignment="1">
      <alignment horizontal="centerContinuous" vertical="center"/>
    </xf>
    <xf numFmtId="0" fontId="1" fillId="0" borderId="22" xfId="11" applyFont="1" applyBorder="1" applyAlignment="1">
      <alignment horizontal="left" vertical="center"/>
    </xf>
    <xf numFmtId="0" fontId="1" fillId="0" borderId="23" xfId="11" applyFont="1" applyBorder="1" applyAlignment="1">
      <alignment horizontal="left" vertical="center"/>
    </xf>
    <xf numFmtId="0" fontId="1" fillId="0" borderId="24" xfId="11" applyFont="1" applyBorder="1" applyAlignment="1">
      <alignment horizontal="left" vertical="center"/>
    </xf>
    <xf numFmtId="0" fontId="1" fillId="0" borderId="0" xfId="11" applyFont="1" applyBorder="1" applyAlignment="1">
      <alignment horizontal="left" vertical="center"/>
    </xf>
    <xf numFmtId="0" fontId="1" fillId="0" borderId="25" xfId="11" applyFont="1" applyBorder="1" applyAlignment="1">
      <alignment horizontal="left" vertical="center"/>
    </xf>
    <xf numFmtId="0" fontId="1" fillId="0" borderId="14" xfId="11" applyFont="1" applyBorder="1" applyAlignment="1">
      <alignment horizontal="left" vertical="center"/>
    </xf>
    <xf numFmtId="0" fontId="1" fillId="0" borderId="22" xfId="11" applyFont="1" applyBorder="1" applyAlignment="1">
      <alignment horizontal="right" vertical="center"/>
    </xf>
    <xf numFmtId="0" fontId="1" fillId="0" borderId="0" xfId="11" applyFont="1" applyBorder="1" applyAlignment="1">
      <alignment horizontal="right" vertical="center"/>
    </xf>
    <xf numFmtId="0" fontId="1" fillId="0" borderId="26" xfId="11" applyFont="1" applyBorder="1" applyAlignment="1">
      <alignment horizontal="left" vertical="center"/>
    </xf>
    <xf numFmtId="0" fontId="1" fillId="0" borderId="27" xfId="11" applyFont="1" applyBorder="1" applyAlignment="1">
      <alignment horizontal="left" vertical="center"/>
    </xf>
    <xf numFmtId="0" fontId="1" fillId="0" borderId="28" xfId="11" applyFont="1" applyBorder="1" applyAlignment="1">
      <alignment horizontal="left" vertical="center"/>
    </xf>
    <xf numFmtId="0" fontId="1" fillId="0" borderId="29" xfId="11" applyFont="1" applyBorder="1" applyAlignment="1">
      <alignment horizontal="left" vertical="center"/>
    </xf>
    <xf numFmtId="0" fontId="2" fillId="0" borderId="0" xfId="11" applyFont="1" applyAlignment="1">
      <alignment horizontal="left" vertical="center"/>
    </xf>
    <xf numFmtId="167" fontId="1" fillId="0" borderId="6" xfId="11" applyNumberFormat="1" applyFont="1" applyBorder="1" applyAlignment="1">
      <alignment horizontal="centerContinuous" vertical="center"/>
    </xf>
    <xf numFmtId="0" fontId="3" fillId="0" borderId="30" xfId="11" applyFont="1" applyBorder="1" applyAlignment="1">
      <alignment horizontal="center" vertical="center"/>
    </xf>
    <xf numFmtId="0" fontId="1" fillId="0" borderId="0" xfId="0" applyFont="1" applyProtection="1">
      <protection locked="0"/>
    </xf>
    <xf numFmtId="165" fontId="1" fillId="0" borderId="0" xfId="0" applyNumberFormat="1" applyFont="1" applyProtection="1"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2" xfId="0" applyNumberFormat="1" applyFont="1" applyBorder="1" applyAlignment="1" applyProtection="1">
      <alignment horizontal="center"/>
      <protection locked="0"/>
    </xf>
    <xf numFmtId="0" fontId="1" fillId="0" borderId="33" xfId="0" applyNumberFormat="1" applyFont="1" applyBorder="1" applyAlignment="1" applyProtection="1">
      <alignment horizontal="center"/>
      <protection locked="0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NumberFormat="1" applyFont="1" applyBorder="1" applyAlignment="1" applyProtection="1">
      <alignment horizontal="center"/>
      <protection locked="0"/>
    </xf>
    <xf numFmtId="0" fontId="1" fillId="0" borderId="36" xfId="0" applyNumberFormat="1" applyFont="1" applyBorder="1" applyAlignment="1" applyProtection="1">
      <alignment horizontal="center"/>
      <protection locked="0"/>
    </xf>
    <xf numFmtId="0" fontId="1" fillId="0" borderId="34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165" fontId="1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166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 wrapText="1"/>
      <protection locked="0"/>
    </xf>
    <xf numFmtId="0" fontId="10" fillId="0" borderId="0" xfId="11" applyFont="1" applyProtection="1">
      <protection locked="0"/>
    </xf>
    <xf numFmtId="0" fontId="11" fillId="0" borderId="0" xfId="11" applyFont="1" applyProtection="1">
      <protection locked="0"/>
    </xf>
    <xf numFmtId="49" fontId="11" fillId="0" borderId="0" xfId="11" applyNumberFormat="1" applyFont="1" applyProtection="1">
      <protection locked="0"/>
    </xf>
    <xf numFmtId="0" fontId="10" fillId="0" borderId="0" xfId="11" applyFont="1"/>
    <xf numFmtId="0" fontId="11" fillId="0" borderId="0" xfId="11" applyFont="1"/>
    <xf numFmtId="49" fontId="11" fillId="0" borderId="0" xfId="11" applyNumberFormat="1" applyFont="1"/>
    <xf numFmtId="0" fontId="10" fillId="0" borderId="0" xfId="0" applyFont="1" applyProtection="1"/>
    <xf numFmtId="4" fontId="1" fillId="0" borderId="37" xfId="11" applyNumberFormat="1" applyFont="1" applyBorder="1" applyAlignment="1">
      <alignment horizontal="right" vertical="center"/>
    </xf>
    <xf numFmtId="4" fontId="1" fillId="0" borderId="38" xfId="11" applyNumberFormat="1" applyFont="1" applyBorder="1" applyAlignment="1">
      <alignment horizontal="right" vertical="center"/>
    </xf>
    <xf numFmtId="4" fontId="1" fillId="0" borderId="39" xfId="11" applyNumberFormat="1" applyFont="1" applyBorder="1" applyAlignment="1">
      <alignment horizontal="right" vertical="center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vertical="top"/>
      <protection locked="0"/>
    </xf>
    <xf numFmtId="165" fontId="3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 applyProtection="1">
      <alignment vertical="top" wrapText="1"/>
      <protection locked="0"/>
    </xf>
    <xf numFmtId="165" fontId="13" fillId="0" borderId="0" xfId="0" applyNumberFormat="1" applyFont="1" applyAlignment="1" applyProtection="1">
      <alignment vertical="top"/>
      <protection locked="0"/>
    </xf>
    <xf numFmtId="4" fontId="13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 vertical="top" wrapText="1"/>
      <protection locked="0"/>
    </xf>
    <xf numFmtId="0" fontId="13" fillId="12" borderId="32" xfId="0" applyFont="1" applyFill="1" applyBorder="1" applyAlignment="1" applyProtection="1">
      <alignment horizontal="center"/>
      <protection locked="0"/>
    </xf>
    <xf numFmtId="0" fontId="13" fillId="12" borderId="33" xfId="0" applyFont="1" applyFill="1" applyBorder="1" applyAlignment="1" applyProtection="1">
      <alignment horizontal="center"/>
      <protection locked="0"/>
    </xf>
    <xf numFmtId="0" fontId="13" fillId="12" borderId="40" xfId="0" applyFont="1" applyFill="1" applyBorder="1" applyAlignment="1" applyProtection="1">
      <alignment horizontal="center"/>
      <protection locked="0"/>
    </xf>
    <xf numFmtId="0" fontId="13" fillId="12" borderId="41" xfId="0" applyFont="1" applyFill="1" applyBorder="1" applyAlignment="1" applyProtection="1">
      <alignment horizontal="centerContinuous"/>
      <protection locked="0"/>
    </xf>
    <xf numFmtId="0" fontId="13" fillId="12" borderId="42" xfId="0" applyFont="1" applyFill="1" applyBorder="1" applyAlignment="1" applyProtection="1">
      <alignment horizontal="centerContinuous"/>
      <protection locked="0"/>
    </xf>
    <xf numFmtId="0" fontId="13" fillId="12" borderId="43" xfId="0" applyFont="1" applyFill="1" applyBorder="1" applyAlignment="1" applyProtection="1">
      <alignment horizontal="centerContinuous"/>
      <protection locked="0"/>
    </xf>
    <xf numFmtId="0" fontId="13" fillId="12" borderId="35" xfId="0" applyFont="1" applyFill="1" applyBorder="1" applyAlignment="1" applyProtection="1">
      <alignment horizontal="center"/>
      <protection locked="0"/>
    </xf>
    <xf numFmtId="0" fontId="13" fillId="12" borderId="36" xfId="0" applyFont="1" applyFill="1" applyBorder="1" applyAlignment="1" applyProtection="1">
      <alignment horizontal="center"/>
      <protection locked="0"/>
    </xf>
    <xf numFmtId="0" fontId="13" fillId="12" borderId="36" xfId="0" applyFont="1" applyFill="1" applyBorder="1" applyAlignment="1" applyProtection="1">
      <alignment horizontal="center" vertical="center"/>
      <protection locked="0"/>
    </xf>
    <xf numFmtId="0" fontId="13" fillId="12" borderId="44" xfId="0" applyFont="1" applyFill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Protection="1"/>
    <xf numFmtId="0" fontId="13" fillId="0" borderId="0" xfId="0" applyFont="1" applyAlignment="1" applyProtection="1">
      <alignment horizontal="right" vertical="top"/>
      <protection locked="0"/>
    </xf>
    <xf numFmtId="0" fontId="14" fillId="0" borderId="0" xfId="0" applyFont="1" applyProtection="1"/>
    <xf numFmtId="4" fontId="13" fillId="0" borderId="0" xfId="0" applyNumberFormat="1" applyFont="1" applyProtection="1"/>
    <xf numFmtId="0" fontId="15" fillId="0" borderId="0" xfId="0" applyFont="1" applyProtection="1"/>
    <xf numFmtId="166" fontId="13" fillId="0" borderId="0" xfId="0" applyNumberFormat="1" applyFont="1" applyProtection="1"/>
    <xf numFmtId="165" fontId="13" fillId="0" borderId="0" xfId="0" applyNumberFormat="1" applyFont="1" applyProtection="1"/>
    <xf numFmtId="0" fontId="22" fillId="0" borderId="0" xfId="0" applyFont="1" applyProtection="1"/>
    <xf numFmtId="4" fontId="22" fillId="0" borderId="0" xfId="0" applyNumberFormat="1" applyFont="1" applyProtection="1"/>
    <xf numFmtId="165" fontId="22" fillId="0" borderId="0" xfId="0" applyNumberFormat="1" applyFont="1" applyProtection="1"/>
    <xf numFmtId="0" fontId="13" fillId="12" borderId="32" xfId="0" applyFont="1" applyFill="1" applyBorder="1" applyAlignment="1" applyProtection="1">
      <alignment horizontal="center"/>
    </xf>
    <xf numFmtId="0" fontId="13" fillId="12" borderId="33" xfId="0" applyFont="1" applyFill="1" applyBorder="1" applyAlignment="1" applyProtection="1">
      <alignment horizontal="center"/>
    </xf>
    <xf numFmtId="0" fontId="13" fillId="12" borderId="45" xfId="0" applyFont="1" applyFill="1" applyBorder="1" applyAlignment="1" applyProtection="1">
      <alignment horizontal="center"/>
    </xf>
    <xf numFmtId="0" fontId="13" fillId="12" borderId="46" xfId="0" applyFont="1" applyFill="1" applyBorder="1" applyAlignment="1" applyProtection="1">
      <alignment horizontal="center"/>
    </xf>
    <xf numFmtId="0" fontId="13" fillId="12" borderId="35" xfId="0" applyFont="1" applyFill="1" applyBorder="1" applyAlignment="1" applyProtection="1">
      <alignment horizontal="center"/>
    </xf>
    <xf numFmtId="0" fontId="13" fillId="12" borderId="36" xfId="0" applyFont="1" applyFill="1" applyBorder="1" applyAlignment="1" applyProtection="1">
      <alignment horizontal="center"/>
    </xf>
    <xf numFmtId="0" fontId="13" fillId="12" borderId="47" xfId="0" applyFont="1" applyFill="1" applyBorder="1" applyAlignment="1" applyProtection="1">
      <alignment horizontal="center"/>
    </xf>
    <xf numFmtId="4" fontId="13" fillId="13" borderId="0" xfId="0" applyNumberFormat="1" applyFont="1" applyFill="1" applyProtection="1"/>
    <xf numFmtId="4" fontId="23" fillId="13" borderId="0" xfId="0" applyNumberFormat="1" applyFont="1" applyFill="1" applyProtection="1"/>
    <xf numFmtId="4" fontId="22" fillId="13" borderId="0" xfId="0" applyNumberFormat="1" applyFont="1" applyFill="1" applyProtection="1"/>
    <xf numFmtId="4" fontId="13" fillId="14" borderId="0" xfId="0" applyNumberFormat="1" applyFont="1" applyFill="1" applyProtection="1"/>
    <xf numFmtId="166" fontId="13" fillId="14" borderId="0" xfId="0" applyNumberFormat="1" applyFont="1" applyFill="1" applyProtection="1"/>
    <xf numFmtId="165" fontId="3" fillId="0" borderId="0" xfId="0" applyNumberFormat="1" applyFont="1" applyProtection="1"/>
    <xf numFmtId="0" fontId="13" fillId="12" borderId="33" xfId="0" applyFont="1" applyFill="1" applyBorder="1" applyAlignment="1" applyProtection="1">
      <alignment horizontal="right"/>
      <protection locked="0"/>
    </xf>
    <xf numFmtId="0" fontId="13" fillId="12" borderId="36" xfId="0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top"/>
      <protection locked="0"/>
    </xf>
    <xf numFmtId="49" fontId="13" fillId="0" borderId="0" xfId="0" applyNumberFormat="1" applyFont="1" applyAlignment="1" applyProtection="1">
      <alignment horizontal="center" vertical="top"/>
      <protection locked="0"/>
    </xf>
    <xf numFmtId="49" fontId="13" fillId="0" borderId="0" xfId="0" applyNumberFormat="1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4" fillId="0" borderId="48" xfId="11" applyFont="1" applyBorder="1" applyAlignment="1">
      <alignment horizontal="left" vertical="center"/>
    </xf>
    <xf numFmtId="0" fontId="14" fillId="0" borderId="49" xfId="11" applyFont="1" applyBorder="1" applyAlignment="1">
      <alignment horizontal="left" vertical="center"/>
    </xf>
    <xf numFmtId="0" fontId="14" fillId="0" borderId="49" xfId="11" applyFont="1" applyBorder="1" applyAlignment="1">
      <alignment horizontal="right" vertical="center"/>
    </xf>
    <xf numFmtId="0" fontId="14" fillId="0" borderId="50" xfId="11" applyFont="1" applyBorder="1" applyAlignment="1">
      <alignment horizontal="left" vertical="center"/>
    </xf>
    <xf numFmtId="0" fontId="14" fillId="0" borderId="51" xfId="11" applyFont="1" applyBorder="1" applyAlignment="1">
      <alignment horizontal="left" vertical="center"/>
    </xf>
    <xf numFmtId="0" fontId="14" fillId="0" borderId="52" xfId="11" applyFont="1" applyBorder="1" applyAlignment="1">
      <alignment horizontal="left" vertical="center"/>
    </xf>
    <xf numFmtId="0" fontId="14" fillId="0" borderId="52" xfId="11" applyFont="1" applyBorder="1" applyAlignment="1">
      <alignment horizontal="right" vertical="center"/>
    </xf>
    <xf numFmtId="0" fontId="14" fillId="0" borderId="53" xfId="11" applyFont="1" applyBorder="1" applyAlignment="1">
      <alignment horizontal="left" vertical="center"/>
    </xf>
    <xf numFmtId="0" fontId="14" fillId="0" borderId="54" xfId="11" applyFont="1" applyBorder="1" applyAlignment="1">
      <alignment horizontal="left" vertical="center"/>
    </xf>
    <xf numFmtId="0" fontId="14" fillId="0" borderId="55" xfId="11" applyFont="1" applyBorder="1" applyAlignment="1">
      <alignment horizontal="left" vertical="center"/>
    </xf>
    <xf numFmtId="0" fontId="14" fillId="0" borderId="55" xfId="11" applyFont="1" applyBorder="1" applyAlignment="1">
      <alignment horizontal="right" vertical="center"/>
    </xf>
    <xf numFmtId="14" fontId="14" fillId="0" borderId="55" xfId="11" applyNumberFormat="1" applyFont="1" applyBorder="1" applyAlignment="1">
      <alignment horizontal="left" vertical="center"/>
    </xf>
    <xf numFmtId="0" fontId="14" fillId="0" borderId="56" xfId="11" applyFont="1" applyBorder="1" applyAlignment="1">
      <alignment horizontal="left" vertical="center"/>
    </xf>
    <xf numFmtId="49" fontId="14" fillId="0" borderId="49" xfId="11" applyNumberFormat="1" applyFont="1" applyBorder="1" applyAlignment="1">
      <alignment horizontal="right" vertical="center"/>
    </xf>
    <xf numFmtId="49" fontId="14" fillId="0" borderId="52" xfId="11" applyNumberFormat="1" applyFont="1" applyBorder="1" applyAlignment="1">
      <alignment horizontal="right" vertical="center"/>
    </xf>
    <xf numFmtId="49" fontId="14" fillId="0" borderId="55" xfId="11" applyNumberFormat="1" applyFont="1" applyBorder="1" applyAlignment="1">
      <alignment horizontal="right" vertical="center"/>
    </xf>
    <xf numFmtId="0" fontId="14" fillId="0" borderId="48" xfId="11" applyFont="1" applyBorder="1" applyAlignment="1">
      <alignment horizontal="right" vertical="center"/>
    </xf>
    <xf numFmtId="0" fontId="14" fillId="0" borderId="49" xfId="11" applyFont="1" applyBorder="1" applyAlignment="1">
      <alignment vertical="center"/>
    </xf>
    <xf numFmtId="169" fontId="14" fillId="0" borderId="49" xfId="11" applyNumberFormat="1" applyFont="1" applyBorder="1" applyAlignment="1">
      <alignment horizontal="left" vertical="center"/>
    </xf>
    <xf numFmtId="168" fontId="14" fillId="0" borderId="49" xfId="11" applyNumberFormat="1" applyFont="1" applyBorder="1" applyAlignment="1">
      <alignment horizontal="right" vertical="center"/>
    </xf>
    <xf numFmtId="3" fontId="14" fillId="0" borderId="57" xfId="11" applyNumberFormat="1" applyFont="1" applyBorder="1" applyAlignment="1">
      <alignment horizontal="right" vertical="center"/>
    </xf>
    <xf numFmtId="3" fontId="14" fillId="0" borderId="50" xfId="11" applyNumberFormat="1" applyFont="1" applyBorder="1" applyAlignment="1">
      <alignment vertical="center"/>
    </xf>
    <xf numFmtId="0" fontId="14" fillId="0" borderId="27" xfId="11" applyFont="1" applyBorder="1" applyAlignment="1">
      <alignment horizontal="right" vertical="center"/>
    </xf>
    <xf numFmtId="0" fontId="14" fillId="0" borderId="28" xfId="11" applyFont="1" applyBorder="1" applyAlignment="1">
      <alignment vertical="center"/>
    </xf>
    <xf numFmtId="169" fontId="14" fillId="0" borderId="28" xfId="11" applyNumberFormat="1" applyFont="1" applyBorder="1" applyAlignment="1">
      <alignment horizontal="left" vertical="center"/>
    </xf>
    <xf numFmtId="168" fontId="14" fillId="0" borderId="28" xfId="11" applyNumberFormat="1" applyFont="1" applyBorder="1" applyAlignment="1">
      <alignment horizontal="right" vertical="center"/>
    </xf>
    <xf numFmtId="3" fontId="14" fillId="0" borderId="58" xfId="11" applyNumberFormat="1" applyFont="1" applyBorder="1" applyAlignment="1">
      <alignment horizontal="right" vertical="center"/>
    </xf>
    <xf numFmtId="0" fontId="14" fillId="0" borderId="28" xfId="11" applyFont="1" applyBorder="1" applyAlignment="1">
      <alignment horizontal="right" vertical="center"/>
    </xf>
    <xf numFmtId="3" fontId="14" fillId="0" borderId="29" xfId="11" applyNumberFormat="1" applyFont="1" applyBorder="1" applyAlignment="1">
      <alignment vertical="center"/>
    </xf>
    <xf numFmtId="0" fontId="14" fillId="0" borderId="30" xfId="11" applyFont="1" applyBorder="1" applyAlignment="1">
      <alignment horizontal="center" vertical="center"/>
    </xf>
    <xf numFmtId="0" fontId="13" fillId="0" borderId="59" xfId="11" applyFont="1" applyBorder="1" applyAlignment="1">
      <alignment horizontal="left" vertical="center"/>
    </xf>
    <xf numFmtId="0" fontId="13" fillId="0" borderId="59" xfId="11" applyFont="1" applyBorder="1" applyAlignment="1">
      <alignment horizontal="center" vertical="center"/>
    </xf>
    <xf numFmtId="0" fontId="13" fillId="0" borderId="60" xfId="11" applyFont="1" applyBorder="1" applyAlignment="1">
      <alignment horizontal="center" vertical="center"/>
    </xf>
    <xf numFmtId="0" fontId="13" fillId="0" borderId="8" xfId="11" applyFont="1" applyBorder="1" applyAlignment="1">
      <alignment horizontal="center" vertical="center"/>
    </xf>
    <xf numFmtId="0" fontId="13" fillId="0" borderId="12" xfId="11" applyFont="1" applyBorder="1" applyAlignment="1">
      <alignment horizontal="center" vertical="center"/>
    </xf>
    <xf numFmtId="0" fontId="13" fillId="0" borderId="15" xfId="11" applyFont="1" applyBorder="1" applyAlignment="1">
      <alignment horizontal="center" vertical="center"/>
    </xf>
    <xf numFmtId="0" fontId="13" fillId="0" borderId="5" xfId="11" applyFont="1" applyBorder="1" applyAlignment="1">
      <alignment horizontal="centerContinuous" vertical="center"/>
    </xf>
    <xf numFmtId="0" fontId="13" fillId="0" borderId="7" xfId="11" applyFont="1" applyBorder="1" applyAlignment="1">
      <alignment horizontal="centerContinuous" vertical="center"/>
    </xf>
    <xf numFmtId="167" fontId="13" fillId="0" borderId="6" xfId="11" applyNumberFormat="1" applyFont="1" applyBorder="1" applyAlignment="1">
      <alignment horizontal="centerContinuous" vertical="center"/>
    </xf>
    <xf numFmtId="0" fontId="14" fillId="0" borderId="8" xfId="11" applyFont="1" applyBorder="1" applyAlignment="1">
      <alignment horizontal="center" vertical="center"/>
    </xf>
    <xf numFmtId="0" fontId="14" fillId="0" borderId="10" xfId="11" applyFont="1" applyBorder="1" applyAlignment="1">
      <alignment horizontal="left" vertical="center"/>
    </xf>
    <xf numFmtId="0" fontId="14" fillId="0" borderId="11" xfId="11" applyFont="1" applyBorder="1" applyAlignment="1">
      <alignment horizontal="right" vertical="center"/>
    </xf>
    <xf numFmtId="4" fontId="14" fillId="0" borderId="37" xfId="11" applyNumberFormat="1" applyFont="1" applyBorder="1" applyAlignment="1">
      <alignment horizontal="right" vertical="center"/>
    </xf>
    <xf numFmtId="0" fontId="14" fillId="0" borderId="12" xfId="11" applyFont="1" applyBorder="1" applyAlignment="1">
      <alignment horizontal="center" vertical="center"/>
    </xf>
    <xf numFmtId="0" fontId="14" fillId="0" borderId="13" xfId="11" applyFont="1" applyBorder="1" applyAlignment="1">
      <alignment horizontal="left" vertical="center"/>
    </xf>
    <xf numFmtId="4" fontId="14" fillId="0" borderId="14" xfId="11" applyNumberFormat="1" applyFont="1" applyBorder="1" applyAlignment="1">
      <alignment horizontal="right" vertical="center"/>
    </xf>
    <xf numFmtId="4" fontId="14" fillId="0" borderId="38" xfId="11" applyNumberFormat="1" applyFont="1" applyBorder="1" applyAlignment="1">
      <alignment horizontal="right" vertical="center"/>
    </xf>
    <xf numFmtId="0" fontId="14" fillId="0" borderId="15" xfId="11" applyFont="1" applyBorder="1" applyAlignment="1">
      <alignment horizontal="center" vertical="center"/>
    </xf>
    <xf numFmtId="0" fontId="14" fillId="0" borderId="18" xfId="11" applyFont="1" applyBorder="1" applyAlignment="1">
      <alignment horizontal="left" vertical="center"/>
    </xf>
    <xf numFmtId="0" fontId="14" fillId="0" borderId="16" xfId="11" applyFont="1" applyBorder="1" applyAlignment="1">
      <alignment horizontal="right" vertical="center"/>
    </xf>
    <xf numFmtId="4" fontId="14" fillId="0" borderId="39" xfId="11" applyNumberFormat="1" applyFont="1" applyBorder="1" applyAlignment="1">
      <alignment horizontal="right" vertical="center"/>
    </xf>
    <xf numFmtId="0" fontId="14" fillId="0" borderId="61" xfId="11" applyFont="1" applyBorder="1" applyAlignment="1">
      <alignment horizontal="center" vertical="center"/>
    </xf>
    <xf numFmtId="0" fontId="13" fillId="0" borderId="62" xfId="11" applyFont="1" applyBorder="1" applyAlignment="1">
      <alignment horizontal="left" vertical="center"/>
    </xf>
    <xf numFmtId="0" fontId="13" fillId="0" borderId="63" xfId="11" applyFont="1" applyBorder="1" applyAlignment="1">
      <alignment horizontal="left" vertical="center"/>
    </xf>
    <xf numFmtId="167" fontId="13" fillId="0" borderId="64" xfId="11" applyNumberFormat="1" applyFont="1" applyBorder="1" applyAlignment="1">
      <alignment horizontal="right" vertical="center"/>
    </xf>
    <xf numFmtId="0" fontId="13" fillId="0" borderId="0" xfId="0" applyFont="1" applyAlignment="1" applyProtection="1">
      <alignment horizontal="right"/>
      <protection locked="0"/>
    </xf>
    <xf numFmtId="4" fontId="13" fillId="0" borderId="0" xfId="0" applyNumberFormat="1" applyFont="1" applyProtection="1">
      <protection locked="0"/>
    </xf>
    <xf numFmtId="166" fontId="13" fillId="0" borderId="0" xfId="0" applyNumberFormat="1" applyFont="1" applyProtection="1">
      <protection locked="0"/>
    </xf>
    <xf numFmtId="49" fontId="13" fillId="0" borderId="0" xfId="0" applyNumberFormat="1" applyFont="1" applyProtection="1"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protection locked="0"/>
    </xf>
    <xf numFmtId="0" fontId="15" fillId="0" borderId="0" xfId="0" applyFont="1" applyProtection="1">
      <protection locked="0"/>
    </xf>
    <xf numFmtId="165" fontId="13" fillId="0" borderId="0" xfId="0" applyNumberFormat="1" applyFont="1" applyProtection="1">
      <protection locked="0"/>
    </xf>
    <xf numFmtId="0" fontId="13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vertical="top"/>
    </xf>
    <xf numFmtId="4" fontId="14" fillId="0" borderId="0" xfId="0" applyNumberFormat="1" applyFont="1" applyAlignment="1" applyProtection="1">
      <alignment horizontal="center" vertical="top"/>
      <protection locked="0"/>
    </xf>
    <xf numFmtId="4" fontId="14" fillId="0" borderId="0" xfId="0" applyNumberFormat="1" applyFont="1" applyAlignment="1" applyProtection="1">
      <alignment horizontal="right" vertical="top"/>
      <protection locked="0"/>
    </xf>
    <xf numFmtId="4" fontId="24" fillId="0" borderId="0" xfId="0" applyNumberFormat="1" applyFont="1" applyAlignment="1" applyProtection="1">
      <alignment horizontal="right" vertical="top"/>
      <protection locked="0"/>
    </xf>
    <xf numFmtId="4" fontId="13" fillId="0" borderId="0" xfId="0" applyNumberFormat="1" applyFont="1" applyAlignment="1" applyProtection="1">
      <alignment horizontal="right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4" fontId="14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 applyProtection="1">
      <alignment horizontal="right" vertical="top"/>
      <protection locked="0"/>
    </xf>
    <xf numFmtId="165" fontId="14" fillId="0" borderId="0" xfId="0" applyNumberFormat="1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</xf>
    <xf numFmtId="0" fontId="25" fillId="0" borderId="0" xfId="0" applyFont="1" applyAlignment="1" applyProtection="1">
      <alignment horizontal="right" vertical="top" wrapText="1"/>
      <protection locked="0"/>
    </xf>
    <xf numFmtId="165" fontId="26" fillId="0" borderId="0" xfId="0" applyNumberFormat="1" applyFont="1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horizontal="center" vertical="top"/>
      <protection locked="0"/>
    </xf>
    <xf numFmtId="0" fontId="26" fillId="0" borderId="0" xfId="0" applyFont="1" applyAlignment="1" applyProtection="1">
      <alignment vertical="top"/>
    </xf>
    <xf numFmtId="0" fontId="24" fillId="0" borderId="0" xfId="0" applyFont="1" applyAlignment="1" applyProtection="1">
      <alignment horizontal="right" vertical="top" wrapText="1"/>
      <protection locked="0"/>
    </xf>
    <xf numFmtId="0" fontId="24" fillId="0" borderId="0" xfId="0" applyFont="1" applyAlignment="1" applyProtection="1">
      <alignment horizontal="right" vertical="top"/>
      <protection locked="0"/>
    </xf>
    <xf numFmtId="4" fontId="24" fillId="0" borderId="0" xfId="0" applyNumberFormat="1" applyFont="1" applyAlignment="1" applyProtection="1">
      <alignment vertical="top"/>
      <protection locked="0"/>
    </xf>
    <xf numFmtId="0" fontId="24" fillId="0" borderId="0" xfId="0" applyFont="1" applyAlignment="1" applyProtection="1">
      <alignment horizontal="center" vertical="top"/>
      <protection locked="0"/>
    </xf>
    <xf numFmtId="4" fontId="24" fillId="0" borderId="0" xfId="0" applyNumberFormat="1" applyFont="1" applyAlignment="1" applyProtection="1">
      <alignment horizontal="center" vertical="top"/>
      <protection locked="0"/>
    </xf>
    <xf numFmtId="4" fontId="27" fillId="0" borderId="0" xfId="0" applyNumberFormat="1" applyFont="1" applyAlignment="1" applyProtection="1">
      <alignment vertical="top"/>
      <protection locked="0"/>
    </xf>
    <xf numFmtId="165" fontId="27" fillId="0" borderId="0" xfId="0" applyNumberFormat="1" applyFont="1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 horizontal="center" vertical="top"/>
      <protection locked="0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vertical="top" wrapText="1"/>
      <protection locked="0"/>
    </xf>
    <xf numFmtId="0" fontId="29" fillId="0" borderId="0" xfId="0" applyFont="1" applyAlignment="1" applyProtection="1">
      <alignment vertical="top" wrapText="1"/>
      <protection locked="0"/>
    </xf>
    <xf numFmtId="165" fontId="30" fillId="0" borderId="0" xfId="0" applyNumberFormat="1" applyFont="1" applyProtection="1"/>
    <xf numFmtId="0" fontId="30" fillId="0" borderId="0" xfId="0" applyFont="1" applyProtection="1"/>
    <xf numFmtId="0" fontId="23" fillId="15" borderId="0" xfId="0" applyFont="1" applyFill="1" applyProtection="1"/>
    <xf numFmtId="4" fontId="23" fillId="15" borderId="0" xfId="0" applyNumberFormat="1" applyFont="1" applyFill="1" applyProtection="1"/>
    <xf numFmtId="165" fontId="23" fillId="15" borderId="0" xfId="0" applyNumberFormat="1" applyFont="1" applyFill="1" applyProtection="1"/>
    <xf numFmtId="0" fontId="13" fillId="0" borderId="0" xfId="0" applyFont="1" applyBorder="1" applyAlignment="1" applyProtection="1">
      <alignment horizontal="left" vertical="top" wrapText="1"/>
      <protection locked="0"/>
    </xf>
    <xf numFmtId="165" fontId="31" fillId="0" borderId="0" xfId="0" applyNumberFormat="1" applyFont="1" applyAlignment="1" applyProtection="1">
      <alignment vertical="top"/>
      <protection locked="0"/>
    </xf>
    <xf numFmtId="4" fontId="23" fillId="0" borderId="0" xfId="0" applyNumberFormat="1" applyFont="1" applyAlignment="1" applyProtection="1">
      <alignment vertical="top"/>
      <protection locked="0"/>
    </xf>
    <xf numFmtId="165" fontId="23" fillId="0" borderId="0" xfId="0" applyNumberFormat="1" applyFont="1" applyAlignment="1" applyProtection="1">
      <alignment vertical="top"/>
      <protection locked="0"/>
    </xf>
    <xf numFmtId="0" fontId="23" fillId="0" borderId="0" xfId="0" applyFont="1" applyAlignment="1" applyProtection="1">
      <alignment horizontal="right" vertical="top" wrapText="1"/>
      <protection locked="0"/>
    </xf>
    <xf numFmtId="4" fontId="23" fillId="0" borderId="0" xfId="0" applyNumberFormat="1" applyFont="1" applyAlignment="1" applyProtection="1">
      <alignment horizontal="right" vertical="top"/>
      <protection locked="0"/>
    </xf>
    <xf numFmtId="0" fontId="32" fillId="0" borderId="0" xfId="0" applyFont="1" applyAlignment="1" applyProtection="1">
      <alignment vertical="top" wrapText="1"/>
      <protection locked="0"/>
    </xf>
    <xf numFmtId="165" fontId="33" fillId="0" borderId="0" xfId="0" applyNumberFormat="1" applyFont="1" applyAlignment="1" applyProtection="1">
      <alignment vertical="top"/>
      <protection locked="0"/>
    </xf>
    <xf numFmtId="165" fontId="1" fillId="0" borderId="0" xfId="0" applyNumberFormat="1" applyFont="1" applyAlignment="1" applyProtection="1">
      <alignment horizontal="center" vertical="top"/>
      <protection locked="0"/>
    </xf>
    <xf numFmtId="165" fontId="1" fillId="0" borderId="0" xfId="0" applyNumberFormat="1" applyFont="1" applyAlignment="1" applyProtection="1">
      <alignment vertical="top"/>
    </xf>
    <xf numFmtId="4" fontId="32" fillId="0" borderId="0" xfId="0" applyNumberFormat="1" applyFont="1" applyAlignment="1" applyProtection="1">
      <alignment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0" fontId="33" fillId="0" borderId="0" xfId="0" applyFont="1" applyAlignment="1" applyProtection="1">
      <alignment vertical="top"/>
      <protection locked="0"/>
    </xf>
    <xf numFmtId="0" fontId="33" fillId="0" borderId="0" xfId="0" applyFont="1" applyAlignment="1" applyProtection="1">
      <alignment horizontal="center" vertical="top"/>
      <protection locked="0"/>
    </xf>
    <xf numFmtId="0" fontId="33" fillId="0" borderId="0" xfId="0" applyFont="1" applyAlignment="1" applyProtection="1">
      <alignment vertical="top"/>
    </xf>
    <xf numFmtId="0" fontId="34" fillId="0" borderId="0" xfId="0" applyFont="1" applyAlignment="1" applyProtection="1">
      <alignment horizontal="right" vertical="top" wrapText="1"/>
      <protection locked="0"/>
    </xf>
    <xf numFmtId="4" fontId="35" fillId="0" borderId="0" xfId="0" applyNumberFormat="1" applyFont="1" applyAlignment="1" applyProtection="1">
      <alignment vertical="top"/>
      <protection locked="0"/>
    </xf>
    <xf numFmtId="0" fontId="36" fillId="0" borderId="0" xfId="0" applyFont="1" applyAlignment="1" applyProtection="1">
      <alignment horizontal="right" vertical="top"/>
      <protection locked="0"/>
    </xf>
    <xf numFmtId="4" fontId="36" fillId="0" borderId="0" xfId="0" applyNumberFormat="1" applyFont="1" applyAlignment="1" applyProtection="1">
      <alignment vertical="top"/>
      <protection locked="0"/>
    </xf>
    <xf numFmtId="165" fontId="36" fillId="0" borderId="0" xfId="0" applyNumberFormat="1" applyFont="1" applyAlignment="1" applyProtection="1">
      <alignment vertical="top"/>
      <protection locked="0"/>
    </xf>
    <xf numFmtId="165" fontId="34" fillId="0" borderId="0" xfId="0" applyNumberFormat="1" applyFont="1" applyAlignment="1" applyProtection="1">
      <alignment vertical="top"/>
      <protection locked="0"/>
    </xf>
    <xf numFmtId="0" fontId="35" fillId="0" borderId="0" xfId="0" applyFont="1" applyAlignment="1" applyProtection="1">
      <alignment horizontal="right" vertical="top" wrapText="1"/>
      <protection locked="0"/>
    </xf>
    <xf numFmtId="4" fontId="35" fillId="0" borderId="0" xfId="0" applyNumberFormat="1" applyFont="1" applyAlignment="1" applyProtection="1">
      <alignment horizontal="right" vertical="top"/>
      <protection locked="0"/>
    </xf>
    <xf numFmtId="0" fontId="37" fillId="0" borderId="0" xfId="0" applyFont="1" applyAlignment="1" applyProtection="1">
      <alignment horizontal="right" vertical="top"/>
      <protection locked="0"/>
    </xf>
    <xf numFmtId="4" fontId="37" fillId="0" borderId="0" xfId="0" applyNumberFormat="1" applyFont="1" applyAlignment="1" applyProtection="1">
      <alignment horizontal="right" vertical="top"/>
      <protection locked="0"/>
    </xf>
    <xf numFmtId="166" fontId="37" fillId="0" borderId="0" xfId="0" applyNumberFormat="1" applyFont="1" applyAlignment="1" applyProtection="1">
      <alignment horizontal="right" vertical="top"/>
      <protection locked="0"/>
    </xf>
    <xf numFmtId="165" fontId="35" fillId="0" borderId="0" xfId="0" applyNumberFormat="1" applyFont="1" applyAlignment="1" applyProtection="1">
      <alignment horizontal="right" vertical="top"/>
      <protection locked="0"/>
    </xf>
    <xf numFmtId="165" fontId="37" fillId="0" borderId="0" xfId="0" applyNumberFormat="1" applyFont="1" applyAlignment="1" applyProtection="1">
      <alignment horizontal="right" vertical="top"/>
      <protection locked="0"/>
    </xf>
    <xf numFmtId="0" fontId="35" fillId="0" borderId="0" xfId="0" applyFont="1" applyAlignment="1" applyProtection="1">
      <alignment horizontal="right" vertical="top"/>
      <protection locked="0"/>
    </xf>
    <xf numFmtId="4" fontId="37" fillId="0" borderId="0" xfId="0" applyNumberFormat="1" applyFont="1" applyAlignment="1" applyProtection="1">
      <alignment vertical="top"/>
      <protection locked="0"/>
    </xf>
    <xf numFmtId="165" fontId="37" fillId="0" borderId="0" xfId="0" applyNumberFormat="1" applyFont="1" applyAlignment="1" applyProtection="1">
      <alignment vertical="top"/>
      <protection locked="0"/>
    </xf>
    <xf numFmtId="0" fontId="36" fillId="0" borderId="0" xfId="0" applyFont="1" applyAlignment="1" applyProtection="1">
      <alignment vertical="top"/>
      <protection locked="0"/>
    </xf>
    <xf numFmtId="0" fontId="36" fillId="0" borderId="0" xfId="0" applyFont="1" applyAlignment="1" applyProtection="1">
      <alignment horizontal="center" vertical="top"/>
      <protection locked="0"/>
    </xf>
    <xf numFmtId="0" fontId="36" fillId="0" borderId="0" xfId="0" applyFont="1" applyAlignment="1" applyProtection="1">
      <alignment vertical="top"/>
    </xf>
    <xf numFmtId="165" fontId="35" fillId="0" borderId="0" xfId="0" applyNumberFormat="1" applyFont="1" applyAlignment="1" applyProtection="1">
      <alignment vertical="top"/>
      <protection locked="0"/>
    </xf>
    <xf numFmtId="0" fontId="38" fillId="0" borderId="0" xfId="0" applyFont="1" applyAlignment="1" applyProtection="1">
      <alignment horizontal="right" vertical="top" wrapText="1"/>
      <protection locked="0"/>
    </xf>
    <xf numFmtId="4" fontId="38" fillId="0" borderId="0" xfId="0" applyNumberFormat="1" applyFont="1" applyAlignment="1" applyProtection="1">
      <alignment vertical="top"/>
      <protection locked="0"/>
    </xf>
    <xf numFmtId="0" fontId="38" fillId="0" borderId="0" xfId="0" applyFont="1" applyAlignment="1" applyProtection="1">
      <alignment horizontal="right" vertical="top"/>
      <protection locked="0"/>
    </xf>
    <xf numFmtId="0" fontId="35" fillId="0" borderId="0" xfId="0" applyFont="1" applyProtection="1"/>
    <xf numFmtId="4" fontId="35" fillId="0" borderId="0" xfId="0" applyNumberFormat="1" applyFont="1" applyProtection="1"/>
    <xf numFmtId="4" fontId="35" fillId="13" borderId="0" xfId="0" applyNumberFormat="1" applyFont="1" applyFill="1" applyProtection="1"/>
    <xf numFmtId="165" fontId="35" fillId="0" borderId="0" xfId="0" applyNumberFormat="1" applyFont="1" applyProtection="1"/>
    <xf numFmtId="165" fontId="23" fillId="14" borderId="0" xfId="0" applyNumberFormat="1" applyFont="1" applyFill="1" applyProtection="1"/>
    <xf numFmtId="0" fontId="14" fillId="0" borderId="0" xfId="0" applyFont="1" applyAlignment="1" applyProtection="1">
      <alignment horizontal="right"/>
    </xf>
    <xf numFmtId="166" fontId="14" fillId="0" borderId="0" xfId="0" applyNumberFormat="1" applyFont="1" applyProtection="1"/>
    <xf numFmtId="4" fontId="14" fillId="0" borderId="0" xfId="0" applyNumberFormat="1" applyFont="1" applyProtection="1"/>
    <xf numFmtId="0" fontId="12" fillId="0" borderId="0" xfId="0" applyFont="1"/>
    <xf numFmtId="0" fontId="15" fillId="0" borderId="0" xfId="0" applyFont="1"/>
    <xf numFmtId="0" fontId="13" fillId="0" borderId="0" xfId="0" applyFont="1" applyAlignment="1" applyProtection="1">
      <alignment horizontal="left"/>
    </xf>
    <xf numFmtId="0" fontId="14" fillId="0" borderId="0" xfId="0" applyFont="1"/>
    <xf numFmtId="4" fontId="25" fillId="0" borderId="0" xfId="0" applyNumberFormat="1" applyFont="1" applyAlignment="1" applyProtection="1">
      <alignment vertical="top"/>
      <protection locked="0"/>
    </xf>
    <xf numFmtId="0" fontId="25" fillId="0" borderId="0" xfId="0" applyFont="1" applyAlignment="1" applyProtection="1">
      <alignment horizontal="right" vertical="top"/>
      <protection locked="0"/>
    </xf>
    <xf numFmtId="4" fontId="39" fillId="0" borderId="0" xfId="0" applyNumberFormat="1" applyFont="1" applyAlignment="1" applyProtection="1">
      <alignment vertical="top"/>
      <protection locked="0"/>
    </xf>
    <xf numFmtId="165" fontId="39" fillId="0" borderId="0" xfId="0" applyNumberFormat="1" applyFont="1" applyAlignment="1" applyProtection="1">
      <alignment vertical="top"/>
      <protection locked="0"/>
    </xf>
    <xf numFmtId="0" fontId="13" fillId="0" borderId="10" xfId="11" applyFont="1" applyBorder="1" applyAlignment="1">
      <alignment horizontal="left" vertical="center"/>
    </xf>
    <xf numFmtId="0" fontId="13" fillId="0" borderId="13" xfId="11" applyFont="1" applyBorder="1" applyAlignment="1">
      <alignment horizontal="left" vertical="center"/>
    </xf>
    <xf numFmtId="0" fontId="13" fillId="0" borderId="18" xfId="11" applyFont="1" applyBorder="1" applyAlignment="1">
      <alignment horizontal="left" vertical="center"/>
    </xf>
    <xf numFmtId="0" fontId="1" fillId="0" borderId="11" xfId="11" applyFont="1" applyBorder="1" applyAlignment="1">
      <alignment horizontal="center" vertical="center"/>
    </xf>
    <xf numFmtId="0" fontId="1" fillId="0" borderId="14" xfId="11" applyFont="1" applyBorder="1" applyAlignment="1">
      <alignment horizontal="center" vertical="center"/>
    </xf>
    <xf numFmtId="0" fontId="1" fillId="0" borderId="0" xfId="11" applyFont="1" applyBorder="1" applyAlignment="1">
      <alignment horizontal="centerContinuous" vertical="center"/>
    </xf>
    <xf numFmtId="0" fontId="1" fillId="0" borderId="0" xfId="11" applyFont="1" applyBorder="1" applyAlignment="1">
      <alignment horizontal="center" vertical="center"/>
    </xf>
    <xf numFmtId="4" fontId="13" fillId="0" borderId="65" xfId="11" applyNumberFormat="1" applyFont="1" applyBorder="1" applyAlignment="1">
      <alignment horizontal="right" vertical="center"/>
    </xf>
    <xf numFmtId="4" fontId="40" fillId="14" borderId="65" xfId="0" applyNumberFormat="1" applyFont="1" applyFill="1" applyBorder="1" applyAlignment="1" applyProtection="1">
      <alignment vertical="center"/>
    </xf>
    <xf numFmtId="0" fontId="13" fillId="0" borderId="14" xfId="11" applyFont="1" applyBorder="1" applyAlignment="1">
      <alignment horizontal="left" vertical="center"/>
    </xf>
    <xf numFmtId="4" fontId="13" fillId="0" borderId="38" xfId="11" applyNumberFormat="1" applyFont="1" applyBorder="1" applyAlignment="1">
      <alignment horizontal="right" vertical="center"/>
    </xf>
    <xf numFmtId="0" fontId="35" fillId="0" borderId="0" xfId="0" applyFont="1" applyAlignment="1" applyProtection="1">
      <alignment vertical="top" wrapText="1"/>
      <protection locked="0"/>
    </xf>
    <xf numFmtId="49" fontId="41" fillId="0" borderId="0" xfId="0" applyNumberFormat="1" applyFont="1" applyAlignment="1" applyProtection="1">
      <alignment horizontal="center" vertical="top"/>
      <protection locked="0"/>
    </xf>
    <xf numFmtId="49" fontId="41" fillId="0" borderId="0" xfId="0" applyNumberFormat="1" applyFont="1" applyAlignment="1" applyProtection="1">
      <alignment vertical="top"/>
      <protection locked="0"/>
    </xf>
    <xf numFmtId="49" fontId="24" fillId="0" borderId="0" xfId="0" applyNumberFormat="1" applyFont="1" applyAlignment="1" applyProtection="1">
      <alignment horizontal="center" vertical="top"/>
      <protection locked="0"/>
    </xf>
    <xf numFmtId="49" fontId="24" fillId="0" borderId="0" xfId="0" applyNumberFormat="1" applyFont="1" applyAlignment="1" applyProtection="1">
      <alignment vertical="top"/>
      <protection locked="0"/>
    </xf>
    <xf numFmtId="49" fontId="21" fillId="0" borderId="0" xfId="0" applyNumberFormat="1" applyFont="1" applyAlignment="1" applyProtection="1">
      <alignment horizontal="center" vertical="top"/>
      <protection locked="0"/>
    </xf>
    <xf numFmtId="49" fontId="21" fillId="0" borderId="0" xfId="0" applyNumberFormat="1" applyFont="1" applyAlignment="1" applyProtection="1">
      <alignment vertical="top"/>
      <protection locked="0"/>
    </xf>
    <xf numFmtId="49" fontId="13" fillId="0" borderId="0" xfId="0" applyNumberFormat="1" applyFont="1" applyAlignment="1" applyProtection="1"/>
    <xf numFmtId="49" fontId="13" fillId="0" borderId="0" xfId="0" applyNumberFormat="1" applyFont="1" applyAlignment="1" applyProtection="1">
      <alignment horizontal="center"/>
    </xf>
    <xf numFmtId="49" fontId="42" fillId="0" borderId="0" xfId="0" applyNumberFormat="1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vertical="top"/>
      <protection locked="0"/>
    </xf>
    <xf numFmtId="0" fontId="1" fillId="14" borderId="0" xfId="0" applyFont="1" applyFill="1" applyAlignment="1" applyProtection="1">
      <alignment vertical="top"/>
    </xf>
    <xf numFmtId="0" fontId="13" fillId="14" borderId="0" xfId="0" applyFont="1" applyFill="1" applyAlignment="1" applyProtection="1">
      <alignment horizontal="center" vertical="top"/>
      <protection locked="0"/>
    </xf>
    <xf numFmtId="49" fontId="13" fillId="14" borderId="0" xfId="0" applyNumberFormat="1" applyFont="1" applyFill="1" applyAlignment="1" applyProtection="1">
      <alignment horizontal="center" vertical="top"/>
      <protection locked="0"/>
    </xf>
    <xf numFmtId="49" fontId="13" fillId="14" borderId="0" xfId="0" applyNumberFormat="1" applyFont="1" applyFill="1" applyAlignment="1" applyProtection="1">
      <alignment vertical="top"/>
      <protection locked="0"/>
    </xf>
    <xf numFmtId="0" fontId="13" fillId="14" borderId="0" xfId="0" applyFont="1" applyFill="1" applyAlignment="1" applyProtection="1">
      <alignment vertical="top" wrapText="1"/>
      <protection locked="0"/>
    </xf>
    <xf numFmtId="165" fontId="13" fillId="14" borderId="0" xfId="0" applyNumberFormat="1" applyFont="1" applyFill="1" applyAlignment="1" applyProtection="1">
      <alignment vertical="top"/>
      <protection locked="0"/>
    </xf>
    <xf numFmtId="0" fontId="13" fillId="14" borderId="0" xfId="0" applyFont="1" applyFill="1" applyAlignment="1" applyProtection="1">
      <alignment horizontal="right" vertical="top"/>
      <protection locked="0"/>
    </xf>
    <xf numFmtId="4" fontId="13" fillId="14" borderId="0" xfId="0" applyNumberFormat="1" applyFont="1" applyFill="1" applyAlignment="1" applyProtection="1">
      <alignment vertical="top"/>
      <protection locked="0"/>
    </xf>
    <xf numFmtId="4" fontId="1" fillId="14" borderId="0" xfId="0" applyNumberFormat="1" applyFont="1" applyFill="1" applyAlignment="1" applyProtection="1">
      <alignment vertical="top"/>
      <protection locked="0"/>
    </xf>
    <xf numFmtId="165" fontId="1" fillId="14" borderId="0" xfId="0" applyNumberFormat="1" applyFont="1" applyFill="1" applyAlignment="1" applyProtection="1">
      <alignment vertical="top"/>
      <protection locked="0"/>
    </xf>
    <xf numFmtId="0" fontId="1" fillId="14" borderId="0" xfId="0" applyFont="1" applyFill="1" applyProtection="1"/>
    <xf numFmtId="165" fontId="1" fillId="14" borderId="0" xfId="0" applyNumberFormat="1" applyFont="1" applyFill="1" applyProtection="1"/>
    <xf numFmtId="49" fontId="1" fillId="14" borderId="0" xfId="0" applyNumberFormat="1" applyFont="1" applyFill="1" applyAlignment="1" applyProtection="1">
      <alignment vertical="top"/>
      <protection locked="0"/>
    </xf>
    <xf numFmtId="0" fontId="1" fillId="14" borderId="0" xfId="0" applyFont="1" applyFill="1" applyAlignment="1" applyProtection="1">
      <alignment vertical="top" wrapText="1"/>
      <protection locked="0"/>
    </xf>
    <xf numFmtId="0" fontId="1" fillId="14" borderId="0" xfId="0" applyFont="1" applyFill="1" applyAlignment="1" applyProtection="1">
      <alignment vertical="top"/>
      <protection locked="0"/>
    </xf>
    <xf numFmtId="0" fontId="1" fillId="14" borderId="0" xfId="0" applyFont="1" applyFill="1" applyAlignment="1" applyProtection="1">
      <alignment horizontal="center" vertical="top"/>
      <protection locked="0"/>
    </xf>
    <xf numFmtId="165" fontId="1" fillId="14" borderId="0" xfId="0" applyNumberFormat="1" applyFont="1" applyFill="1" applyAlignment="1" applyProtection="1">
      <alignment horizontal="center" vertical="top"/>
      <protection locked="0"/>
    </xf>
    <xf numFmtId="165" fontId="1" fillId="14" borderId="0" xfId="0" applyNumberFormat="1" applyFont="1" applyFill="1" applyAlignment="1" applyProtection="1">
      <alignment vertical="top"/>
    </xf>
    <xf numFmtId="2" fontId="13" fillId="0" borderId="0" xfId="0" applyNumberFormat="1" applyFont="1" applyAlignment="1" applyProtection="1">
      <alignment horizontal="right" vertical="top"/>
      <protection locked="0"/>
    </xf>
    <xf numFmtId="2" fontId="1" fillId="0" borderId="0" xfId="0" applyNumberFormat="1" applyFont="1" applyAlignment="1" applyProtection="1">
      <alignment horizontal="right" vertical="top"/>
      <protection locked="0"/>
    </xf>
    <xf numFmtId="2" fontId="14" fillId="0" borderId="0" xfId="0" applyNumberFormat="1" applyFont="1" applyAlignment="1" applyProtection="1">
      <alignment horizontal="right" vertical="top"/>
      <protection locked="0"/>
    </xf>
    <xf numFmtId="2" fontId="13" fillId="14" borderId="0" xfId="0" applyNumberFormat="1" applyFont="1" applyFill="1" applyAlignment="1" applyProtection="1">
      <alignment horizontal="right" vertical="top"/>
      <protection locked="0"/>
    </xf>
    <xf numFmtId="2" fontId="24" fillId="0" borderId="0" xfId="0" applyNumberFormat="1" applyFont="1" applyAlignment="1" applyProtection="1">
      <alignment horizontal="right" vertical="top"/>
      <protection locked="0"/>
    </xf>
    <xf numFmtId="2" fontId="0" fillId="0" borderId="0" xfId="0" applyNumberFormat="1"/>
    <xf numFmtId="2" fontId="15" fillId="0" borderId="0" xfId="0" applyNumberFormat="1" applyFont="1"/>
    <xf numFmtId="2" fontId="36" fillId="0" borderId="0" xfId="0" applyNumberFormat="1" applyFont="1" applyAlignment="1" applyProtection="1">
      <alignment horizontal="right" vertical="top"/>
      <protection locked="0"/>
    </xf>
    <xf numFmtId="2" fontId="37" fillId="0" borderId="0" xfId="0" applyNumberFormat="1" applyFont="1" applyAlignment="1" applyProtection="1">
      <alignment horizontal="right" vertical="top"/>
      <protection locked="0"/>
    </xf>
    <xf numFmtId="2" fontId="35" fillId="0" borderId="0" xfId="0" applyNumberFormat="1" applyFont="1" applyAlignment="1" applyProtection="1">
      <alignment horizontal="right" vertical="top"/>
      <protection locked="0"/>
    </xf>
    <xf numFmtId="2" fontId="3" fillId="0" borderId="0" xfId="0" applyNumberFormat="1" applyFont="1" applyAlignment="1" applyProtection="1">
      <alignment horizontal="right" vertical="top"/>
      <protection locked="0"/>
    </xf>
    <xf numFmtId="2" fontId="1" fillId="0" borderId="0" xfId="0" applyNumberFormat="1" applyFont="1" applyProtection="1"/>
    <xf numFmtId="2" fontId="38" fillId="0" borderId="0" xfId="0" applyNumberFormat="1" applyFont="1" applyAlignment="1" applyProtection="1">
      <alignment horizontal="right" vertical="top"/>
      <protection locked="0"/>
    </xf>
    <xf numFmtId="2" fontId="23" fillId="0" borderId="0" xfId="0" applyNumberFormat="1" applyFont="1" applyAlignment="1" applyProtection="1">
      <alignment horizontal="right" vertical="top"/>
      <protection locked="0"/>
    </xf>
    <xf numFmtId="2" fontId="14" fillId="0" borderId="0" xfId="0" applyNumberFormat="1" applyFont="1" applyAlignment="1" applyProtection="1">
      <alignment horizontal="center" vertical="top"/>
      <protection locked="0"/>
    </xf>
    <xf numFmtId="2" fontId="24" fillId="0" borderId="0" xfId="0" applyNumberFormat="1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right"/>
    </xf>
    <xf numFmtId="0" fontId="44" fillId="0" borderId="0" xfId="0" applyFont="1" applyProtection="1">
      <protection locked="0"/>
    </xf>
    <xf numFmtId="49" fontId="1" fillId="14" borderId="0" xfId="0" applyNumberFormat="1" applyFont="1" applyFill="1" applyAlignment="1" applyProtection="1">
      <alignment horizontal="center" vertical="top"/>
      <protection locked="0"/>
    </xf>
  </cellXfs>
  <cellStyles count="23">
    <cellStyle name="1 000 Sk" xfId="1"/>
    <cellStyle name="1 000,-  Sk" xfId="2"/>
    <cellStyle name="1 000,- Kč" xfId="3"/>
    <cellStyle name="1 000,- Sk" xfId="4"/>
    <cellStyle name="1000 Sk_fakturuj99" xfId="5"/>
    <cellStyle name="data" xfId="6"/>
    <cellStyle name="data 2" xfId="7"/>
    <cellStyle name="Chybně" xfId="8"/>
    <cellStyle name="Kontrolní buňka" xfId="9"/>
    <cellStyle name="Neutrální" xfId="10"/>
    <cellStyle name="Normálne" xfId="0" builtinId="0"/>
    <cellStyle name="normálne_KLs" xfId="11"/>
    <cellStyle name="Propojená buňka" xfId="12"/>
    <cellStyle name="Správně" xfId="13"/>
    <cellStyle name="TEXT" xfId="14"/>
    <cellStyle name="TEXT1" xfId="15"/>
    <cellStyle name="Vysvětlující text" xfId="16"/>
    <cellStyle name="Zvýraznění 1" xfId="17"/>
    <cellStyle name="Zvýraznění 2" xfId="18"/>
    <cellStyle name="Zvýraznění 3" xfId="19"/>
    <cellStyle name="Zvýraznění 4" xfId="20"/>
    <cellStyle name="Zvýraznění 5" xfId="21"/>
    <cellStyle name="Zvýraznění 6" xf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9"/>
  <sheetViews>
    <sheetView showGridLines="0" showZeros="0" topLeftCell="A8" workbookViewId="0">
      <selection activeCell="R26" sqref="R26"/>
    </sheetView>
  </sheetViews>
  <sheetFormatPr defaultRowHeight="12.75"/>
  <cols>
    <col min="1" max="1" width="0.7109375" style="7" customWidth="1"/>
    <col min="2" max="2" width="3.7109375" style="7" customWidth="1"/>
    <col min="3" max="3" width="6.85546875" style="7" customWidth="1"/>
    <col min="4" max="4" width="14.7109375" style="7" customWidth="1"/>
    <col min="5" max="5" width="15.140625" style="7" customWidth="1"/>
    <col min="6" max="6" width="14" style="7" customWidth="1"/>
    <col min="7" max="7" width="3.85546875" style="7" customWidth="1"/>
    <col min="8" max="8" width="22.7109375" style="7" customWidth="1"/>
    <col min="9" max="9" width="12.42578125" style="7" customWidth="1"/>
    <col min="10" max="10" width="4.28515625" style="7" customWidth="1"/>
    <col min="11" max="11" width="19.7109375" style="7" customWidth="1"/>
    <col min="12" max="12" width="9.7109375" style="7" customWidth="1"/>
    <col min="13" max="13" width="14.85546875" style="7" customWidth="1"/>
    <col min="14" max="14" width="0.7109375" style="7" customWidth="1"/>
    <col min="15" max="15" width="1.42578125" style="7" customWidth="1"/>
    <col min="16" max="23" width="9.140625" style="7"/>
    <col min="24" max="25" width="5.7109375" style="7" customWidth="1"/>
    <col min="26" max="26" width="6.5703125" style="7" customWidth="1"/>
    <col min="27" max="27" width="21.42578125" style="7" customWidth="1"/>
    <col min="28" max="28" width="4.28515625" style="7" customWidth="1"/>
    <col min="29" max="29" width="8.28515625" style="7" customWidth="1"/>
    <col min="30" max="30" width="8.7109375" style="7" customWidth="1"/>
    <col min="31" max="16384" width="9.140625" style="7"/>
  </cols>
  <sheetData>
    <row r="1" spans="2:30" ht="28.5" customHeight="1" thickBot="1">
      <c r="B1" s="6" t="s">
        <v>319</v>
      </c>
      <c r="C1" s="6"/>
      <c r="D1" s="6"/>
      <c r="E1" s="6"/>
      <c r="F1" s="6"/>
      <c r="G1" s="6"/>
      <c r="H1" s="40" t="str">
        <f>CONCATENATE(AA2," ",AB2," ",AC2," ",AD2)</f>
        <v xml:space="preserve">Krycí list rozpočtu v EUR  </v>
      </c>
      <c r="I1" s="6"/>
      <c r="J1" s="6"/>
      <c r="K1" s="6"/>
      <c r="L1" s="6"/>
      <c r="M1" s="6"/>
      <c r="Z1" s="69" t="s">
        <v>0</v>
      </c>
      <c r="AA1" s="69" t="s">
        <v>1</v>
      </c>
      <c r="AB1" s="69" t="s">
        <v>2</v>
      </c>
      <c r="AC1" s="69" t="s">
        <v>3</v>
      </c>
      <c r="AD1" s="69" t="s">
        <v>4</v>
      </c>
    </row>
    <row r="2" spans="2:30" ht="18" customHeight="1" thickTop="1">
      <c r="B2" s="127"/>
      <c r="C2" s="128"/>
      <c r="D2" s="128"/>
      <c r="E2" s="128"/>
      <c r="F2" s="128"/>
      <c r="G2" s="129" t="s">
        <v>5</v>
      </c>
      <c r="H2" s="128" t="s">
        <v>6</v>
      </c>
      <c r="I2" s="128"/>
      <c r="J2" s="129" t="s">
        <v>7</v>
      </c>
      <c r="K2" s="128"/>
      <c r="L2" s="128"/>
      <c r="M2" s="130"/>
      <c r="Z2" s="69" t="s">
        <v>8</v>
      </c>
      <c r="AA2" s="70" t="s">
        <v>9</v>
      </c>
      <c r="AB2" s="70" t="s">
        <v>10</v>
      </c>
      <c r="AC2" s="70"/>
      <c r="AD2" s="71"/>
    </row>
    <row r="3" spans="2:30" ht="18" customHeight="1">
      <c r="B3" s="131" t="s">
        <v>11</v>
      </c>
      <c r="C3" s="132"/>
      <c r="D3" s="132"/>
      <c r="E3" s="132"/>
      <c r="F3" s="132"/>
      <c r="G3" s="133" t="s">
        <v>332</v>
      </c>
      <c r="H3" s="132"/>
      <c r="I3" s="132"/>
      <c r="J3" s="133" t="s">
        <v>12</v>
      </c>
      <c r="K3" s="132" t="s">
        <v>331</v>
      </c>
      <c r="L3" s="132"/>
      <c r="M3" s="134"/>
      <c r="Z3" s="69" t="s">
        <v>13</v>
      </c>
      <c r="AA3" s="70" t="s">
        <v>14</v>
      </c>
      <c r="AB3" s="70" t="s">
        <v>10</v>
      </c>
      <c r="AC3" s="70" t="s">
        <v>15</v>
      </c>
      <c r="AD3" s="71" t="s">
        <v>16</v>
      </c>
    </row>
    <row r="4" spans="2:30" ht="18" customHeight="1" thickBot="1">
      <c r="B4" s="135" t="s">
        <v>333</v>
      </c>
      <c r="C4" s="136"/>
      <c r="D4" s="136"/>
      <c r="E4" s="136"/>
      <c r="F4" s="136"/>
      <c r="G4" s="137"/>
      <c r="H4" s="136"/>
      <c r="I4" s="136"/>
      <c r="J4" s="137" t="s">
        <v>17</v>
      </c>
      <c r="K4" s="138">
        <v>43510</v>
      </c>
      <c r="L4" s="136" t="s">
        <v>18</v>
      </c>
      <c r="M4" s="139"/>
      <c r="Z4" s="69" t="s">
        <v>19</v>
      </c>
      <c r="AA4" s="70" t="s">
        <v>20</v>
      </c>
      <c r="AB4" s="70" t="s">
        <v>10</v>
      </c>
      <c r="AC4" s="70"/>
      <c r="AD4" s="71"/>
    </row>
    <row r="5" spans="2:30" ht="18" customHeight="1" thickTop="1">
      <c r="B5" s="127" t="s">
        <v>21</v>
      </c>
      <c r="C5" s="128"/>
      <c r="D5" s="128" t="s">
        <v>22</v>
      </c>
      <c r="E5" s="128"/>
      <c r="F5" s="128"/>
      <c r="G5" s="140" t="s">
        <v>23</v>
      </c>
      <c r="H5" s="128" t="s">
        <v>6</v>
      </c>
      <c r="I5" s="128"/>
      <c r="J5" s="128" t="s">
        <v>24</v>
      </c>
      <c r="K5" s="128"/>
      <c r="L5" s="128" t="s">
        <v>25</v>
      </c>
      <c r="M5" s="130"/>
      <c r="Z5" s="69" t="s">
        <v>26</v>
      </c>
      <c r="AA5" s="70" t="s">
        <v>14</v>
      </c>
      <c r="AB5" s="70" t="s">
        <v>10</v>
      </c>
      <c r="AC5" s="70" t="s">
        <v>15</v>
      </c>
      <c r="AD5" s="71" t="s">
        <v>16</v>
      </c>
    </row>
    <row r="6" spans="2:30" ht="18" customHeight="1">
      <c r="B6" s="131" t="s">
        <v>27</v>
      </c>
      <c r="C6" s="132"/>
      <c r="D6" s="132"/>
      <c r="E6" s="132"/>
      <c r="F6" s="132"/>
      <c r="G6" s="141" t="s">
        <v>28</v>
      </c>
      <c r="H6" s="132"/>
      <c r="I6" s="132"/>
      <c r="J6" s="132" t="s">
        <v>24</v>
      </c>
      <c r="K6" s="132"/>
      <c r="L6" s="132" t="s">
        <v>25</v>
      </c>
      <c r="M6" s="134"/>
    </row>
    <row r="7" spans="2:30" ht="18" customHeight="1" thickBot="1">
      <c r="B7" s="135" t="s">
        <v>29</v>
      </c>
      <c r="C7" s="136"/>
      <c r="D7" s="136"/>
      <c r="E7" s="136"/>
      <c r="F7" s="136"/>
      <c r="G7" s="142" t="s">
        <v>28</v>
      </c>
      <c r="H7" s="136"/>
      <c r="I7" s="136"/>
      <c r="J7" s="136" t="s">
        <v>24</v>
      </c>
      <c r="K7" s="136"/>
      <c r="L7" s="136" t="s">
        <v>25</v>
      </c>
      <c r="M7" s="139"/>
    </row>
    <row r="8" spans="2:30" ht="18" customHeight="1" thickTop="1">
      <c r="B8" s="143"/>
      <c r="C8" s="144"/>
      <c r="D8" s="145"/>
      <c r="E8" s="146"/>
      <c r="F8" s="147">
        <f>IF(B8&lt;&gt;0,ROUND($M$26/B8,0),0)</f>
        <v>0</v>
      </c>
      <c r="G8" s="140"/>
      <c r="H8" s="144"/>
      <c r="I8" s="147">
        <f>IF(G8&lt;&gt;0,ROUND($M$26/G8,0),0)</f>
        <v>0</v>
      </c>
      <c r="J8" s="129"/>
      <c r="K8" s="144"/>
      <c r="L8" s="146"/>
      <c r="M8" s="148">
        <f>IF(J8&lt;&gt;0,ROUND($M$26/J8,0),0)</f>
        <v>0</v>
      </c>
    </row>
    <row r="9" spans="2:30" ht="18" customHeight="1" thickBot="1">
      <c r="B9" s="149"/>
      <c r="C9" s="150"/>
      <c r="D9" s="151"/>
      <c r="E9" s="152"/>
      <c r="F9" s="153">
        <f>IF(B9&lt;&gt;0,ROUND($M$26/B9,0),0)</f>
        <v>0</v>
      </c>
      <c r="G9" s="154"/>
      <c r="H9" s="150"/>
      <c r="I9" s="153">
        <f>IF(G9&lt;&gt;0,ROUND($M$26/G9,0),0)</f>
        <v>0</v>
      </c>
      <c r="J9" s="154"/>
      <c r="K9" s="150"/>
      <c r="L9" s="152"/>
      <c r="M9" s="155">
        <f>IF(J9&lt;&gt;0,ROUND($M$26/J9,0),0)</f>
        <v>0</v>
      </c>
    </row>
    <row r="10" spans="2:30" ht="18" customHeight="1" thickTop="1">
      <c r="B10" s="156" t="s">
        <v>30</v>
      </c>
      <c r="C10" s="157" t="s">
        <v>31</v>
      </c>
      <c r="D10" s="158" t="s">
        <v>32</v>
      </c>
      <c r="E10" s="158" t="s">
        <v>33</v>
      </c>
      <c r="F10" s="159" t="s">
        <v>34</v>
      </c>
      <c r="G10" s="42" t="s">
        <v>35</v>
      </c>
      <c r="H10" s="8" t="s">
        <v>36</v>
      </c>
      <c r="I10" s="9"/>
      <c r="J10" s="42" t="s">
        <v>37</v>
      </c>
      <c r="K10" s="8" t="s">
        <v>38</v>
      </c>
      <c r="L10" s="10"/>
      <c r="M10" s="9"/>
    </row>
    <row r="11" spans="2:30" ht="18" customHeight="1">
      <c r="B11" s="160">
        <v>1</v>
      </c>
      <c r="C11" s="278" t="s">
        <v>39</v>
      </c>
      <c r="D11" s="286">
        <f xml:space="preserve"> Prehlad!L70</f>
        <v>0</v>
      </c>
      <c r="E11" s="286">
        <f xml:space="preserve"> Prehlad!M70</f>
        <v>0</v>
      </c>
      <c r="F11" s="285">
        <f>D11+E11</f>
        <v>0</v>
      </c>
      <c r="G11" s="281">
        <v>6</v>
      </c>
      <c r="H11" s="12" t="s">
        <v>40</v>
      </c>
      <c r="I11" s="73">
        <v>0</v>
      </c>
      <c r="J11" s="11">
        <v>11</v>
      </c>
      <c r="K11" s="13" t="s">
        <v>41</v>
      </c>
      <c r="L11" s="14">
        <v>0</v>
      </c>
      <c r="M11" s="73">
        <v>0</v>
      </c>
    </row>
    <row r="12" spans="2:30" ht="18" customHeight="1">
      <c r="B12" s="161">
        <v>2</v>
      </c>
      <c r="C12" s="279" t="s">
        <v>42</v>
      </c>
      <c r="D12" s="286">
        <f xml:space="preserve"> Prehlad!L193</f>
        <v>0</v>
      </c>
      <c r="E12" s="286">
        <f xml:space="preserve"> Prehlad!M193</f>
        <v>0</v>
      </c>
      <c r="F12" s="285">
        <f>D12+E12</f>
        <v>0</v>
      </c>
      <c r="G12" s="282">
        <v>7</v>
      </c>
      <c r="H12" s="16" t="s">
        <v>43</v>
      </c>
      <c r="I12" s="74">
        <v>0</v>
      </c>
      <c r="J12" s="15">
        <v>12</v>
      </c>
      <c r="K12" s="17" t="s">
        <v>44</v>
      </c>
      <c r="L12" s="18">
        <v>0</v>
      </c>
      <c r="M12" s="74">
        <v>0</v>
      </c>
    </row>
    <row r="13" spans="2:30" ht="18" customHeight="1">
      <c r="B13" s="161">
        <v>3</v>
      </c>
      <c r="C13" s="279" t="s">
        <v>45</v>
      </c>
      <c r="D13" s="286">
        <f xml:space="preserve"> Prehlad!L200</f>
        <v>0</v>
      </c>
      <c r="E13" s="285">
        <v>0</v>
      </c>
      <c r="F13" s="285">
        <f>D13+E13</f>
        <v>0</v>
      </c>
      <c r="G13" s="282">
        <v>8</v>
      </c>
      <c r="H13" s="16" t="s">
        <v>46</v>
      </c>
      <c r="I13" s="74">
        <v>0</v>
      </c>
      <c r="J13" s="15">
        <v>13</v>
      </c>
      <c r="K13" s="17" t="s">
        <v>47</v>
      </c>
      <c r="L13" s="18">
        <v>0</v>
      </c>
      <c r="M13" s="74">
        <v>0</v>
      </c>
    </row>
    <row r="14" spans="2:30" ht="18" customHeight="1" thickBot="1">
      <c r="B14" s="161">
        <v>4</v>
      </c>
      <c r="C14" s="279" t="s">
        <v>48</v>
      </c>
      <c r="D14" s="286">
        <f xml:space="preserve"> Prehlad!L203</f>
        <v>0</v>
      </c>
      <c r="E14" s="285">
        <v>0</v>
      </c>
      <c r="F14" s="285">
        <f>D14+E14</f>
        <v>0</v>
      </c>
      <c r="G14" s="282">
        <v>9</v>
      </c>
      <c r="H14" s="16" t="s">
        <v>49</v>
      </c>
      <c r="I14" s="74">
        <v>0</v>
      </c>
      <c r="J14" s="15">
        <v>14</v>
      </c>
      <c r="K14" s="17" t="s">
        <v>49</v>
      </c>
      <c r="L14" s="18">
        <v>0</v>
      </c>
      <c r="M14" s="74">
        <v>0</v>
      </c>
    </row>
    <row r="15" spans="2:30" ht="18" customHeight="1" thickBot="1">
      <c r="B15" s="162">
        <v>5</v>
      </c>
      <c r="C15" s="280" t="s">
        <v>50</v>
      </c>
      <c r="D15" s="285">
        <f>SUM(D11:D14)</f>
        <v>0</v>
      </c>
      <c r="E15" s="285">
        <f>SUM(E11:E14)</f>
        <v>0</v>
      </c>
      <c r="F15" s="285">
        <f>SUM(F11:F14)</f>
        <v>0</v>
      </c>
      <c r="G15" s="20">
        <v>10</v>
      </c>
      <c r="H15" s="21" t="s">
        <v>51</v>
      </c>
      <c r="I15" s="75">
        <f>SUM(I11:I14)</f>
        <v>0</v>
      </c>
      <c r="J15" s="19">
        <v>15</v>
      </c>
      <c r="K15" s="22"/>
      <c r="L15" s="23" t="s">
        <v>52</v>
      </c>
      <c r="M15" s="75">
        <f>SUM(M11:M14)</f>
        <v>0</v>
      </c>
    </row>
    <row r="16" spans="2:30" ht="18" customHeight="1" thickTop="1">
      <c r="B16" s="24" t="s">
        <v>53</v>
      </c>
      <c r="C16" s="25"/>
      <c r="D16" s="283"/>
      <c r="E16" s="283"/>
      <c r="F16" s="284"/>
      <c r="G16" s="24" t="s">
        <v>54</v>
      </c>
      <c r="H16" s="25"/>
      <c r="I16" s="27"/>
      <c r="J16" s="42" t="s">
        <v>55</v>
      </c>
      <c r="K16" s="8" t="s">
        <v>56</v>
      </c>
      <c r="L16" s="10"/>
      <c r="M16" s="41"/>
    </row>
    <row r="17" spans="2:17" ht="18" customHeight="1">
      <c r="B17" s="28"/>
      <c r="C17" s="29" t="s">
        <v>57</v>
      </c>
      <c r="D17" s="29"/>
      <c r="E17" s="29" t="s">
        <v>58</v>
      </c>
      <c r="F17" s="30"/>
      <c r="G17" s="28"/>
      <c r="H17" s="31"/>
      <c r="I17" s="32"/>
      <c r="J17" s="15">
        <v>16</v>
      </c>
      <c r="K17" s="279" t="s">
        <v>59</v>
      </c>
      <c r="L17" s="287"/>
      <c r="M17" s="288" t="s">
        <v>49</v>
      </c>
    </row>
    <row r="18" spans="2:17" ht="18" customHeight="1">
      <c r="B18" s="34"/>
      <c r="C18" s="31" t="s">
        <v>60</v>
      </c>
      <c r="D18" s="31"/>
      <c r="E18" s="31"/>
      <c r="F18" s="35"/>
      <c r="G18" s="34"/>
      <c r="H18" s="31" t="s">
        <v>57</v>
      </c>
      <c r="I18" s="32"/>
      <c r="J18" s="15">
        <v>17</v>
      </c>
      <c r="K18" s="17" t="s">
        <v>61</v>
      </c>
      <c r="L18" s="33"/>
      <c r="M18" s="74">
        <v>0</v>
      </c>
    </row>
    <row r="19" spans="2:17" ht="18" customHeight="1">
      <c r="B19" s="34"/>
      <c r="C19" s="31"/>
      <c r="D19" s="31"/>
      <c r="E19" s="31"/>
      <c r="F19" s="35"/>
      <c r="G19" s="34"/>
      <c r="H19" s="36"/>
      <c r="I19" s="32"/>
      <c r="J19" s="15">
        <v>18</v>
      </c>
      <c r="K19" s="17" t="s">
        <v>62</v>
      </c>
      <c r="L19" s="33"/>
      <c r="M19" s="74">
        <v>0</v>
      </c>
    </row>
    <row r="20" spans="2:17" ht="18" customHeight="1" thickBot="1">
      <c r="B20" s="34"/>
      <c r="C20" s="31"/>
      <c r="D20" s="31"/>
      <c r="E20" s="31"/>
      <c r="F20" s="35"/>
      <c r="G20" s="34"/>
      <c r="H20" s="29" t="s">
        <v>58</v>
      </c>
      <c r="I20" s="32"/>
      <c r="J20" s="15">
        <v>19</v>
      </c>
      <c r="K20" s="17" t="s">
        <v>49</v>
      </c>
      <c r="L20" s="33"/>
      <c r="M20" s="74">
        <v>0</v>
      </c>
    </row>
    <row r="21" spans="2:17" ht="18" customHeight="1" thickBot="1">
      <c r="B21" s="28"/>
      <c r="C21" s="31"/>
      <c r="D21" s="31"/>
      <c r="E21" s="31"/>
      <c r="F21" s="31"/>
      <c r="G21" s="28"/>
      <c r="H21" s="31" t="s">
        <v>60</v>
      </c>
      <c r="I21" s="32"/>
      <c r="J21" s="19">
        <v>20</v>
      </c>
      <c r="K21" s="22"/>
      <c r="L21" s="23" t="s">
        <v>63</v>
      </c>
      <c r="M21" s="75">
        <f>SUM(M17:M20)</f>
        <v>0</v>
      </c>
      <c r="Q21" s="7" t="s">
        <v>49</v>
      </c>
    </row>
    <row r="22" spans="2:17" ht="18" customHeight="1" thickTop="1">
      <c r="B22" s="24" t="s">
        <v>64</v>
      </c>
      <c r="C22" s="25"/>
      <c r="D22" s="25"/>
      <c r="E22" s="25"/>
      <c r="F22" s="26"/>
      <c r="G22" s="28"/>
      <c r="H22" s="31"/>
      <c r="I22" s="32"/>
      <c r="J22" s="156" t="s">
        <v>65</v>
      </c>
      <c r="K22" s="163" t="s">
        <v>66</v>
      </c>
      <c r="L22" s="164"/>
      <c r="M22" s="165"/>
    </row>
    <row r="23" spans="2:17" ht="18" customHeight="1">
      <c r="B23" s="28"/>
      <c r="C23" s="29" t="s">
        <v>57</v>
      </c>
      <c r="D23" s="29"/>
      <c r="E23" s="29" t="s">
        <v>58</v>
      </c>
      <c r="F23" s="30"/>
      <c r="G23" s="28"/>
      <c r="H23" s="31"/>
      <c r="I23" s="32"/>
      <c r="J23" s="166">
        <v>21</v>
      </c>
      <c r="K23" s="167"/>
      <c r="L23" s="168" t="s">
        <v>67</v>
      </c>
      <c r="M23" s="169">
        <f>ROUND(F15,2)+I15+M15+M21</f>
        <v>0</v>
      </c>
    </row>
    <row r="24" spans="2:17" ht="18" customHeight="1">
      <c r="B24" s="34"/>
      <c r="C24" s="31" t="s">
        <v>60</v>
      </c>
      <c r="D24" s="31"/>
      <c r="E24" s="31"/>
      <c r="F24" s="35"/>
      <c r="G24" s="28"/>
      <c r="H24" s="31"/>
      <c r="I24" s="32"/>
      <c r="J24" s="170">
        <v>22</v>
      </c>
      <c r="K24" s="171" t="s">
        <v>68</v>
      </c>
      <c r="L24" s="172">
        <f>M23-L25</f>
        <v>0</v>
      </c>
      <c r="M24" s="173">
        <f>ROUND((L24*20)/100,2)</f>
        <v>0</v>
      </c>
    </row>
    <row r="25" spans="2:17" ht="18" customHeight="1" thickBot="1">
      <c r="B25" s="34"/>
      <c r="C25" s="31"/>
      <c r="D25" s="31"/>
      <c r="E25" s="31"/>
      <c r="F25" s="35"/>
      <c r="G25" s="28"/>
      <c r="H25" s="31"/>
      <c r="I25" s="32"/>
      <c r="J25" s="170">
        <v>23</v>
      </c>
      <c r="K25" s="171" t="s">
        <v>69</v>
      </c>
      <c r="L25" s="172">
        <f>SUMIF(Prehlad!T11:T9527,0,Prehlad!N11:N9527)</f>
        <v>0</v>
      </c>
      <c r="M25" s="173">
        <f>ROUND((L25*0)/100,1)</f>
        <v>0</v>
      </c>
    </row>
    <row r="26" spans="2:17" ht="18" customHeight="1" thickBot="1">
      <c r="B26" s="34"/>
      <c r="C26" s="31"/>
      <c r="D26" s="31"/>
      <c r="E26" s="31"/>
      <c r="F26" s="35"/>
      <c r="G26" s="28"/>
      <c r="H26" s="31"/>
      <c r="I26" s="32"/>
      <c r="J26" s="174">
        <v>24</v>
      </c>
      <c r="K26" s="175"/>
      <c r="L26" s="176" t="s">
        <v>70</v>
      </c>
      <c r="M26" s="177">
        <f>M23+M24+M25</f>
        <v>0</v>
      </c>
    </row>
    <row r="27" spans="2:17" ht="17.100000000000001" customHeight="1" thickTop="1" thickBot="1">
      <c r="B27" s="37"/>
      <c r="C27" s="38"/>
      <c r="D27" s="38"/>
      <c r="E27" s="38"/>
      <c r="F27" s="38"/>
      <c r="G27" s="37"/>
      <c r="H27" s="38"/>
      <c r="I27" s="39"/>
      <c r="J27" s="178" t="s">
        <v>71</v>
      </c>
      <c r="K27" s="179" t="s">
        <v>72</v>
      </c>
      <c r="L27" s="180"/>
      <c r="M27" s="181">
        <v>0</v>
      </c>
    </row>
    <row r="28" spans="2:17" ht="14.25" customHeight="1" thickTop="1"/>
    <row r="29" spans="2:17" ht="2.25" customHeight="1"/>
  </sheetData>
  <sheetProtection password="CFDD" sheet="1" objects="1" scenarios="1"/>
  <printOptions horizontalCentered="1" verticalCentered="1"/>
  <pageMargins left="0.25" right="0.39" top="0.35433070866141736" bottom="0.43307086614173229" header="0.31496062992125984" footer="0.3543307086614173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showGridLines="0" workbookViewId="0">
      <pane ySplit="9" topLeftCell="A10" activePane="bottomLeft" state="frozen"/>
      <selection pane="bottomLeft" activeCell="C24" sqref="C24"/>
    </sheetView>
  </sheetViews>
  <sheetFormatPr defaultRowHeight="12.75"/>
  <cols>
    <col min="1" max="1" width="43.42578125" style="1" customWidth="1"/>
    <col min="2" max="3" width="12.7109375" style="3" customWidth="1"/>
    <col min="4" max="4" width="13" style="3" customWidth="1"/>
    <col min="5" max="5" width="12.28515625" style="4" customWidth="1"/>
    <col min="6" max="6" width="11.28515625" style="2" customWidth="1"/>
    <col min="7" max="7" width="0" style="2" hidden="1" customWidth="1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99" t="s">
        <v>73</v>
      </c>
      <c r="B1" s="100"/>
      <c r="C1" s="97"/>
      <c r="D1" s="100"/>
      <c r="E1" s="99" t="s">
        <v>431</v>
      </c>
      <c r="F1" s="97"/>
      <c r="G1" s="1"/>
      <c r="Z1" s="69" t="s">
        <v>0</v>
      </c>
      <c r="AA1" s="69" t="s">
        <v>1</v>
      </c>
      <c r="AB1" s="69" t="s">
        <v>2</v>
      </c>
      <c r="AC1" s="69" t="s">
        <v>3</v>
      </c>
      <c r="AD1" s="69" t="s">
        <v>4</v>
      </c>
    </row>
    <row r="2" spans="1:30">
      <c r="A2" s="99" t="s">
        <v>74</v>
      </c>
      <c r="B2" s="100"/>
      <c r="C2" s="97"/>
      <c r="D2" s="100"/>
      <c r="E2" s="99" t="s">
        <v>332</v>
      </c>
      <c r="F2" s="97"/>
      <c r="G2" s="1"/>
      <c r="Z2" s="69" t="s">
        <v>8</v>
      </c>
      <c r="AA2" s="70" t="s">
        <v>75</v>
      </c>
      <c r="AB2" s="70" t="s">
        <v>10</v>
      </c>
      <c r="AC2" s="70"/>
      <c r="AD2" s="71"/>
    </row>
    <row r="3" spans="1:30">
      <c r="A3" s="99" t="s">
        <v>76</v>
      </c>
      <c r="B3" s="100"/>
      <c r="C3" s="97"/>
      <c r="D3" s="100"/>
      <c r="E3" s="99" t="s">
        <v>420</v>
      </c>
      <c r="F3" s="97"/>
      <c r="G3" s="1"/>
      <c r="Z3" s="69" t="s">
        <v>13</v>
      </c>
      <c r="AA3" s="70" t="s">
        <v>77</v>
      </c>
      <c r="AB3" s="70" t="s">
        <v>10</v>
      </c>
      <c r="AC3" s="70" t="s">
        <v>15</v>
      </c>
      <c r="AD3" s="71" t="s">
        <v>16</v>
      </c>
    </row>
    <row r="4" spans="1:30">
      <c r="A4" s="99"/>
      <c r="B4" s="97"/>
      <c r="C4" s="97"/>
      <c r="D4" s="97"/>
      <c r="E4" s="97"/>
      <c r="F4" s="97"/>
      <c r="G4" s="1"/>
      <c r="Z4" s="69" t="s">
        <v>26</v>
      </c>
      <c r="AA4" s="70" t="s">
        <v>77</v>
      </c>
      <c r="AB4" s="70" t="s">
        <v>10</v>
      </c>
      <c r="AC4" s="70" t="s">
        <v>15</v>
      </c>
      <c r="AD4" s="71" t="s">
        <v>16</v>
      </c>
    </row>
    <row r="5" spans="1:30">
      <c r="A5" s="99" t="s">
        <v>78</v>
      </c>
      <c r="B5" s="97"/>
      <c r="C5" s="97"/>
      <c r="D5" s="97"/>
      <c r="E5" s="97"/>
      <c r="F5" s="97"/>
      <c r="G5" s="1"/>
      <c r="Z5" s="72"/>
      <c r="AA5" s="72"/>
      <c r="AB5" s="72"/>
      <c r="AC5" s="72"/>
      <c r="AD5" s="72"/>
    </row>
    <row r="6" spans="1:30">
      <c r="A6" s="99" t="s">
        <v>334</v>
      </c>
      <c r="B6" s="97"/>
      <c r="C6" s="97"/>
      <c r="D6" s="97"/>
      <c r="E6" s="97"/>
      <c r="F6" s="97"/>
      <c r="G6" s="1"/>
    </row>
    <row r="7" spans="1:30" ht="14.25" thickBot="1">
      <c r="A7" s="97" t="s">
        <v>318</v>
      </c>
      <c r="B7" s="101" t="str">
        <f>CONCATENATE(AA2," ",AB2," ",AC2," ",AD2)</f>
        <v xml:space="preserve">Rekapitulácia rozpočtu v EUR  </v>
      </c>
      <c r="C7" s="100"/>
      <c r="D7" s="100"/>
      <c r="E7" s="102"/>
      <c r="F7" s="103"/>
      <c r="G7" s="1"/>
    </row>
    <row r="8" spans="1:30" ht="15.75" customHeight="1" thickTop="1">
      <c r="A8" s="107" t="s">
        <v>79</v>
      </c>
      <c r="B8" s="108" t="s">
        <v>32</v>
      </c>
      <c r="C8" s="108" t="s">
        <v>80</v>
      </c>
      <c r="D8" s="108" t="s">
        <v>81</v>
      </c>
      <c r="E8" s="109" t="s">
        <v>315</v>
      </c>
      <c r="F8" s="110" t="s">
        <v>82</v>
      </c>
      <c r="G8" s="1"/>
    </row>
    <row r="9" spans="1:30" ht="15.75" customHeight="1" thickBot="1">
      <c r="A9" s="111"/>
      <c r="B9" s="112"/>
      <c r="C9" s="112" t="s">
        <v>83</v>
      </c>
      <c r="D9" s="112"/>
      <c r="E9" s="112" t="s">
        <v>81</v>
      </c>
      <c r="F9" s="113" t="s">
        <v>81</v>
      </c>
      <c r="G9" s="55" t="s">
        <v>84</v>
      </c>
    </row>
    <row r="10" spans="1:30" ht="9.75" customHeight="1" thickTop="1">
      <c r="A10" s="97"/>
      <c r="B10" s="100"/>
      <c r="C10" s="100"/>
      <c r="D10" s="114"/>
      <c r="E10" s="103"/>
      <c r="F10" s="103"/>
    </row>
    <row r="11" spans="1:30">
      <c r="A11" s="97"/>
      <c r="B11" s="100"/>
      <c r="C11" s="100"/>
      <c r="D11" s="114"/>
      <c r="E11" s="103"/>
      <c r="F11" s="103"/>
      <c r="G11" s="2" t="e">
        <f>Prehlad!#REF!</f>
        <v>#REF!</v>
      </c>
    </row>
    <row r="12" spans="1:30">
      <c r="A12" s="97" t="s">
        <v>85</v>
      </c>
      <c r="B12" s="100">
        <f>Prehlad!L44</f>
        <v>0</v>
      </c>
      <c r="C12" s="100">
        <f>Prehlad!M44</f>
        <v>0</v>
      </c>
      <c r="D12" s="114">
        <f>Prehlad!E44</f>
        <v>0</v>
      </c>
      <c r="E12" s="103">
        <f>Prehlad!Q44</f>
        <v>0</v>
      </c>
      <c r="F12" s="103">
        <f>Prehlad!S44</f>
        <v>0</v>
      </c>
      <c r="G12" s="2">
        <f>Prehlad!AB45</f>
        <v>806.74640499999998</v>
      </c>
    </row>
    <row r="13" spans="1:30">
      <c r="A13" s="97" t="s">
        <v>86</v>
      </c>
      <c r="B13" s="100">
        <f>Prehlad!L69</f>
        <v>0</v>
      </c>
      <c r="C13" s="100">
        <f>Prehlad!M69</f>
        <v>0</v>
      </c>
      <c r="D13" s="114">
        <f>Prehlad!E69</f>
        <v>0</v>
      </c>
      <c r="E13" s="103">
        <f>Prehlad!Q69</f>
        <v>0</v>
      </c>
      <c r="F13" s="103">
        <f>Prehlad!S69</f>
        <v>0</v>
      </c>
      <c r="G13" s="2">
        <f>Prehlad!AB70</f>
        <v>1874.9507639999999</v>
      </c>
    </row>
    <row r="14" spans="1:30">
      <c r="A14" s="221" t="s">
        <v>87</v>
      </c>
      <c r="B14" s="222">
        <f>Prehlad!L70</f>
        <v>0</v>
      </c>
      <c r="C14" s="222">
        <f>Prehlad!M70</f>
        <v>0</v>
      </c>
      <c r="D14" s="115">
        <f>Prehlad!E70</f>
        <v>0</v>
      </c>
      <c r="E14" s="223">
        <f>Prehlad!Q70</f>
        <v>0</v>
      </c>
      <c r="F14" s="223">
        <f>Prehlad!S70</f>
        <v>0</v>
      </c>
      <c r="G14" s="2">
        <f>Prehlad!AB71</f>
        <v>4187.153225</v>
      </c>
    </row>
    <row r="15" spans="1:30">
      <c r="A15" s="272" t="s">
        <v>427</v>
      </c>
      <c r="B15" s="100">
        <f>Prehlad!L75</f>
        <v>0</v>
      </c>
      <c r="C15" s="100" t="s">
        <v>49</v>
      </c>
      <c r="D15" s="114">
        <f>Prehlad!L75</f>
        <v>0</v>
      </c>
      <c r="E15" s="103">
        <f>Prehlad!Q75</f>
        <v>0</v>
      </c>
      <c r="F15" s="266"/>
    </row>
    <row r="16" spans="1:30">
      <c r="A16" s="97" t="s">
        <v>88</v>
      </c>
      <c r="B16" s="100">
        <f>Prehlad!L83</f>
        <v>0</v>
      </c>
      <c r="C16" s="100">
        <f>Prehlad!M83</f>
        <v>0</v>
      </c>
      <c r="D16" s="114">
        <f>Prehlad!E83</f>
        <v>0</v>
      </c>
      <c r="E16" s="103">
        <f>Prehlad!Q83</f>
        <v>0</v>
      </c>
      <c r="F16" s="103">
        <f>Prehlad!S83</f>
        <v>0</v>
      </c>
      <c r="G16" s="2">
        <f>Prehlad!AB84</f>
        <v>146.99096</v>
      </c>
      <c r="I16" s="1" t="s">
        <v>49</v>
      </c>
    </row>
    <row r="17" spans="1:13">
      <c r="A17" s="262" t="s">
        <v>89</v>
      </c>
      <c r="B17" s="263">
        <f>Prehlad!L84</f>
        <v>0</v>
      </c>
      <c r="C17" s="263">
        <f>Prehlad!M84</f>
        <v>0</v>
      </c>
      <c r="D17" s="264">
        <f>Prehlad!E84</f>
        <v>0</v>
      </c>
      <c r="E17" s="265">
        <f>Prehlad!Q84</f>
        <v>0</v>
      </c>
      <c r="F17" s="265">
        <f>Prehlad!S84</f>
        <v>0</v>
      </c>
      <c r="G17" s="2">
        <f>Prehlad!AB85</f>
        <v>0</v>
      </c>
    </row>
    <row r="18" spans="1:13">
      <c r="A18" s="262" t="s">
        <v>90</v>
      </c>
      <c r="B18" s="263">
        <f>Prehlad!L88</f>
        <v>0</v>
      </c>
      <c r="C18" s="263">
        <f>Prehlad!M88</f>
        <v>0</v>
      </c>
      <c r="D18" s="264">
        <f>Prehlad!E88</f>
        <v>0</v>
      </c>
      <c r="E18" s="265">
        <f>Prehlad!Q88</f>
        <v>0</v>
      </c>
      <c r="F18" s="265">
        <f>Prehlad!S88</f>
        <v>0</v>
      </c>
      <c r="G18" s="2">
        <f>Prehlad!AB89</f>
        <v>0</v>
      </c>
    </row>
    <row r="19" spans="1:13">
      <c r="A19" s="97" t="s">
        <v>337</v>
      </c>
      <c r="B19" s="100">
        <f>Prehlad!L93</f>
        <v>0</v>
      </c>
      <c r="C19" s="100">
        <f>Prehlad!M94</f>
        <v>0</v>
      </c>
      <c r="D19" s="114">
        <f>Prehlad!E93</f>
        <v>0</v>
      </c>
      <c r="E19" s="103">
        <f>Prehlad!Q94</f>
        <v>0</v>
      </c>
      <c r="F19" s="103">
        <f>Prehlad!S93</f>
        <v>0</v>
      </c>
      <c r="G19" s="2">
        <f>Prehlad!AB94</f>
        <v>0</v>
      </c>
    </row>
    <row r="20" spans="1:13">
      <c r="A20" s="262" t="s">
        <v>91</v>
      </c>
      <c r="B20" s="263">
        <f>Prehlad!L93</f>
        <v>0</v>
      </c>
      <c r="C20" s="263">
        <f>Prehlad!M93</f>
        <v>0</v>
      </c>
      <c r="D20" s="264">
        <f>Prehlad!E93</f>
        <v>0</v>
      </c>
      <c r="E20" s="265">
        <f>Prehlad!Q95</f>
        <v>0</v>
      </c>
      <c r="F20" s="265">
        <f>Prehlad!S94</f>
        <v>0</v>
      </c>
      <c r="G20" s="119">
        <f>Prehlad!AB95</f>
        <v>0</v>
      </c>
      <c r="H20" s="5"/>
    </row>
    <row r="21" spans="1:13">
      <c r="A21" s="97" t="s">
        <v>92</v>
      </c>
      <c r="B21" s="100">
        <f>Prehlad!L108</f>
        <v>0</v>
      </c>
      <c r="C21" s="100">
        <f>Prehlad!M108</f>
        <v>0</v>
      </c>
      <c r="D21" s="114">
        <f>Prehlad!E108</f>
        <v>0</v>
      </c>
      <c r="E21" s="103">
        <f>Prehlad!Q108</f>
        <v>0</v>
      </c>
      <c r="F21" s="103">
        <f>Prehlad!S109</f>
        <v>0</v>
      </c>
      <c r="G21" s="2">
        <f>Prehlad!AB109</f>
        <v>982.79682700000001</v>
      </c>
    </row>
    <row r="22" spans="1:13">
      <c r="A22" s="97" t="s">
        <v>93</v>
      </c>
      <c r="B22" s="100">
        <f>Prehlad!L144</f>
        <v>0</v>
      </c>
      <c r="C22" s="100">
        <f>Prehlad!M144</f>
        <v>0</v>
      </c>
      <c r="D22" s="114">
        <f>Prehlad!E144</f>
        <v>0</v>
      </c>
      <c r="E22" s="103">
        <f>Prehlad!Q144</f>
        <v>0</v>
      </c>
      <c r="F22" s="103" t="str">
        <f>Prehlad!S144</f>
        <v xml:space="preserve"> </v>
      </c>
      <c r="G22" s="2" t="e">
        <f>Prehlad!#REF!</f>
        <v>#REF!</v>
      </c>
    </row>
    <row r="23" spans="1:13">
      <c r="A23" s="262" t="s">
        <v>94</v>
      </c>
      <c r="B23" s="263">
        <f>Prehlad!L145</f>
        <v>0</v>
      </c>
      <c r="C23" s="263">
        <f>Prehlad!M145</f>
        <v>0</v>
      </c>
      <c r="D23" s="264">
        <f>Prehlad!E145</f>
        <v>0</v>
      </c>
      <c r="E23" s="265">
        <f>Prehlad!Q145</f>
        <v>0</v>
      </c>
      <c r="F23" s="265">
        <f>Prehlad!S146</f>
        <v>0</v>
      </c>
      <c r="G23" s="2">
        <f>Prehlad!AB146</f>
        <v>0</v>
      </c>
      <c r="M23" s="97"/>
    </row>
    <row r="24" spans="1:13">
      <c r="A24" s="97" t="s">
        <v>95</v>
      </c>
      <c r="B24" s="100">
        <f>Prehlad!L172</f>
        <v>0</v>
      </c>
      <c r="C24" s="100">
        <f>Prehlad!M172</f>
        <v>0</v>
      </c>
      <c r="D24" s="114">
        <f>Prehlad!E172</f>
        <v>0</v>
      </c>
      <c r="E24" s="103">
        <f>Prehlad!Q172</f>
        <v>0</v>
      </c>
      <c r="F24" s="103" t="str">
        <f>Prehlad!S172</f>
        <v xml:space="preserve"> </v>
      </c>
      <c r="G24" s="2">
        <f>Prehlad!AB173</f>
        <v>101.583512</v>
      </c>
    </row>
    <row r="25" spans="1:13">
      <c r="A25" s="97" t="s">
        <v>96</v>
      </c>
      <c r="B25" s="100">
        <f>Prehlad!L178</f>
        <v>0</v>
      </c>
      <c r="C25" s="100">
        <f>Prehlad!M178</f>
        <v>0</v>
      </c>
      <c r="D25" s="114">
        <f>Prehlad!E178</f>
        <v>0</v>
      </c>
      <c r="E25" s="103">
        <f>Prehlad!Q178</f>
        <v>0</v>
      </c>
      <c r="F25" s="103">
        <f>Prehlad!S178</f>
        <v>0</v>
      </c>
      <c r="G25" s="2">
        <f>Prehlad!AB179</f>
        <v>80.565550000000002</v>
      </c>
    </row>
    <row r="26" spans="1:13">
      <c r="A26" s="262" t="s">
        <v>97</v>
      </c>
      <c r="B26" s="263">
        <f>Prehlad!L179</f>
        <v>0</v>
      </c>
      <c r="C26" s="263">
        <f>Prehlad!M179</f>
        <v>0</v>
      </c>
      <c r="D26" s="264">
        <f>Prehlad!E179</f>
        <v>0</v>
      </c>
      <c r="E26" s="265">
        <f>Prehlad!Q179</f>
        <v>0</v>
      </c>
      <c r="F26" s="265">
        <f>Prehlad!S179</f>
        <v>0</v>
      </c>
      <c r="G26" s="219">
        <f>Prehlad!AB180</f>
        <v>182.14906199999999</v>
      </c>
      <c r="H26" s="220"/>
    </row>
    <row r="27" spans="1:13">
      <c r="A27" s="97" t="s">
        <v>98</v>
      </c>
      <c r="B27" s="100">
        <f>Prehlad!L191</f>
        <v>0</v>
      </c>
      <c r="C27" s="100">
        <f>Prehlad!M191</f>
        <v>0</v>
      </c>
      <c r="D27" s="114">
        <f>Prehlad!E191</f>
        <v>0</v>
      </c>
      <c r="E27" s="103">
        <f>Prehlad!Q191</f>
        <v>0</v>
      </c>
      <c r="F27" s="103" t="str">
        <f>Prehlad!S191</f>
        <v xml:space="preserve"> </v>
      </c>
      <c r="G27" s="2" t="e">
        <f>Prehlad!#REF!</f>
        <v>#REF!</v>
      </c>
      <c r="L27" s="97"/>
    </row>
    <row r="28" spans="1:13">
      <c r="A28" s="262" t="s">
        <v>99</v>
      </c>
      <c r="B28" s="263">
        <f>Prehlad!L192</f>
        <v>0</v>
      </c>
      <c r="C28" s="263">
        <f>Prehlad!M192</f>
        <v>0</v>
      </c>
      <c r="D28" s="264">
        <f>Prehlad!E192</f>
        <v>0</v>
      </c>
      <c r="E28" s="265">
        <f>Prehlad!Q192</f>
        <v>0</v>
      </c>
      <c r="F28" s="265">
        <f>Prehlad!S192</f>
        <v>0</v>
      </c>
      <c r="G28" s="2">
        <f>Prehlad!AB193</f>
        <v>143.656024</v>
      </c>
    </row>
    <row r="29" spans="1:13">
      <c r="A29" s="221" t="s">
        <v>100</v>
      </c>
      <c r="B29" s="222">
        <f>Prehlad!L193</f>
        <v>0</v>
      </c>
      <c r="C29" s="222">
        <f>Prehlad!M193</f>
        <v>0</v>
      </c>
      <c r="D29" s="115">
        <f>Prehlad!E193</f>
        <v>0</v>
      </c>
      <c r="E29" s="223">
        <f>Prehlad!Q193</f>
        <v>0</v>
      </c>
      <c r="F29" s="223">
        <f>Prehlad!S193</f>
        <v>0</v>
      </c>
      <c r="G29" s="2">
        <f>Prehlad!AB194</f>
        <v>0</v>
      </c>
    </row>
    <row r="30" spans="1:13">
      <c r="A30" s="97" t="s">
        <v>101</v>
      </c>
      <c r="B30" s="100">
        <f>Prehlad!L199</f>
        <v>0</v>
      </c>
      <c r="C30" s="100">
        <f>Prehlad!M200</f>
        <v>0</v>
      </c>
      <c r="D30" s="114">
        <f>Prehlad!E199</f>
        <v>0</v>
      </c>
      <c r="E30" s="103">
        <f>Prehlad!Q200</f>
        <v>0</v>
      </c>
      <c r="F30" s="103">
        <f>Prehlad!S200</f>
        <v>0</v>
      </c>
      <c r="G30" s="2">
        <f>Prehlad!AB200</f>
        <v>0</v>
      </c>
    </row>
    <row r="31" spans="1:13">
      <c r="A31" s="221" t="s">
        <v>102</v>
      </c>
      <c r="B31" s="222">
        <f>Prehlad!L200</f>
        <v>0</v>
      </c>
      <c r="C31" s="222">
        <f>Prehlad!M201</f>
        <v>0</v>
      </c>
      <c r="D31" s="115">
        <f>Prehlad!E200</f>
        <v>0</v>
      </c>
      <c r="E31" s="223">
        <f>Prehlad!Q201</f>
        <v>0</v>
      </c>
      <c r="F31" s="223">
        <f>Prehlad!S201</f>
        <v>0</v>
      </c>
      <c r="G31" s="2">
        <f>Prehlad!AB201</f>
        <v>0</v>
      </c>
    </row>
    <row r="32" spans="1:13">
      <c r="A32" s="221" t="s">
        <v>103</v>
      </c>
      <c r="B32" s="222">
        <f>Prehlad!L203</f>
        <v>0</v>
      </c>
      <c r="C32" s="222">
        <f>Prehlad!M203</f>
        <v>0</v>
      </c>
      <c r="D32" s="115">
        <f>Prehlad!E203</f>
        <v>0</v>
      </c>
      <c r="E32" s="223">
        <f>Prehlad!Q203</f>
        <v>0</v>
      </c>
      <c r="F32" s="223">
        <f>Prehlad!S203</f>
        <v>0</v>
      </c>
      <c r="G32" s="2">
        <f>Prehlad!AB204</f>
        <v>1</v>
      </c>
    </row>
    <row r="33" spans="1:7">
      <c r="A33" s="104" t="s">
        <v>104</v>
      </c>
      <c r="B33" s="105">
        <f>Prehlad!L204</f>
        <v>0</v>
      </c>
      <c r="C33" s="105">
        <f>Prehlad!M204</f>
        <v>0</v>
      </c>
      <c r="D33" s="116">
        <f>Prehlad!E204</f>
        <v>0</v>
      </c>
      <c r="E33" s="106">
        <f>Prehlad!Q204</f>
        <v>0</v>
      </c>
      <c r="F33" s="106">
        <f>Prehlad!S204</f>
        <v>0</v>
      </c>
      <c r="G33" s="2">
        <f>Prehlad!AB205</f>
        <v>7486.3630810000004</v>
      </c>
    </row>
    <row r="34" spans="1:7">
      <c r="A34" s="97"/>
      <c r="B34" s="100"/>
      <c r="C34" s="117"/>
      <c r="D34" s="117"/>
      <c r="E34" s="118"/>
      <c r="F34" s="103"/>
    </row>
    <row r="35" spans="1:7">
      <c r="A35" s="97"/>
      <c r="B35" s="100"/>
      <c r="C35" s="117"/>
      <c r="D35" s="117"/>
      <c r="E35" s="118"/>
      <c r="F35" s="103"/>
    </row>
    <row r="36" spans="1:7">
      <c r="A36" s="97"/>
      <c r="B36" s="100"/>
      <c r="C36" s="100"/>
      <c r="D36" s="100"/>
      <c r="E36" s="102"/>
      <c r="F36" s="103"/>
    </row>
  </sheetData>
  <sheetProtection password="CFDD" sheet="1" objects="1" scenarios="1"/>
  <printOptions horizontalCentered="1"/>
  <pageMargins left="0.39370078740157483" right="0.35433070866141736" top="0.62992125984251968" bottom="0.59055118110236227" header="0.51181102362204722" footer="0.35433070866141736"/>
  <pageSetup paperSize="9" scale="95" orientation="landscape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495"/>
  <sheetViews>
    <sheetView showGridLines="0" tabSelected="1" workbookViewId="0">
      <pane ySplit="10" topLeftCell="A11" activePane="bottomLeft" state="frozen"/>
      <selection pane="bottomLeft" activeCell="R19" sqref="R19"/>
    </sheetView>
  </sheetViews>
  <sheetFormatPr defaultRowHeight="12.75"/>
  <cols>
    <col min="1" max="1" width="4" style="98" customWidth="1"/>
    <col min="2" max="2" width="4.28515625" style="57" customWidth="1"/>
    <col min="3" max="3" width="10.28515625" style="58" customWidth="1"/>
    <col min="4" max="4" width="49.28515625" style="65" customWidth="1"/>
    <col min="5" max="5" width="10" style="60" customWidth="1"/>
    <col min="6" max="6" width="5.85546875" style="59" customWidth="1"/>
    <col min="7" max="7" width="8.140625" style="59" customWidth="1"/>
    <col min="8" max="8" width="9" style="59" hidden="1" customWidth="1"/>
    <col min="9" max="11" width="9.140625" style="61" hidden="1" customWidth="1"/>
    <col min="12" max="13" width="10.28515625" style="61" customWidth="1"/>
    <col min="14" max="14" width="8.28515625" style="61" hidden="1" customWidth="1"/>
    <col min="15" max="15" width="10" style="61" hidden="1" customWidth="1"/>
    <col min="16" max="16" width="6.5703125" style="62" customWidth="1"/>
    <col min="17" max="17" width="7" style="62" customWidth="1"/>
    <col min="18" max="18" width="6" style="60" customWidth="1"/>
    <col min="19" max="19" width="6.28515625" style="60" customWidth="1"/>
    <col min="20" max="20" width="0.140625" style="59" hidden="1" customWidth="1"/>
    <col min="21" max="21" width="12.7109375" style="59" hidden="1" customWidth="1"/>
    <col min="22" max="24" width="13.28515625" style="60" hidden="1" customWidth="1"/>
    <col min="25" max="25" width="10.5703125" style="63" hidden="1" customWidth="1"/>
    <col min="26" max="26" width="10.28515625" style="63" hidden="1" customWidth="1"/>
    <col min="27" max="27" width="0" style="63" hidden="1" customWidth="1"/>
    <col min="28" max="28" width="0" style="60" hidden="1" customWidth="1"/>
    <col min="29" max="30" width="5.7109375" style="59" hidden="1" customWidth="1"/>
    <col min="31" max="31" width="6.5703125" style="59" hidden="1" customWidth="1"/>
    <col min="32" max="32" width="24.85546875" style="59" hidden="1" customWidth="1"/>
    <col min="33" max="33" width="4.28515625" style="59" hidden="1" customWidth="1"/>
    <col min="34" max="34" width="8.28515625" style="64" customWidth="1"/>
    <col min="35" max="35" width="8.7109375" style="64" customWidth="1"/>
    <col min="36" max="39" width="9.140625" style="64"/>
    <col min="40" max="16384" width="9.140625" style="1"/>
  </cols>
  <sheetData>
    <row r="1" spans="1:39">
      <c r="A1" s="95" t="s">
        <v>73</v>
      </c>
      <c r="B1" s="96"/>
      <c r="C1" s="96"/>
      <c r="D1" s="96"/>
      <c r="E1" s="337" t="s">
        <v>442</v>
      </c>
      <c r="F1" s="182"/>
      <c r="G1" s="182"/>
      <c r="H1" s="182"/>
      <c r="I1" s="183"/>
      <c r="J1" s="183"/>
      <c r="K1" s="183"/>
      <c r="L1" s="96"/>
      <c r="M1" s="95"/>
      <c r="N1" s="183"/>
      <c r="O1" s="183"/>
      <c r="P1" s="184"/>
      <c r="Q1" s="96"/>
      <c r="R1" s="96"/>
      <c r="S1" s="96"/>
      <c r="T1" s="43"/>
      <c r="U1" s="43"/>
      <c r="V1" s="44"/>
      <c r="W1" s="44"/>
      <c r="X1" s="44"/>
      <c r="Y1" s="43"/>
      <c r="Z1" s="43"/>
      <c r="AA1" s="43"/>
      <c r="AB1" s="43"/>
      <c r="AC1" s="43"/>
      <c r="AD1" s="43"/>
      <c r="AE1" s="66" t="s">
        <v>0</v>
      </c>
      <c r="AF1" s="66" t="s">
        <v>1</v>
      </c>
      <c r="AG1" s="66" t="s">
        <v>2</v>
      </c>
      <c r="AH1" s="66" t="s">
        <v>3</v>
      </c>
      <c r="AI1" s="66" t="s">
        <v>4</v>
      </c>
      <c r="AJ1" s="1"/>
      <c r="AK1" s="1"/>
      <c r="AL1" s="1"/>
      <c r="AM1" s="1"/>
    </row>
    <row r="2" spans="1:39">
      <c r="A2" s="95" t="s">
        <v>74</v>
      </c>
      <c r="B2" s="96"/>
      <c r="C2" s="96"/>
      <c r="D2" s="96"/>
      <c r="E2" s="96"/>
      <c r="F2" s="182"/>
      <c r="G2" s="182"/>
      <c r="H2" s="182"/>
      <c r="I2" s="183"/>
      <c r="J2" s="183"/>
      <c r="K2" s="183"/>
      <c r="L2" s="185"/>
      <c r="M2" s="95"/>
      <c r="N2" s="183"/>
      <c r="O2" s="183"/>
      <c r="P2" s="184"/>
      <c r="Q2" s="96"/>
      <c r="R2" s="96"/>
      <c r="S2" s="96"/>
      <c r="T2" s="43"/>
      <c r="U2" s="43"/>
      <c r="V2" s="44"/>
      <c r="W2" s="44"/>
      <c r="X2" s="44"/>
      <c r="Y2" s="43"/>
      <c r="Z2" s="43"/>
      <c r="AA2" s="43"/>
      <c r="AB2" s="43"/>
      <c r="AC2" s="43"/>
      <c r="AD2" s="43"/>
      <c r="AE2" s="66" t="s">
        <v>8</v>
      </c>
      <c r="AF2" s="67" t="s">
        <v>105</v>
      </c>
      <c r="AG2" s="67" t="s">
        <v>10</v>
      </c>
      <c r="AH2" s="67"/>
      <c r="AI2" s="68"/>
      <c r="AJ2" s="1"/>
      <c r="AK2" s="1"/>
      <c r="AL2" s="1"/>
      <c r="AM2" s="1"/>
    </row>
    <row r="3" spans="1:39">
      <c r="A3" s="95" t="s">
        <v>76</v>
      </c>
      <c r="B3" s="96"/>
      <c r="C3" s="96"/>
      <c r="D3" s="96"/>
      <c r="E3" s="96"/>
      <c r="F3" s="182"/>
      <c r="G3" s="182"/>
      <c r="H3" s="182"/>
      <c r="I3" s="183"/>
      <c r="J3" s="183"/>
      <c r="K3" s="183"/>
      <c r="L3" s="96"/>
      <c r="M3" s="95"/>
      <c r="N3" s="183"/>
      <c r="O3" s="183"/>
      <c r="P3" s="184"/>
      <c r="Q3" s="96"/>
      <c r="R3" s="96"/>
      <c r="S3" s="96"/>
      <c r="T3" s="43"/>
      <c r="U3" s="43"/>
      <c r="V3" s="44"/>
      <c r="W3" s="44"/>
      <c r="X3" s="44"/>
      <c r="Y3" s="43"/>
      <c r="Z3" s="43"/>
      <c r="AA3" s="43"/>
      <c r="AB3" s="43"/>
      <c r="AC3" s="43"/>
      <c r="AD3" s="43"/>
      <c r="AE3" s="66" t="s">
        <v>13</v>
      </c>
      <c r="AF3" s="67" t="s">
        <v>106</v>
      </c>
      <c r="AG3" s="67" t="s">
        <v>10</v>
      </c>
      <c r="AH3" s="67" t="s">
        <v>15</v>
      </c>
      <c r="AI3" s="68" t="s">
        <v>16</v>
      </c>
      <c r="AJ3" s="1"/>
      <c r="AK3" s="1"/>
      <c r="AL3" s="1"/>
      <c r="AM3" s="1"/>
    </row>
    <row r="4" spans="1:39">
      <c r="A4" s="96"/>
      <c r="B4" s="96"/>
      <c r="C4" s="96"/>
      <c r="D4" s="96"/>
      <c r="E4" s="96"/>
      <c r="F4" s="182"/>
      <c r="G4" s="182"/>
      <c r="H4" s="182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43"/>
      <c r="U4" s="43"/>
      <c r="V4" s="44"/>
      <c r="W4" s="44"/>
      <c r="X4" s="44"/>
      <c r="Y4" s="43"/>
      <c r="Z4" s="43"/>
      <c r="AA4" s="43"/>
      <c r="AB4" s="43"/>
      <c r="AC4" s="43"/>
      <c r="AD4" s="43"/>
      <c r="AE4" s="66" t="s">
        <v>19</v>
      </c>
      <c r="AF4" s="67" t="s">
        <v>107</v>
      </c>
      <c r="AG4" s="67" t="s">
        <v>10</v>
      </c>
      <c r="AH4" s="67"/>
      <c r="AI4" s="68"/>
      <c r="AJ4" s="1"/>
      <c r="AK4" s="1"/>
      <c r="AL4" s="1"/>
      <c r="AM4" s="1"/>
    </row>
    <row r="5" spans="1:39" ht="3.75" customHeight="1">
      <c r="A5" s="95"/>
      <c r="B5" s="96"/>
      <c r="C5" s="96"/>
      <c r="D5" s="96"/>
      <c r="E5" s="96"/>
      <c r="F5" s="182"/>
      <c r="G5" s="182"/>
      <c r="H5" s="182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43"/>
      <c r="U5" s="43"/>
      <c r="V5" s="44"/>
      <c r="W5" s="44"/>
      <c r="X5" s="44"/>
      <c r="Y5" s="43"/>
      <c r="Z5" s="43"/>
      <c r="AA5" s="43"/>
      <c r="AB5" s="43"/>
      <c r="AC5" s="43"/>
      <c r="AD5" s="43"/>
      <c r="AE5" s="66" t="s">
        <v>26</v>
      </c>
      <c r="AF5" s="67" t="s">
        <v>106</v>
      </c>
      <c r="AG5" s="67" t="s">
        <v>10</v>
      </c>
      <c r="AH5" s="67" t="s">
        <v>15</v>
      </c>
      <c r="AI5" s="68" t="s">
        <v>16</v>
      </c>
      <c r="AJ5" s="1"/>
      <c r="AK5" s="1"/>
      <c r="AL5" s="1"/>
      <c r="AM5" s="1"/>
    </row>
    <row r="6" spans="1:39">
      <c r="A6" s="95" t="s">
        <v>78</v>
      </c>
      <c r="B6" s="96"/>
      <c r="C6" s="96"/>
      <c r="D6" s="96"/>
      <c r="E6" s="96"/>
      <c r="F6" s="182"/>
      <c r="G6" s="182"/>
      <c r="H6" s="182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43"/>
      <c r="U6" s="43"/>
      <c r="V6" s="44"/>
      <c r="W6" s="44"/>
      <c r="X6" s="44"/>
      <c r="Y6" s="43"/>
      <c r="Z6" s="43"/>
      <c r="AA6" s="43"/>
      <c r="AB6" s="43"/>
      <c r="AC6" s="43"/>
      <c r="AD6" s="43"/>
      <c r="AE6" s="43"/>
      <c r="AF6" s="43"/>
      <c r="AG6" s="43"/>
      <c r="AH6" s="1"/>
      <c r="AI6" s="1"/>
      <c r="AJ6" s="1"/>
      <c r="AK6" s="1"/>
      <c r="AL6" s="1"/>
      <c r="AM6" s="1"/>
    </row>
    <row r="7" spans="1:39">
      <c r="A7" s="95" t="s">
        <v>334</v>
      </c>
      <c r="B7" s="96"/>
      <c r="C7" s="96"/>
      <c r="D7" s="96"/>
      <c r="E7" s="96"/>
      <c r="F7" s="182"/>
      <c r="G7" s="182"/>
      <c r="H7" s="182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43"/>
      <c r="U7" s="43"/>
      <c r="V7" s="44"/>
      <c r="W7" s="44"/>
      <c r="X7" s="44"/>
      <c r="Y7" s="43"/>
      <c r="Z7" s="43"/>
      <c r="AA7" s="43"/>
      <c r="AB7" s="43"/>
      <c r="AC7" s="43"/>
      <c r="AD7" s="43"/>
      <c r="AE7" s="43"/>
      <c r="AF7" s="43"/>
      <c r="AG7" s="43"/>
      <c r="AH7" s="1"/>
      <c r="AI7" s="1"/>
      <c r="AJ7" s="1"/>
      <c r="AK7" s="1"/>
      <c r="AL7" s="1"/>
      <c r="AM7" s="1"/>
    </row>
    <row r="8" spans="1:39" ht="14.25" thickBot="1">
      <c r="A8" s="97" t="s">
        <v>317</v>
      </c>
      <c r="B8" s="186"/>
      <c r="C8" s="187"/>
      <c r="D8" s="188" t="str">
        <f>CONCATENATE(AF2," ",AG2," ",AH2," ",AI2)</f>
        <v xml:space="preserve">Prehľad rozpočtových nákladov v EUR  </v>
      </c>
      <c r="E8" s="189"/>
      <c r="F8" s="182"/>
      <c r="G8" s="182"/>
      <c r="H8" s="182"/>
      <c r="I8" s="183"/>
      <c r="J8" s="183"/>
      <c r="K8" s="183"/>
      <c r="L8" s="183"/>
      <c r="M8" s="183"/>
      <c r="N8" s="183"/>
      <c r="O8" s="183"/>
      <c r="P8" s="184"/>
      <c r="Q8" s="184"/>
      <c r="R8" s="189"/>
      <c r="S8" s="189"/>
      <c r="T8" s="43"/>
      <c r="U8" s="43"/>
      <c r="V8" s="44"/>
      <c r="W8" s="44"/>
      <c r="X8" s="44"/>
      <c r="Y8" s="43"/>
      <c r="Z8" s="43"/>
      <c r="AA8" s="43"/>
      <c r="AB8" s="43"/>
      <c r="AC8" s="43"/>
      <c r="AD8" s="43"/>
      <c r="AE8" s="43"/>
      <c r="AF8" s="43"/>
      <c r="AG8" s="43"/>
      <c r="AH8" s="1"/>
      <c r="AI8" s="1"/>
      <c r="AJ8" s="1"/>
      <c r="AK8" s="1"/>
      <c r="AL8" s="1"/>
      <c r="AM8" s="1"/>
    </row>
    <row r="9" spans="1:39" ht="16.5" customHeight="1" thickTop="1">
      <c r="A9" s="85" t="s">
        <v>108</v>
      </c>
      <c r="B9" s="86" t="s">
        <v>109</v>
      </c>
      <c r="C9" s="86" t="s">
        <v>110</v>
      </c>
      <c r="D9" s="86" t="s">
        <v>111</v>
      </c>
      <c r="E9" s="86" t="s">
        <v>112</v>
      </c>
      <c r="F9" s="120" t="s">
        <v>113</v>
      </c>
      <c r="G9" s="86" t="s">
        <v>313</v>
      </c>
      <c r="H9" s="120"/>
      <c r="I9" s="86"/>
      <c r="J9" s="86"/>
      <c r="K9" s="86"/>
      <c r="L9" s="86" t="s">
        <v>32</v>
      </c>
      <c r="M9" s="86" t="s">
        <v>316</v>
      </c>
      <c r="N9" s="86" t="s">
        <v>81</v>
      </c>
      <c r="O9" s="87" t="s">
        <v>81</v>
      </c>
      <c r="P9" s="88" t="s">
        <v>314</v>
      </c>
      <c r="Q9" s="89"/>
      <c r="R9" s="90" t="s">
        <v>82</v>
      </c>
      <c r="S9" s="89"/>
      <c r="T9" s="45" t="s">
        <v>114</v>
      </c>
      <c r="U9" s="46" t="s">
        <v>115</v>
      </c>
      <c r="V9" s="47" t="s">
        <v>112</v>
      </c>
      <c r="W9" s="47" t="s">
        <v>112</v>
      </c>
      <c r="X9" s="48" t="s">
        <v>112</v>
      </c>
      <c r="Y9" s="54" t="s">
        <v>116</v>
      </c>
      <c r="Z9" s="54" t="s">
        <v>117</v>
      </c>
      <c r="AA9" s="54" t="s">
        <v>118</v>
      </c>
      <c r="AB9" s="53" t="s">
        <v>84</v>
      </c>
      <c r="AC9" s="53" t="s">
        <v>119</v>
      </c>
      <c r="AD9" s="53" t="s">
        <v>120</v>
      </c>
      <c r="AE9" s="43"/>
      <c r="AF9" s="43"/>
      <c r="AG9" s="43" t="s">
        <v>118</v>
      </c>
      <c r="AH9" s="1"/>
      <c r="AI9" s="1"/>
      <c r="AJ9" s="1"/>
      <c r="AK9" s="1"/>
      <c r="AL9" s="1"/>
      <c r="AM9" s="1"/>
    </row>
    <row r="10" spans="1:39" ht="15" customHeight="1" thickBot="1">
      <c r="A10" s="91" t="s">
        <v>311</v>
      </c>
      <c r="B10" s="92" t="s">
        <v>310</v>
      </c>
      <c r="C10" s="93"/>
      <c r="D10" s="92" t="s">
        <v>121</v>
      </c>
      <c r="E10" s="92" t="s">
        <v>122</v>
      </c>
      <c r="F10" s="121" t="s">
        <v>312</v>
      </c>
      <c r="G10" s="92" t="s">
        <v>123</v>
      </c>
      <c r="H10" s="121"/>
      <c r="I10" s="92"/>
      <c r="J10" s="92"/>
      <c r="K10" s="92"/>
      <c r="L10" s="92"/>
      <c r="M10" s="92" t="s">
        <v>83</v>
      </c>
      <c r="N10" s="92"/>
      <c r="O10" s="92"/>
      <c r="P10" s="92" t="s">
        <v>313</v>
      </c>
      <c r="Q10" s="92" t="s">
        <v>81</v>
      </c>
      <c r="R10" s="94" t="s">
        <v>313</v>
      </c>
      <c r="S10" s="92" t="s">
        <v>81</v>
      </c>
      <c r="T10" s="49" t="s">
        <v>124</v>
      </c>
      <c r="U10" s="50"/>
      <c r="V10" s="51" t="s">
        <v>125</v>
      </c>
      <c r="W10" s="51" t="s">
        <v>126</v>
      </c>
      <c r="X10" s="52" t="s">
        <v>127</v>
      </c>
      <c r="Y10" s="54" t="s">
        <v>128</v>
      </c>
      <c r="Z10" s="54" t="s">
        <v>129</v>
      </c>
      <c r="AA10" s="54" t="s">
        <v>130</v>
      </c>
      <c r="AB10" s="53"/>
      <c r="AC10" s="43"/>
      <c r="AD10" s="43"/>
      <c r="AE10" s="43"/>
      <c r="AF10" s="43"/>
      <c r="AG10" s="43" t="s">
        <v>131</v>
      </c>
      <c r="AH10" s="1"/>
      <c r="AI10" s="1"/>
      <c r="AJ10" s="1"/>
      <c r="AK10" s="1"/>
      <c r="AL10" s="1"/>
      <c r="AM10" s="1"/>
    </row>
    <row r="11" spans="1:39" ht="13.5" thickTop="1">
      <c r="A11" s="191"/>
      <c r="B11" s="123"/>
      <c r="C11" s="124"/>
      <c r="F11" s="56"/>
      <c r="G11" s="56"/>
      <c r="H11" s="56"/>
      <c r="P11" s="60"/>
      <c r="Q11" s="60"/>
    </row>
    <row r="12" spans="1:39" ht="13.5">
      <c r="A12" s="191"/>
      <c r="B12" s="290"/>
      <c r="C12" s="291"/>
      <c r="D12" s="217" t="s">
        <v>132</v>
      </c>
      <c r="F12" s="56"/>
      <c r="G12" s="56"/>
      <c r="H12" s="56"/>
      <c r="P12" s="60"/>
      <c r="Q12" s="60"/>
    </row>
    <row r="13" spans="1:39">
      <c r="A13" s="191"/>
      <c r="B13" s="123"/>
      <c r="C13" s="124"/>
      <c r="D13" s="77"/>
      <c r="E13" s="78"/>
      <c r="F13" s="122"/>
      <c r="G13" s="122"/>
      <c r="H13" s="122"/>
      <c r="I13" s="78"/>
      <c r="J13" s="78"/>
      <c r="K13" s="78"/>
      <c r="L13" s="78"/>
      <c r="M13" s="78"/>
      <c r="N13" s="78"/>
      <c r="O13" s="78"/>
      <c r="P13" s="79"/>
      <c r="Q13" s="79"/>
      <c r="AB13" s="60">
        <v>719.44457399999999</v>
      </c>
    </row>
    <row r="14" spans="1:39">
      <c r="A14" s="191"/>
      <c r="B14" s="123"/>
      <c r="C14" s="124"/>
      <c r="D14" s="83" t="s">
        <v>146</v>
      </c>
      <c r="E14" s="79"/>
      <c r="F14" s="122"/>
      <c r="G14" s="122"/>
      <c r="H14" s="122"/>
      <c r="I14" s="78"/>
      <c r="J14" s="78"/>
      <c r="K14" s="78"/>
      <c r="L14" s="78"/>
      <c r="M14" s="78"/>
      <c r="N14" s="78"/>
      <c r="O14" s="78"/>
      <c r="P14" s="79"/>
      <c r="Q14" s="79"/>
    </row>
    <row r="15" spans="1:39">
      <c r="A15" s="191">
        <v>1</v>
      </c>
      <c r="B15" s="123" t="s">
        <v>135</v>
      </c>
      <c r="C15" s="124" t="s">
        <v>436</v>
      </c>
      <c r="D15" s="80" t="s">
        <v>437</v>
      </c>
      <c r="E15" s="81">
        <v>404.59</v>
      </c>
      <c r="F15" s="98" t="s">
        <v>139</v>
      </c>
      <c r="G15" s="320"/>
      <c r="H15" s="98">
        <v>0.97</v>
      </c>
      <c r="I15" s="82">
        <f>SUM(K15*J15)</f>
        <v>0.93280000000000007</v>
      </c>
      <c r="J15" s="82">
        <v>0.88</v>
      </c>
      <c r="K15" s="82">
        <v>1.06</v>
      </c>
      <c r="L15" s="82"/>
      <c r="M15" s="82"/>
      <c r="N15" s="82">
        <v>296.8</v>
      </c>
      <c r="O15" s="82"/>
      <c r="P15" s="81"/>
      <c r="Q15" s="82"/>
      <c r="T15" s="59">
        <v>20</v>
      </c>
      <c r="U15" s="59" t="s">
        <v>147</v>
      </c>
      <c r="AA15" s="63" t="s">
        <v>65</v>
      </c>
      <c r="AB15" s="60">
        <v>21.84</v>
      </c>
      <c r="AE15" s="59" t="s">
        <v>148</v>
      </c>
      <c r="AF15" s="59">
        <v>1303900000001</v>
      </c>
      <c r="AG15" s="59">
        <v>1</v>
      </c>
    </row>
    <row r="16" spans="1:39">
      <c r="A16" s="191">
        <v>2</v>
      </c>
      <c r="B16" s="123" t="s">
        <v>135</v>
      </c>
      <c r="C16" s="124" t="s">
        <v>149</v>
      </c>
      <c r="D16" s="80" t="s">
        <v>150</v>
      </c>
      <c r="E16" s="81">
        <v>31.57</v>
      </c>
      <c r="F16" s="98" t="s">
        <v>139</v>
      </c>
      <c r="G16" s="320"/>
      <c r="H16" s="98">
        <v>0.97</v>
      </c>
      <c r="I16" s="82">
        <f>SUM(K16*J16)</f>
        <v>8.8263999999999996</v>
      </c>
      <c r="J16" s="82">
        <v>0.88</v>
      </c>
      <c r="K16" s="82">
        <v>10.029999999999999</v>
      </c>
      <c r="L16" s="82"/>
      <c r="M16" s="82"/>
      <c r="N16" s="82">
        <v>316.64999999999998</v>
      </c>
      <c r="O16" s="82"/>
      <c r="P16" s="81"/>
      <c r="Q16" s="82"/>
      <c r="T16" s="59">
        <v>20</v>
      </c>
      <c r="U16" s="59" t="s">
        <v>147</v>
      </c>
      <c r="AA16" s="63" t="s">
        <v>65</v>
      </c>
      <c r="AB16" s="60">
        <v>25.287569999999999</v>
      </c>
      <c r="AE16" s="59" t="s">
        <v>148</v>
      </c>
      <c r="AF16" s="59">
        <v>13010303</v>
      </c>
      <c r="AG16" s="59">
        <v>1</v>
      </c>
    </row>
    <row r="17" spans="1:37">
      <c r="A17" s="191"/>
      <c r="B17" s="123"/>
      <c r="C17" s="124"/>
      <c r="D17" s="80" t="s">
        <v>136</v>
      </c>
      <c r="F17" s="56"/>
      <c r="G17" s="321"/>
      <c r="H17" s="56"/>
      <c r="I17" s="82"/>
      <c r="J17" s="82" t="s">
        <v>49</v>
      </c>
      <c r="P17" s="60"/>
      <c r="Q17" s="60"/>
      <c r="AA17" s="63" t="s">
        <v>137</v>
      </c>
    </row>
    <row r="18" spans="1:37">
      <c r="A18" s="191"/>
      <c r="B18" s="123"/>
      <c r="C18" s="124"/>
      <c r="D18" s="80" t="s">
        <v>151</v>
      </c>
      <c r="F18" s="56"/>
      <c r="G18" s="321"/>
      <c r="H18" s="56"/>
      <c r="I18" s="82"/>
      <c r="J18" s="82"/>
      <c r="P18" s="60"/>
      <c r="Q18" s="60"/>
      <c r="AA18" s="63" t="s">
        <v>137</v>
      </c>
    </row>
    <row r="19" spans="1:37">
      <c r="A19" s="191">
        <v>3</v>
      </c>
      <c r="B19" s="123" t="s">
        <v>135</v>
      </c>
      <c r="C19" s="124" t="s">
        <v>152</v>
      </c>
      <c r="D19" s="80" t="s">
        <v>326</v>
      </c>
      <c r="E19" s="81">
        <v>21.32</v>
      </c>
      <c r="F19" s="98" t="s">
        <v>139</v>
      </c>
      <c r="G19" s="320"/>
      <c r="H19" s="98">
        <v>0.97</v>
      </c>
      <c r="I19" s="82">
        <f>SUM(K19*J19)</f>
        <v>8.5183999999999997</v>
      </c>
      <c r="J19" s="82">
        <v>0.88</v>
      </c>
      <c r="K19" s="82">
        <v>9.68</v>
      </c>
      <c r="L19" s="82"/>
      <c r="M19" s="82"/>
      <c r="N19" s="82">
        <v>206.38</v>
      </c>
      <c r="O19" s="82"/>
      <c r="P19" s="81"/>
      <c r="Q19" s="82"/>
      <c r="R19" s="81"/>
      <c r="T19" s="59">
        <v>20</v>
      </c>
      <c r="U19" s="59" t="s">
        <v>147</v>
      </c>
      <c r="AA19" s="63" t="s">
        <v>65</v>
      </c>
      <c r="AB19" s="60">
        <v>16.18188</v>
      </c>
      <c r="AE19" s="59" t="s">
        <v>148</v>
      </c>
      <c r="AF19" s="59">
        <v>13010303</v>
      </c>
      <c r="AG19" s="59">
        <v>1</v>
      </c>
      <c r="AI19" s="64" t="s">
        <v>49</v>
      </c>
    </row>
    <row r="20" spans="1:37">
      <c r="A20" s="191"/>
      <c r="B20" s="123"/>
      <c r="C20" s="124"/>
      <c r="D20" s="80" t="s">
        <v>153</v>
      </c>
      <c r="E20" s="81"/>
      <c r="F20" s="98"/>
      <c r="G20" s="320"/>
      <c r="H20" s="98"/>
      <c r="I20" s="82"/>
      <c r="J20" s="82"/>
      <c r="K20" s="82"/>
      <c r="L20" s="82"/>
      <c r="M20" s="82"/>
      <c r="N20" s="82"/>
      <c r="O20" s="82"/>
      <c r="P20" s="81"/>
      <c r="Q20" s="81"/>
      <c r="R20" s="81"/>
      <c r="AA20" s="63" t="s">
        <v>137</v>
      </c>
      <c r="AH20" s="64" t="s">
        <v>49</v>
      </c>
    </row>
    <row r="21" spans="1:37">
      <c r="A21" s="191"/>
      <c r="B21" s="123"/>
      <c r="C21" s="124"/>
      <c r="D21" s="80" t="s">
        <v>154</v>
      </c>
      <c r="E21" s="81"/>
      <c r="F21" s="98"/>
      <c r="G21" s="320"/>
      <c r="H21" s="98"/>
      <c r="I21" s="82"/>
      <c r="J21" s="82"/>
      <c r="K21" s="82"/>
      <c r="L21" s="82"/>
      <c r="M21" s="82"/>
      <c r="N21" s="82"/>
      <c r="O21" s="82"/>
      <c r="P21" s="81"/>
      <c r="Q21" s="81"/>
      <c r="R21" s="81"/>
      <c r="AA21" s="63" t="s">
        <v>137</v>
      </c>
      <c r="AI21" s="64" t="s">
        <v>49</v>
      </c>
    </row>
    <row r="22" spans="1:37">
      <c r="A22" s="191"/>
      <c r="B22" s="123"/>
      <c r="C22" s="124"/>
      <c r="D22" s="80" t="s">
        <v>155</v>
      </c>
      <c r="E22" s="81"/>
      <c r="F22" s="98"/>
      <c r="G22" s="320"/>
      <c r="H22" s="98"/>
      <c r="I22" s="82"/>
      <c r="J22" s="82"/>
      <c r="K22" s="82"/>
      <c r="L22" s="82"/>
      <c r="M22" s="82"/>
      <c r="N22" s="82"/>
      <c r="O22" s="82"/>
      <c r="P22" s="81"/>
      <c r="Q22" s="81"/>
      <c r="R22" s="81"/>
      <c r="AA22" s="63" t="s">
        <v>137</v>
      </c>
    </row>
    <row r="23" spans="1:37" ht="23.25">
      <c r="A23" s="191">
        <v>4</v>
      </c>
      <c r="B23" s="224" t="s">
        <v>135</v>
      </c>
      <c r="C23" s="224" t="s">
        <v>327</v>
      </c>
      <c r="D23" s="125" t="s">
        <v>320</v>
      </c>
      <c r="E23" s="81">
        <v>459.99</v>
      </c>
      <c r="F23" s="98"/>
      <c r="G23" s="320"/>
      <c r="H23" s="98">
        <v>0.97</v>
      </c>
      <c r="I23" s="82">
        <f>SUM(K23*J23)</f>
        <v>1.6280000000000001</v>
      </c>
      <c r="J23" s="82">
        <v>0.88</v>
      </c>
      <c r="K23" s="82">
        <v>1.85</v>
      </c>
      <c r="L23" s="82"/>
      <c r="M23" s="82"/>
      <c r="N23" s="82"/>
      <c r="O23" s="82"/>
      <c r="P23" s="81"/>
      <c r="Q23" s="82"/>
      <c r="R23" s="81"/>
    </row>
    <row r="24" spans="1:37">
      <c r="A24" s="191"/>
      <c r="B24" s="125"/>
      <c r="C24" s="125"/>
      <c r="D24" s="126" t="s">
        <v>136</v>
      </c>
      <c r="E24" s="81"/>
      <c r="F24" s="98"/>
      <c r="G24" s="320"/>
      <c r="H24" s="98"/>
      <c r="I24" s="82"/>
      <c r="J24" s="82"/>
      <c r="K24" s="82"/>
      <c r="L24" s="309"/>
      <c r="M24" s="82"/>
      <c r="N24" s="82"/>
      <c r="O24" s="82"/>
      <c r="P24" s="81"/>
      <c r="Q24" s="81"/>
      <c r="R24" s="81"/>
    </row>
    <row r="25" spans="1:37">
      <c r="A25" s="191"/>
      <c r="B25" s="125"/>
      <c r="C25" s="125"/>
      <c r="D25" s="126" t="s">
        <v>156</v>
      </c>
      <c r="E25" s="81"/>
      <c r="F25" s="98"/>
      <c r="G25" s="320"/>
      <c r="H25" s="98"/>
      <c r="I25" s="82"/>
      <c r="J25" s="82"/>
      <c r="K25" s="82"/>
      <c r="L25" s="309"/>
      <c r="M25" s="82"/>
      <c r="N25" s="82"/>
      <c r="O25" s="82"/>
      <c r="P25" s="81"/>
      <c r="Q25" s="81"/>
      <c r="R25" s="81"/>
      <c r="AH25" s="64" t="s">
        <v>49</v>
      </c>
    </row>
    <row r="26" spans="1:37">
      <c r="A26" s="191"/>
      <c r="B26" s="125"/>
      <c r="C26" s="125"/>
      <c r="D26" s="126" t="s">
        <v>157</v>
      </c>
      <c r="E26" s="81"/>
      <c r="F26" s="98"/>
      <c r="G26" s="320"/>
      <c r="H26" s="98"/>
      <c r="I26" s="82"/>
      <c r="J26" s="82"/>
      <c r="K26" s="82"/>
      <c r="L26" s="309"/>
      <c r="M26" s="82"/>
      <c r="N26" s="82"/>
      <c r="O26" s="82"/>
      <c r="P26" s="81"/>
      <c r="Q26" s="81"/>
      <c r="R26" s="81"/>
    </row>
    <row r="27" spans="1:37">
      <c r="A27" s="191"/>
      <c r="B27" s="125"/>
      <c r="C27" s="125"/>
      <c r="D27" s="126" t="s">
        <v>158</v>
      </c>
      <c r="E27" s="81"/>
      <c r="F27" s="98"/>
      <c r="G27" s="320"/>
      <c r="H27" s="98"/>
      <c r="I27" s="82"/>
      <c r="J27" s="82"/>
      <c r="K27" s="82"/>
      <c r="L27" s="309"/>
      <c r="M27" s="82"/>
      <c r="N27" s="82"/>
      <c r="O27" s="82"/>
      <c r="P27" s="81"/>
      <c r="Q27" s="81"/>
      <c r="R27" s="81"/>
    </row>
    <row r="28" spans="1:37">
      <c r="A28" s="191"/>
      <c r="B28" s="125"/>
      <c r="C28" s="125"/>
      <c r="D28" s="125"/>
      <c r="E28" s="81"/>
      <c r="F28" s="98"/>
      <c r="G28" s="320"/>
      <c r="H28" s="98"/>
      <c r="I28" s="82"/>
      <c r="J28" s="82"/>
      <c r="K28" s="82"/>
      <c r="L28" s="309"/>
      <c r="M28" s="82"/>
      <c r="N28" s="82"/>
      <c r="O28" s="82"/>
      <c r="P28" s="81"/>
      <c r="Q28" s="81"/>
      <c r="R28" s="81"/>
      <c r="AK28" s="64" t="s">
        <v>49</v>
      </c>
    </row>
    <row r="29" spans="1:37" ht="23.25">
      <c r="A29" s="191">
        <v>5</v>
      </c>
      <c r="B29" s="224" t="s">
        <v>135</v>
      </c>
      <c r="C29" s="224" t="s">
        <v>328</v>
      </c>
      <c r="D29" s="125" t="s">
        <v>330</v>
      </c>
      <c r="E29" s="307">
        <v>459.99</v>
      </c>
      <c r="F29" s="98"/>
      <c r="G29" s="320"/>
      <c r="H29" s="98">
        <v>0.97</v>
      </c>
      <c r="I29" s="82">
        <f>SUM(K29*J29)</f>
        <v>6.6</v>
      </c>
      <c r="J29" s="82">
        <v>0.88</v>
      </c>
      <c r="K29" s="82">
        <v>7.5</v>
      </c>
      <c r="L29" s="82"/>
      <c r="M29" s="82"/>
      <c r="N29" s="82"/>
      <c r="O29" s="82"/>
      <c r="P29" s="81"/>
      <c r="Q29" s="82"/>
      <c r="R29" s="81"/>
    </row>
    <row r="30" spans="1:37" ht="23.25">
      <c r="A30" s="191">
        <v>6</v>
      </c>
      <c r="B30" s="224" t="s">
        <v>135</v>
      </c>
      <c r="C30" s="224" t="s">
        <v>329</v>
      </c>
      <c r="D30" s="125" t="s">
        <v>321</v>
      </c>
      <c r="E30" s="307">
        <v>459.99</v>
      </c>
      <c r="F30" s="98"/>
      <c r="G30" s="320"/>
      <c r="H30" s="98">
        <v>0.97</v>
      </c>
      <c r="I30" s="82">
        <f>SUM(K30*J30)</f>
        <v>2.1120000000000001</v>
      </c>
      <c r="J30" s="82">
        <v>0.88</v>
      </c>
      <c r="K30" s="82">
        <v>2.4</v>
      </c>
      <c r="L30" s="82"/>
      <c r="M30" s="82"/>
      <c r="N30" s="82"/>
      <c r="O30" s="82"/>
      <c r="P30" s="81"/>
      <c r="Q30" s="82"/>
      <c r="R30" s="81"/>
    </row>
    <row r="31" spans="1:37" ht="23.25">
      <c r="A31" s="191">
        <v>7</v>
      </c>
      <c r="B31" s="224" t="s">
        <v>135</v>
      </c>
      <c r="C31" s="224" t="s">
        <v>322</v>
      </c>
      <c r="D31" s="125" t="s">
        <v>323</v>
      </c>
      <c r="E31" s="307">
        <v>459.99</v>
      </c>
      <c r="F31" s="98"/>
      <c r="G31" s="320"/>
      <c r="H31" s="98">
        <v>0.97</v>
      </c>
      <c r="I31" s="82">
        <f>SUM(K31*J31)</f>
        <v>1.232</v>
      </c>
      <c r="J31" s="82">
        <v>0.88</v>
      </c>
      <c r="K31" s="82">
        <v>1.4</v>
      </c>
      <c r="L31" s="82"/>
      <c r="M31" s="82"/>
      <c r="N31" s="82"/>
      <c r="O31" s="82"/>
      <c r="P31" s="81"/>
      <c r="Q31" s="81"/>
      <c r="R31" s="81"/>
    </row>
    <row r="32" spans="1:37">
      <c r="A32" s="191"/>
      <c r="B32" s="123" t="s">
        <v>49</v>
      </c>
      <c r="C32" s="124"/>
      <c r="D32" s="80" t="s">
        <v>136</v>
      </c>
      <c r="E32" s="81"/>
      <c r="F32" s="98"/>
      <c r="G32" s="320"/>
      <c r="H32" s="98"/>
      <c r="I32" s="82"/>
      <c r="J32" s="82"/>
      <c r="K32" s="82"/>
      <c r="L32" s="82"/>
      <c r="M32" s="82"/>
      <c r="N32" s="82"/>
      <c r="O32" s="82"/>
      <c r="P32" s="81"/>
      <c r="Q32" s="81"/>
      <c r="R32" s="81"/>
      <c r="AA32" s="63" t="s">
        <v>137</v>
      </c>
    </row>
    <row r="33" spans="1:39">
      <c r="A33" s="191"/>
      <c r="B33" s="123"/>
      <c r="C33" s="124"/>
      <c r="D33" s="80" t="s">
        <v>156</v>
      </c>
      <c r="E33" s="81"/>
      <c r="F33" s="98"/>
      <c r="G33" s="320"/>
      <c r="H33" s="98"/>
      <c r="I33" s="82"/>
      <c r="J33" s="82"/>
      <c r="K33" s="82"/>
      <c r="L33" s="82"/>
      <c r="M33" s="82"/>
      <c r="N33" s="82"/>
      <c r="O33" s="82"/>
      <c r="P33" s="81"/>
      <c r="Q33" s="81"/>
      <c r="R33" s="81"/>
      <c r="AA33" s="63" t="s">
        <v>137</v>
      </c>
    </row>
    <row r="34" spans="1:39">
      <c r="A34" s="191"/>
      <c r="B34" s="123"/>
      <c r="C34" s="124"/>
      <c r="D34" s="80" t="s">
        <v>157</v>
      </c>
      <c r="E34" s="81"/>
      <c r="F34" s="98"/>
      <c r="G34" s="320"/>
      <c r="H34" s="98"/>
      <c r="I34" s="82"/>
      <c r="J34" s="82"/>
      <c r="K34" s="82"/>
      <c r="L34" s="82"/>
      <c r="M34" s="82"/>
      <c r="N34" s="82"/>
      <c r="O34" s="82"/>
      <c r="P34" s="81"/>
      <c r="Q34" s="81"/>
      <c r="R34" s="81"/>
      <c r="AA34" s="63" t="s">
        <v>137</v>
      </c>
    </row>
    <row r="35" spans="1:39">
      <c r="A35" s="191"/>
      <c r="B35" s="123"/>
      <c r="C35" s="124"/>
      <c r="D35" s="80" t="s">
        <v>158</v>
      </c>
      <c r="E35" s="81"/>
      <c r="F35" s="98"/>
      <c r="G35" s="320"/>
      <c r="H35" s="98"/>
      <c r="I35" s="82"/>
      <c r="J35" s="82"/>
      <c r="K35" s="82"/>
      <c r="L35" s="82"/>
      <c r="M35" s="82"/>
      <c r="N35" s="82"/>
      <c r="O35" s="82"/>
      <c r="P35" s="81"/>
      <c r="Q35" s="81"/>
      <c r="R35" s="81"/>
      <c r="AA35" s="63" t="s">
        <v>137</v>
      </c>
    </row>
    <row r="36" spans="1:39">
      <c r="A36" s="191">
        <v>8</v>
      </c>
      <c r="B36" s="123" t="s">
        <v>133</v>
      </c>
      <c r="C36" s="124" t="s">
        <v>417</v>
      </c>
      <c r="D36" s="80" t="s">
        <v>418</v>
      </c>
      <c r="E36" s="307">
        <v>74.06</v>
      </c>
      <c r="F36" s="98" t="s">
        <v>139</v>
      </c>
      <c r="G36" s="320"/>
      <c r="H36" s="98">
        <v>0.97</v>
      </c>
      <c r="I36" s="82">
        <f>SUM(K36*J36)</f>
        <v>12.584000000000001</v>
      </c>
      <c r="J36" s="82">
        <v>0.88</v>
      </c>
      <c r="K36" s="82">
        <v>14.3</v>
      </c>
      <c r="L36" s="82"/>
      <c r="M36" s="82"/>
      <c r="N36" s="82"/>
      <c r="O36" s="82"/>
      <c r="P36" s="81"/>
      <c r="Q36" s="82"/>
      <c r="R36" s="81"/>
      <c r="AA36" s="63" t="s">
        <v>137</v>
      </c>
    </row>
    <row r="37" spans="1:39">
      <c r="A37" s="191"/>
      <c r="B37" s="123"/>
      <c r="C37" s="124"/>
      <c r="D37" s="80" t="s">
        <v>136</v>
      </c>
      <c r="E37" s="81"/>
      <c r="F37" s="98"/>
      <c r="G37" s="320"/>
      <c r="H37" s="98"/>
      <c r="I37" s="82"/>
      <c r="J37" s="82"/>
      <c r="K37" s="82"/>
      <c r="L37" s="82"/>
      <c r="M37" s="82"/>
      <c r="N37" s="82"/>
      <c r="O37" s="82"/>
      <c r="P37" s="81"/>
      <c r="Q37" s="81"/>
      <c r="R37" s="81"/>
      <c r="AA37" s="63" t="s">
        <v>137</v>
      </c>
    </row>
    <row r="38" spans="1:39" ht="22.5">
      <c r="A38" s="191"/>
      <c r="B38" s="123"/>
      <c r="C38" s="124"/>
      <c r="D38" s="80" t="s">
        <v>159</v>
      </c>
      <c r="E38" s="81"/>
      <c r="F38" s="98"/>
      <c r="G38" s="320"/>
      <c r="H38" s="98"/>
      <c r="I38" s="82"/>
      <c r="J38" s="82"/>
      <c r="K38" s="82"/>
      <c r="L38" s="82"/>
      <c r="M38" s="82"/>
      <c r="N38" s="82"/>
      <c r="O38" s="82"/>
      <c r="P38" s="81"/>
      <c r="Q38" s="81"/>
      <c r="R38" s="81"/>
    </row>
    <row r="39" spans="1:39" ht="15" customHeight="1">
      <c r="A39" s="191">
        <v>9</v>
      </c>
      <c r="B39" s="224" t="s">
        <v>135</v>
      </c>
      <c r="C39" s="224" t="s">
        <v>324</v>
      </c>
      <c r="D39" s="224" t="s">
        <v>410</v>
      </c>
      <c r="E39" s="81">
        <v>296</v>
      </c>
      <c r="F39" s="191" t="s">
        <v>325</v>
      </c>
      <c r="G39" s="320"/>
      <c r="H39" s="98">
        <v>0.97</v>
      </c>
      <c r="I39" s="82">
        <f>SUM(K39*J39)</f>
        <v>2.992</v>
      </c>
      <c r="J39" s="82">
        <v>0.88</v>
      </c>
      <c r="K39" s="82">
        <v>3.4</v>
      </c>
      <c r="L39" s="82"/>
      <c r="M39" s="82"/>
      <c r="N39" s="82"/>
      <c r="O39" s="82"/>
      <c r="P39" s="81"/>
      <c r="Q39" s="81"/>
      <c r="R39" s="81"/>
      <c r="AA39" s="63" t="s">
        <v>137</v>
      </c>
      <c r="AJ39" s="64" t="s">
        <v>49</v>
      </c>
    </row>
    <row r="40" spans="1:39">
      <c r="A40" s="191">
        <v>10</v>
      </c>
      <c r="B40" s="123" t="s">
        <v>135</v>
      </c>
      <c r="C40" s="124" t="s">
        <v>160</v>
      </c>
      <c r="D40" s="80" t="s">
        <v>407</v>
      </c>
      <c r="E40" s="81">
        <v>134.96600000000001</v>
      </c>
      <c r="F40" s="98" t="s">
        <v>139</v>
      </c>
      <c r="G40" s="320"/>
      <c r="H40" s="98">
        <v>0.97</v>
      </c>
      <c r="I40" s="82">
        <f>SUM(K40*J40)</f>
        <v>1.1704000000000001</v>
      </c>
      <c r="J40" s="82">
        <v>0.88</v>
      </c>
      <c r="K40" s="82">
        <v>1.33</v>
      </c>
      <c r="L40" s="82"/>
      <c r="M40" s="82"/>
      <c r="N40" s="82"/>
      <c r="O40" s="82"/>
      <c r="P40" s="81" t="s">
        <v>49</v>
      </c>
      <c r="Q40" s="81"/>
      <c r="R40" s="81"/>
      <c r="AJ40" s="64" t="s">
        <v>49</v>
      </c>
    </row>
    <row r="41" spans="1:39">
      <c r="A41" s="191">
        <v>11</v>
      </c>
      <c r="B41" s="123" t="s">
        <v>135</v>
      </c>
      <c r="C41" s="124" t="s">
        <v>419</v>
      </c>
      <c r="D41" s="80" t="s">
        <v>421</v>
      </c>
      <c r="E41" s="81">
        <v>65.331000000000003</v>
      </c>
      <c r="F41" s="191" t="s">
        <v>422</v>
      </c>
      <c r="G41" s="320"/>
      <c r="H41" s="98">
        <v>0.97</v>
      </c>
      <c r="I41" s="82">
        <f>SUM(K41*J41)</f>
        <v>9.68</v>
      </c>
      <c r="J41" s="82">
        <v>0.88</v>
      </c>
      <c r="K41" s="82">
        <v>11</v>
      </c>
      <c r="L41" s="82"/>
      <c r="M41" s="82"/>
      <c r="N41" s="82"/>
      <c r="O41" s="82"/>
      <c r="P41" s="81"/>
      <c r="Q41" s="82"/>
      <c r="R41" s="81"/>
      <c r="AI41" s="64" t="s">
        <v>49</v>
      </c>
    </row>
    <row r="42" spans="1:39">
      <c r="A42" s="191">
        <v>12</v>
      </c>
      <c r="B42" s="123" t="s">
        <v>135</v>
      </c>
      <c r="C42" s="124" t="s">
        <v>415</v>
      </c>
      <c r="D42" s="80" t="s">
        <v>438</v>
      </c>
      <c r="E42" s="81">
        <v>557</v>
      </c>
      <c r="F42" s="98" t="s">
        <v>139</v>
      </c>
      <c r="G42" s="320"/>
      <c r="H42" s="98">
        <v>0.97</v>
      </c>
      <c r="I42" s="82">
        <v>13.5</v>
      </c>
      <c r="J42" s="82">
        <v>0.88</v>
      </c>
      <c r="K42" s="309">
        <v>15</v>
      </c>
      <c r="L42" s="82"/>
      <c r="M42" s="82"/>
      <c r="N42" s="82"/>
      <c r="O42" s="82"/>
      <c r="P42" s="81"/>
      <c r="Q42" s="82"/>
      <c r="AA42" s="63" t="s">
        <v>137</v>
      </c>
    </row>
    <row r="43" spans="1:39">
      <c r="A43" s="191">
        <v>13</v>
      </c>
      <c r="B43" s="123" t="s">
        <v>135</v>
      </c>
      <c r="C43" s="124" t="s">
        <v>416</v>
      </c>
      <c r="D43" s="80" t="s">
        <v>434</v>
      </c>
      <c r="E43" s="81">
        <v>1172.32</v>
      </c>
      <c r="F43" s="98" t="s">
        <v>139</v>
      </c>
      <c r="G43" s="320"/>
      <c r="H43" s="98">
        <v>0.97</v>
      </c>
      <c r="I43" s="82">
        <f>SUM(K43*J43)</f>
        <v>0.96800000000000008</v>
      </c>
      <c r="J43" s="82">
        <v>0.88</v>
      </c>
      <c r="K43" s="82">
        <v>1.1000000000000001</v>
      </c>
      <c r="L43" s="82"/>
      <c r="M43" s="82"/>
      <c r="N43" s="82"/>
      <c r="O43" s="82"/>
      <c r="P43" s="81"/>
      <c r="Q43" s="82"/>
      <c r="AH43" s="64" t="s">
        <v>49</v>
      </c>
    </row>
    <row r="44" spans="1:39">
      <c r="A44" s="191" t="s">
        <v>49</v>
      </c>
      <c r="B44" s="123"/>
      <c r="C44" s="124"/>
      <c r="D44" s="84" t="s">
        <v>85</v>
      </c>
      <c r="E44" s="198">
        <f>SUM(L44+M44)</f>
        <v>0</v>
      </c>
      <c r="F44" s="199"/>
      <c r="G44" s="322"/>
      <c r="H44" s="98"/>
      <c r="I44" s="198"/>
      <c r="J44" s="198"/>
      <c r="K44" s="198"/>
      <c r="L44" s="198"/>
      <c r="M44" s="198"/>
      <c r="N44" s="198">
        <v>106.95</v>
      </c>
      <c r="O44" s="198"/>
      <c r="P44" s="200"/>
      <c r="Q44" s="198"/>
      <c r="S44" s="198"/>
      <c r="T44" s="59">
        <v>20</v>
      </c>
      <c r="U44" s="59" t="s">
        <v>147</v>
      </c>
      <c r="AA44" s="63" t="s">
        <v>55</v>
      </c>
      <c r="AE44" s="59" t="s">
        <v>163</v>
      </c>
      <c r="AF44" s="59" t="s">
        <v>142</v>
      </c>
      <c r="AG44" s="59">
        <v>8</v>
      </c>
      <c r="AI44" s="64" t="s">
        <v>49</v>
      </c>
    </row>
    <row r="45" spans="1:39">
      <c r="A45" s="191"/>
      <c r="B45" s="123"/>
      <c r="C45" s="124"/>
      <c r="D45" s="83" t="s">
        <v>164</v>
      </c>
      <c r="F45" s="56"/>
      <c r="G45" s="321"/>
      <c r="H45" s="98"/>
      <c r="N45" s="61">
        <v>15172.54</v>
      </c>
      <c r="P45" s="60"/>
      <c r="Q45" s="60"/>
      <c r="AB45" s="60">
        <v>806.74640499999998</v>
      </c>
      <c r="AK45" s="64" t="s">
        <v>49</v>
      </c>
    </row>
    <row r="46" spans="1:39" s="312" customFormat="1">
      <c r="A46" s="303">
        <v>17</v>
      </c>
      <c r="B46" s="304" t="s">
        <v>165</v>
      </c>
      <c r="C46" s="305" t="s">
        <v>166</v>
      </c>
      <c r="D46" s="306" t="s">
        <v>167</v>
      </c>
      <c r="E46" s="307">
        <v>314.5</v>
      </c>
      <c r="F46" s="308" t="s">
        <v>139</v>
      </c>
      <c r="G46" s="320"/>
      <c r="H46" s="98">
        <v>0.97</v>
      </c>
      <c r="I46" s="82">
        <f t="shared" ref="I46:I68" si="0">SUM(K46*J46)</f>
        <v>4.1183999999999994</v>
      </c>
      <c r="J46" s="82">
        <v>0.88</v>
      </c>
      <c r="K46" s="309">
        <v>4.68</v>
      </c>
      <c r="L46" s="82"/>
      <c r="M46" s="309"/>
      <c r="N46" s="309"/>
      <c r="O46" s="309"/>
      <c r="P46" s="307"/>
      <c r="Q46" s="309"/>
      <c r="R46" s="307"/>
      <c r="S46" s="311"/>
      <c r="T46" s="316"/>
      <c r="U46" s="316"/>
      <c r="V46" s="311"/>
      <c r="W46" s="311"/>
      <c r="X46" s="311"/>
      <c r="Y46" s="317"/>
      <c r="Z46" s="317"/>
      <c r="AA46" s="317"/>
      <c r="AB46" s="311"/>
      <c r="AC46" s="316"/>
      <c r="AD46" s="316"/>
      <c r="AE46" s="316"/>
      <c r="AF46" s="316"/>
      <c r="AG46" s="316"/>
      <c r="AH46" s="302"/>
      <c r="AI46" s="302"/>
      <c r="AJ46" s="302"/>
      <c r="AK46" s="302"/>
      <c r="AL46" s="302"/>
      <c r="AM46" s="302"/>
    </row>
    <row r="47" spans="1:39" s="312" customFormat="1">
      <c r="A47" s="303" t="s">
        <v>49</v>
      </c>
      <c r="B47" s="304"/>
      <c r="C47" s="305"/>
      <c r="D47" s="306" t="s">
        <v>170</v>
      </c>
      <c r="E47" s="307"/>
      <c r="F47" s="308"/>
      <c r="G47" s="323"/>
      <c r="H47" s="98"/>
      <c r="I47" s="82"/>
      <c r="J47" s="309"/>
      <c r="K47" s="309"/>
      <c r="L47" s="309"/>
      <c r="M47" s="309"/>
      <c r="N47" s="309">
        <v>1471.86</v>
      </c>
      <c r="O47" s="309"/>
      <c r="P47" s="307"/>
      <c r="Q47" s="307"/>
      <c r="R47" s="307"/>
      <c r="S47" s="311"/>
      <c r="T47" s="316">
        <v>20</v>
      </c>
      <c r="U47" s="316" t="s">
        <v>168</v>
      </c>
      <c r="V47" s="311"/>
      <c r="W47" s="311"/>
      <c r="X47" s="311"/>
      <c r="Y47" s="317"/>
      <c r="Z47" s="317"/>
      <c r="AA47" s="317" t="s">
        <v>65</v>
      </c>
      <c r="AB47" s="311">
        <v>106.301</v>
      </c>
      <c r="AC47" s="316"/>
      <c r="AD47" s="316"/>
      <c r="AE47" s="316" t="s">
        <v>169</v>
      </c>
      <c r="AF47" s="316">
        <v>303010303001</v>
      </c>
      <c r="AG47" s="316">
        <v>1</v>
      </c>
      <c r="AH47" s="302"/>
      <c r="AI47" s="302"/>
      <c r="AJ47" s="302"/>
      <c r="AK47" s="302"/>
      <c r="AL47" s="302"/>
      <c r="AM47" s="302"/>
    </row>
    <row r="48" spans="1:39" ht="22.5">
      <c r="A48" s="191">
        <v>18</v>
      </c>
      <c r="B48" s="123" t="s">
        <v>135</v>
      </c>
      <c r="C48" s="124" t="s">
        <v>173</v>
      </c>
      <c r="D48" s="80" t="s">
        <v>408</v>
      </c>
      <c r="E48" s="81">
        <v>62</v>
      </c>
      <c r="F48" s="98" t="s">
        <v>143</v>
      </c>
      <c r="G48" s="320"/>
      <c r="H48" s="98">
        <v>0.97</v>
      </c>
      <c r="I48" s="82">
        <f t="shared" si="0"/>
        <v>2.2880000000000003</v>
      </c>
      <c r="J48" s="82">
        <v>0.88</v>
      </c>
      <c r="K48" s="82">
        <v>2.6</v>
      </c>
      <c r="L48" s="82"/>
      <c r="N48" s="61">
        <v>450</v>
      </c>
      <c r="P48" s="60" t="s">
        <v>49</v>
      </c>
      <c r="Q48" s="60"/>
      <c r="T48" s="59">
        <v>20</v>
      </c>
      <c r="U48" s="59" t="s">
        <v>168</v>
      </c>
      <c r="AA48" s="63" t="s">
        <v>65</v>
      </c>
      <c r="AB48" s="60">
        <v>0.254</v>
      </c>
      <c r="AE48" s="59" t="s">
        <v>171</v>
      </c>
      <c r="AF48" s="59">
        <v>1226063200004</v>
      </c>
      <c r="AG48" s="59">
        <v>7</v>
      </c>
      <c r="AI48" s="64" t="s">
        <v>49</v>
      </c>
    </row>
    <row r="49" spans="1:35">
      <c r="A49" s="191" t="s">
        <v>49</v>
      </c>
      <c r="B49" s="123"/>
      <c r="C49" s="124"/>
      <c r="D49" s="65" t="s">
        <v>136</v>
      </c>
      <c r="F49" s="56"/>
      <c r="G49" s="321"/>
      <c r="H49" s="56"/>
      <c r="I49" s="82"/>
      <c r="N49" s="61">
        <v>41.6</v>
      </c>
      <c r="P49" s="60"/>
      <c r="Q49" s="60"/>
      <c r="T49" s="59">
        <v>20</v>
      </c>
      <c r="U49" s="59" t="s">
        <v>168</v>
      </c>
      <c r="AA49" s="63" t="s">
        <v>65</v>
      </c>
      <c r="AB49" s="60">
        <v>2</v>
      </c>
      <c r="AE49" s="59" t="s">
        <v>174</v>
      </c>
      <c r="AF49" s="59" t="s">
        <v>142</v>
      </c>
      <c r="AG49" s="59">
        <v>1</v>
      </c>
    </row>
    <row r="50" spans="1:35">
      <c r="A50" s="191"/>
      <c r="B50" s="123"/>
      <c r="C50" s="124"/>
      <c r="D50" s="65" t="s">
        <v>409</v>
      </c>
      <c r="F50" s="56"/>
      <c r="G50" s="321"/>
      <c r="H50" s="56"/>
      <c r="I50" s="82"/>
      <c r="P50" s="60"/>
      <c r="Q50" s="60"/>
      <c r="AA50" s="63" t="s">
        <v>137</v>
      </c>
      <c r="AI50" s="64" t="s">
        <v>49</v>
      </c>
    </row>
    <row r="51" spans="1:35">
      <c r="A51" s="191">
        <v>19</v>
      </c>
      <c r="B51" s="123" t="s">
        <v>175</v>
      </c>
      <c r="C51" s="124" t="s">
        <v>177</v>
      </c>
      <c r="D51" s="80" t="s">
        <v>406</v>
      </c>
      <c r="E51" s="81">
        <v>4</v>
      </c>
      <c r="F51" s="98" t="s">
        <v>143</v>
      </c>
      <c r="G51" s="320"/>
      <c r="H51" s="98">
        <v>0.97</v>
      </c>
      <c r="I51" s="82">
        <f t="shared" si="0"/>
        <v>0.33440000000000003</v>
      </c>
      <c r="J51" s="82">
        <v>0.88</v>
      </c>
      <c r="K51" s="82">
        <v>0.38</v>
      </c>
      <c r="L51" s="82"/>
      <c r="M51" s="82"/>
      <c r="N51" s="82">
        <v>1.32</v>
      </c>
      <c r="O51" s="82"/>
      <c r="P51" s="81"/>
      <c r="Q51" s="81"/>
      <c r="R51" s="81"/>
      <c r="S51" s="81"/>
      <c r="T51" s="59">
        <v>20</v>
      </c>
      <c r="U51" s="59" t="s">
        <v>168</v>
      </c>
      <c r="AA51" s="63" t="s">
        <v>65</v>
      </c>
      <c r="AB51" s="60">
        <v>0.14399999999999999</v>
      </c>
      <c r="AE51" s="59" t="s">
        <v>176</v>
      </c>
      <c r="AF51" s="59">
        <v>502070600001</v>
      </c>
      <c r="AG51" s="59">
        <v>1</v>
      </c>
    </row>
    <row r="52" spans="1:35">
      <c r="A52" s="191" t="s">
        <v>49</v>
      </c>
      <c r="B52" s="123"/>
      <c r="C52" s="124"/>
      <c r="D52" s="80" t="s">
        <v>138</v>
      </c>
      <c r="E52" s="81"/>
      <c r="F52" s="98"/>
      <c r="G52" s="320"/>
      <c r="H52" s="98"/>
      <c r="I52" s="82"/>
      <c r="J52" s="82"/>
      <c r="K52" s="82"/>
      <c r="L52" s="82"/>
      <c r="M52" s="82"/>
      <c r="N52" s="82">
        <v>1.52</v>
      </c>
      <c r="O52" s="82"/>
      <c r="P52" s="81"/>
      <c r="Q52" s="81"/>
      <c r="R52" s="81"/>
      <c r="S52" s="81"/>
      <c r="T52" s="59">
        <v>20</v>
      </c>
      <c r="U52" s="59" t="s">
        <v>168</v>
      </c>
      <c r="AA52" s="63" t="s">
        <v>65</v>
      </c>
      <c r="AB52" s="60">
        <v>0.16</v>
      </c>
      <c r="AE52" s="59" t="s">
        <v>176</v>
      </c>
      <c r="AF52" s="59">
        <v>502070600003</v>
      </c>
      <c r="AG52" s="59">
        <v>1</v>
      </c>
    </row>
    <row r="53" spans="1:35">
      <c r="A53" s="191"/>
      <c r="B53" s="123"/>
      <c r="C53" s="124"/>
      <c r="D53" s="80" t="s">
        <v>178</v>
      </c>
      <c r="E53" s="81"/>
      <c r="F53" s="98"/>
      <c r="G53" s="320"/>
      <c r="H53" s="98"/>
      <c r="I53" s="82"/>
      <c r="J53" s="82"/>
      <c r="K53" s="82"/>
      <c r="L53" s="82"/>
      <c r="M53" s="82"/>
      <c r="N53" s="82"/>
      <c r="O53" s="82"/>
      <c r="P53" s="81"/>
      <c r="Q53" s="81"/>
      <c r="R53" s="81"/>
      <c r="S53" s="81"/>
      <c r="AA53" s="63" t="s">
        <v>137</v>
      </c>
    </row>
    <row r="54" spans="1:35">
      <c r="A54" s="191">
        <v>20</v>
      </c>
      <c r="B54" s="123" t="s">
        <v>175</v>
      </c>
      <c r="C54" s="124" t="s">
        <v>179</v>
      </c>
      <c r="D54" s="80" t="s">
        <v>403</v>
      </c>
      <c r="E54" s="81">
        <v>7</v>
      </c>
      <c r="F54" s="98" t="s">
        <v>139</v>
      </c>
      <c r="G54" s="320"/>
      <c r="H54" s="98">
        <v>0.97</v>
      </c>
      <c r="I54" s="82">
        <f t="shared" si="0"/>
        <v>7.1808000000000005</v>
      </c>
      <c r="J54" s="82">
        <v>0.88</v>
      </c>
      <c r="K54" s="82">
        <v>8.16</v>
      </c>
      <c r="L54" s="82"/>
      <c r="M54" s="82"/>
      <c r="N54" s="82"/>
      <c r="O54" s="82"/>
      <c r="P54" s="81"/>
      <c r="Q54" s="82"/>
      <c r="R54" s="81"/>
      <c r="S54" s="82"/>
      <c r="AA54" s="63" t="s">
        <v>137</v>
      </c>
    </row>
    <row r="55" spans="1:35">
      <c r="A55" s="191" t="s">
        <v>49</v>
      </c>
      <c r="B55" s="123"/>
      <c r="C55" s="124"/>
      <c r="D55" s="80" t="s">
        <v>138</v>
      </c>
      <c r="E55" s="81"/>
      <c r="F55" s="98"/>
      <c r="G55" s="320"/>
      <c r="H55" s="98"/>
      <c r="I55" s="82"/>
      <c r="J55" s="82"/>
      <c r="K55" s="82"/>
      <c r="L55" s="82"/>
      <c r="M55" s="82"/>
      <c r="N55" s="82">
        <v>55.49</v>
      </c>
      <c r="O55" s="82"/>
      <c r="P55" s="81"/>
      <c r="Q55" s="81"/>
      <c r="R55" s="81"/>
      <c r="S55" s="81"/>
      <c r="T55" s="59">
        <v>20</v>
      </c>
      <c r="U55" s="59" t="s">
        <v>168</v>
      </c>
      <c r="AA55" s="63" t="s">
        <v>65</v>
      </c>
      <c r="AB55" s="60">
        <v>5.6848000000000001</v>
      </c>
      <c r="AE55" s="59" t="s">
        <v>176</v>
      </c>
      <c r="AF55" s="59">
        <v>502070700016</v>
      </c>
      <c r="AG55" s="59">
        <v>1</v>
      </c>
      <c r="AI55" s="64" t="s">
        <v>49</v>
      </c>
    </row>
    <row r="56" spans="1:35">
      <c r="A56" s="191"/>
      <c r="B56" s="123"/>
      <c r="C56" s="124"/>
      <c r="D56" s="80" t="s">
        <v>405</v>
      </c>
      <c r="E56" s="81"/>
      <c r="F56" s="98"/>
      <c r="G56" s="320"/>
      <c r="H56" s="98"/>
      <c r="I56" s="82"/>
      <c r="J56" s="82"/>
      <c r="K56" s="82"/>
      <c r="L56" s="82"/>
      <c r="M56" s="82"/>
      <c r="N56" s="82"/>
      <c r="O56" s="82"/>
      <c r="P56" s="81"/>
      <c r="Q56" s="81"/>
      <c r="R56" s="81"/>
      <c r="S56" s="81"/>
      <c r="AA56" s="63" t="s">
        <v>137</v>
      </c>
    </row>
    <row r="57" spans="1:35">
      <c r="A57" s="191"/>
      <c r="B57" s="123"/>
      <c r="C57" s="124"/>
      <c r="D57" s="80" t="s">
        <v>404</v>
      </c>
      <c r="E57" s="81"/>
      <c r="F57" s="98"/>
      <c r="G57" s="320"/>
      <c r="H57" s="98"/>
      <c r="I57" s="82"/>
      <c r="J57" s="82"/>
      <c r="K57" s="82"/>
      <c r="L57" s="82"/>
      <c r="M57" s="82"/>
      <c r="N57" s="82"/>
      <c r="O57" s="82"/>
      <c r="P57" s="81"/>
      <c r="Q57" s="81"/>
      <c r="R57" s="81"/>
      <c r="S57" s="81"/>
      <c r="AA57" s="63" t="s">
        <v>137</v>
      </c>
    </row>
    <row r="58" spans="1:35">
      <c r="A58" s="191">
        <v>21</v>
      </c>
      <c r="B58" s="123" t="s">
        <v>175</v>
      </c>
      <c r="C58" s="124" t="s">
        <v>180</v>
      </c>
      <c r="D58" s="80" t="s">
        <v>181</v>
      </c>
      <c r="E58" s="81">
        <v>25.31</v>
      </c>
      <c r="F58" s="98" t="s">
        <v>134</v>
      </c>
      <c r="G58" s="320"/>
      <c r="H58" s="98">
        <v>0.97</v>
      </c>
      <c r="I58" s="82">
        <f t="shared" si="0"/>
        <v>61.6</v>
      </c>
      <c r="J58" s="82">
        <v>0.88</v>
      </c>
      <c r="K58" s="82">
        <v>70</v>
      </c>
      <c r="L58" s="82"/>
      <c r="M58" s="82"/>
      <c r="N58" s="82"/>
      <c r="O58" s="82"/>
      <c r="P58" s="81"/>
      <c r="Q58" s="82"/>
      <c r="R58" s="81"/>
      <c r="S58" s="82"/>
      <c r="AA58" s="63" t="s">
        <v>137</v>
      </c>
    </row>
    <row r="59" spans="1:35">
      <c r="A59" s="191" t="s">
        <v>49</v>
      </c>
      <c r="B59" s="123"/>
      <c r="C59" s="124"/>
      <c r="D59" s="80" t="s">
        <v>439</v>
      </c>
      <c r="E59" s="81"/>
      <c r="F59" s="98"/>
      <c r="G59" s="320"/>
      <c r="H59" s="98"/>
      <c r="I59" s="82"/>
      <c r="J59" s="82"/>
      <c r="K59" s="82"/>
      <c r="L59" s="82"/>
      <c r="M59" s="82"/>
      <c r="N59" s="82">
        <v>133.13</v>
      </c>
      <c r="O59" s="82"/>
      <c r="P59" s="81"/>
      <c r="Q59" s="81"/>
      <c r="R59" s="81"/>
      <c r="S59" s="81"/>
      <c r="T59" s="59">
        <v>20</v>
      </c>
      <c r="U59" s="59" t="s">
        <v>168</v>
      </c>
      <c r="AA59" s="63" t="s">
        <v>65</v>
      </c>
      <c r="AB59" s="60">
        <v>16.582293</v>
      </c>
      <c r="AE59" s="59" t="s">
        <v>176</v>
      </c>
      <c r="AF59" s="59">
        <v>501070300035</v>
      </c>
      <c r="AG59" s="59">
        <v>1</v>
      </c>
    </row>
    <row r="60" spans="1:35">
      <c r="A60" s="191"/>
      <c r="B60" s="123"/>
      <c r="C60" s="124"/>
      <c r="D60" s="80" t="s">
        <v>440</v>
      </c>
      <c r="E60" s="81"/>
      <c r="F60" s="98"/>
      <c r="G60" s="320"/>
      <c r="H60" s="98"/>
      <c r="I60" s="82"/>
      <c r="J60" s="82"/>
      <c r="K60" s="82"/>
      <c r="L60" s="82"/>
      <c r="M60" s="82"/>
      <c r="N60" s="82"/>
      <c r="O60" s="82"/>
      <c r="P60" s="81"/>
      <c r="Q60" s="81"/>
      <c r="R60" s="81"/>
      <c r="S60" s="81"/>
      <c r="AA60" s="63" t="s">
        <v>137</v>
      </c>
    </row>
    <row r="61" spans="1:35">
      <c r="A61" s="191">
        <v>22</v>
      </c>
      <c r="B61" s="123" t="s">
        <v>175</v>
      </c>
      <c r="C61" s="124" t="s">
        <v>182</v>
      </c>
      <c r="D61" s="80" t="s">
        <v>183</v>
      </c>
      <c r="E61" s="81">
        <v>41.109000000000002</v>
      </c>
      <c r="F61" s="98" t="s">
        <v>140</v>
      </c>
      <c r="G61" s="320"/>
      <c r="H61" s="98">
        <v>0.97</v>
      </c>
      <c r="I61" s="82">
        <f t="shared" si="0"/>
        <v>8.7471999999999994</v>
      </c>
      <c r="J61" s="82">
        <v>0.88</v>
      </c>
      <c r="K61" s="82">
        <v>9.94</v>
      </c>
      <c r="L61" s="82"/>
      <c r="P61" s="60"/>
      <c r="Q61" s="60"/>
      <c r="AA61" s="63" t="s">
        <v>137</v>
      </c>
    </row>
    <row r="62" spans="1:35">
      <c r="A62" s="191">
        <v>23</v>
      </c>
      <c r="B62" s="123" t="s">
        <v>175</v>
      </c>
      <c r="C62" s="124" t="s">
        <v>184</v>
      </c>
      <c r="D62" s="80" t="s">
        <v>185</v>
      </c>
      <c r="E62" s="81">
        <v>41.109000000000002</v>
      </c>
      <c r="F62" s="98" t="s">
        <v>140</v>
      </c>
      <c r="G62" s="320"/>
      <c r="H62" s="98">
        <v>0.97</v>
      </c>
      <c r="I62" s="82">
        <f t="shared" si="0"/>
        <v>5.3064</v>
      </c>
      <c r="J62" s="82">
        <v>0.88</v>
      </c>
      <c r="K62" s="82">
        <v>6.03</v>
      </c>
      <c r="L62" s="82"/>
      <c r="M62" s="82"/>
      <c r="N62" s="61">
        <v>2682.43</v>
      </c>
      <c r="P62" s="60"/>
      <c r="Q62" s="60"/>
      <c r="T62" s="59">
        <v>20</v>
      </c>
      <c r="U62" s="59" t="s">
        <v>168</v>
      </c>
      <c r="AA62" s="63" t="s">
        <v>65</v>
      </c>
      <c r="AB62" s="60">
        <v>347.58225599999997</v>
      </c>
      <c r="AE62" s="59" t="s">
        <v>176</v>
      </c>
      <c r="AF62" s="59">
        <v>508018501001</v>
      </c>
      <c r="AG62" s="59">
        <v>1</v>
      </c>
    </row>
    <row r="63" spans="1:35">
      <c r="A63" s="191">
        <v>24</v>
      </c>
      <c r="B63" s="123" t="s">
        <v>175</v>
      </c>
      <c r="C63" s="124" t="s">
        <v>186</v>
      </c>
      <c r="D63" s="80" t="s">
        <v>187</v>
      </c>
      <c r="E63" s="81">
        <v>41.109000000000002</v>
      </c>
      <c r="F63" s="98" t="s">
        <v>140</v>
      </c>
      <c r="G63" s="320"/>
      <c r="H63" s="98">
        <v>0.97</v>
      </c>
      <c r="I63" s="82">
        <f t="shared" si="0"/>
        <v>11</v>
      </c>
      <c r="J63" s="82">
        <v>0.88</v>
      </c>
      <c r="K63" s="82">
        <v>12.5</v>
      </c>
      <c r="L63" s="82"/>
      <c r="M63" s="82"/>
      <c r="N63" s="61">
        <v>1627.27</v>
      </c>
      <c r="P63" s="60"/>
      <c r="Q63" s="60"/>
      <c r="T63" s="59">
        <v>20</v>
      </c>
      <c r="U63" s="59" t="s">
        <v>168</v>
      </c>
      <c r="AA63" s="63" t="s">
        <v>65</v>
      </c>
      <c r="AB63" s="60">
        <v>210.76222200000001</v>
      </c>
      <c r="AE63" s="59" t="s">
        <v>176</v>
      </c>
      <c r="AF63" s="59">
        <v>508018502001</v>
      </c>
      <c r="AG63" s="59">
        <v>1</v>
      </c>
    </row>
    <row r="64" spans="1:35">
      <c r="A64" s="191">
        <v>25</v>
      </c>
      <c r="B64" s="123" t="s">
        <v>175</v>
      </c>
      <c r="C64" s="124" t="s">
        <v>188</v>
      </c>
      <c r="D64" s="80" t="s">
        <v>189</v>
      </c>
      <c r="E64" s="81">
        <v>369.98</v>
      </c>
      <c r="F64" s="98" t="s">
        <v>140</v>
      </c>
      <c r="G64" s="320"/>
      <c r="H64" s="98">
        <v>0.97</v>
      </c>
      <c r="I64" s="82">
        <f t="shared" si="0"/>
        <v>0.52800000000000002</v>
      </c>
      <c r="J64" s="82">
        <v>0.88</v>
      </c>
      <c r="K64" s="82">
        <v>0.6</v>
      </c>
      <c r="L64" s="82"/>
      <c r="M64" s="82"/>
      <c r="N64" s="61">
        <v>2725.61</v>
      </c>
      <c r="P64" s="60"/>
      <c r="Q64" s="60"/>
      <c r="T64" s="59">
        <v>20</v>
      </c>
      <c r="U64" s="59" t="s">
        <v>168</v>
      </c>
      <c r="AA64" s="63" t="s">
        <v>65</v>
      </c>
      <c r="AB64" s="60">
        <v>145.99534199999999</v>
      </c>
      <c r="AE64" s="59" t="s">
        <v>176</v>
      </c>
      <c r="AF64" s="59">
        <v>508020002001</v>
      </c>
      <c r="AG64" s="59">
        <v>1</v>
      </c>
    </row>
    <row r="65" spans="1:37">
      <c r="A65" s="191" t="s">
        <v>49</v>
      </c>
      <c r="B65" s="123"/>
      <c r="C65" s="124"/>
      <c r="D65" s="80" t="s">
        <v>441</v>
      </c>
      <c r="E65" s="81"/>
      <c r="F65" s="98"/>
      <c r="G65" s="320"/>
      <c r="H65" s="98"/>
      <c r="I65" s="82"/>
      <c r="J65" s="82">
        <v>0.88</v>
      </c>
      <c r="K65" s="82"/>
      <c r="L65" s="82"/>
      <c r="M65" s="82"/>
      <c r="N65" s="61">
        <v>752.91</v>
      </c>
      <c r="P65" s="60"/>
      <c r="Q65" s="60"/>
      <c r="T65" s="59">
        <v>20</v>
      </c>
      <c r="U65" s="59" t="s">
        <v>168</v>
      </c>
      <c r="AA65" s="63" t="s">
        <v>65</v>
      </c>
      <c r="AE65" s="59" t="s">
        <v>176</v>
      </c>
      <c r="AF65" s="59">
        <v>508020002002</v>
      </c>
      <c r="AG65" s="59">
        <v>1</v>
      </c>
      <c r="AI65" s="64" t="s">
        <v>49</v>
      </c>
    </row>
    <row r="66" spans="1:37">
      <c r="A66" s="191">
        <v>26</v>
      </c>
      <c r="B66" s="123" t="s">
        <v>175</v>
      </c>
      <c r="C66" s="124" t="s">
        <v>190</v>
      </c>
      <c r="D66" s="80" t="s">
        <v>191</v>
      </c>
      <c r="E66" s="81">
        <v>41.109000000000002</v>
      </c>
      <c r="F66" s="98" t="s">
        <v>140</v>
      </c>
      <c r="G66" s="320"/>
      <c r="H66" s="98">
        <v>0.97</v>
      </c>
      <c r="I66" s="82">
        <f t="shared" si="0"/>
        <v>7.6383999999999999</v>
      </c>
      <c r="J66" s="82">
        <v>0.88</v>
      </c>
      <c r="K66" s="82">
        <v>8.68</v>
      </c>
      <c r="L66" s="82"/>
      <c r="M66" s="82"/>
      <c r="P66" s="60"/>
      <c r="Q66" s="60"/>
      <c r="AA66" s="63" t="s">
        <v>137</v>
      </c>
      <c r="AI66" s="64" t="s">
        <v>49</v>
      </c>
    </row>
    <row r="67" spans="1:37" ht="22.5">
      <c r="A67" s="191">
        <v>27</v>
      </c>
      <c r="B67" s="123" t="s">
        <v>175</v>
      </c>
      <c r="C67" s="124" t="s">
        <v>192</v>
      </c>
      <c r="D67" s="80" t="s">
        <v>193</v>
      </c>
      <c r="E67" s="81">
        <v>41.109000000000002</v>
      </c>
      <c r="F67" s="98" t="s">
        <v>140</v>
      </c>
      <c r="G67" s="320"/>
      <c r="H67" s="98">
        <v>0.97</v>
      </c>
      <c r="I67" s="82">
        <f t="shared" si="0"/>
        <v>17.512</v>
      </c>
      <c r="J67" s="82">
        <v>0.88</v>
      </c>
      <c r="K67" s="82">
        <v>19.899999999999999</v>
      </c>
      <c r="L67" s="82"/>
      <c r="N67" s="61">
        <v>1204.51</v>
      </c>
      <c r="P67" s="60"/>
      <c r="Q67" s="60"/>
      <c r="T67" s="59">
        <v>20</v>
      </c>
      <c r="U67" s="59" t="s">
        <v>168</v>
      </c>
      <c r="AA67" s="63" t="s">
        <v>65</v>
      </c>
      <c r="AE67" s="59" t="s">
        <v>176</v>
      </c>
      <c r="AF67" s="59">
        <v>50803</v>
      </c>
      <c r="AG67" s="59">
        <v>7</v>
      </c>
    </row>
    <row r="68" spans="1:37">
      <c r="A68" s="303">
        <v>28</v>
      </c>
      <c r="B68" s="304" t="s">
        <v>135</v>
      </c>
      <c r="C68" s="305" t="s">
        <v>194</v>
      </c>
      <c r="D68" s="306" t="s">
        <v>195</v>
      </c>
      <c r="E68" s="307">
        <v>193.88</v>
      </c>
      <c r="F68" s="308" t="s">
        <v>140</v>
      </c>
      <c r="G68" s="320"/>
      <c r="H68" s="98">
        <v>0.97</v>
      </c>
      <c r="I68" s="82">
        <f t="shared" si="0"/>
        <v>7.7440000000000007</v>
      </c>
      <c r="J68" s="82">
        <v>0.88</v>
      </c>
      <c r="K68" s="309">
        <v>8.8000000000000007</v>
      </c>
      <c r="L68" s="82"/>
      <c r="M68" s="310"/>
      <c r="N68" s="310">
        <v>3597.79</v>
      </c>
      <c r="O68" s="310"/>
      <c r="P68" s="311"/>
      <c r="Q68" s="311"/>
      <c r="R68" s="311"/>
      <c r="S68" s="311"/>
      <c r="T68" s="311">
        <v>20</v>
      </c>
      <c r="U68" s="311" t="s">
        <v>168</v>
      </c>
      <c r="V68" s="311"/>
      <c r="W68" s="311"/>
      <c r="X68" s="311"/>
      <c r="Y68" s="318"/>
      <c r="Z68" s="318"/>
      <c r="AA68" s="318" t="s">
        <v>65</v>
      </c>
      <c r="AB68" s="311"/>
      <c r="AC68" s="311"/>
      <c r="AD68" s="311"/>
      <c r="AE68" s="311" t="s">
        <v>176</v>
      </c>
      <c r="AF68" s="311">
        <v>50803</v>
      </c>
      <c r="AG68" s="311">
        <v>7</v>
      </c>
      <c r="AH68" s="319"/>
    </row>
    <row r="69" spans="1:37">
      <c r="A69" s="191" t="s">
        <v>49</v>
      </c>
      <c r="B69" s="123"/>
      <c r="C69" s="124"/>
      <c r="D69" s="84" t="s">
        <v>86</v>
      </c>
      <c r="E69" s="198">
        <f>SUM(L69+M69)</f>
        <v>0</v>
      </c>
      <c r="F69" s="199"/>
      <c r="G69" s="322"/>
      <c r="H69" s="199"/>
      <c r="I69" s="198"/>
      <c r="J69" s="198"/>
      <c r="K69" s="198"/>
      <c r="L69" s="198"/>
      <c r="M69" s="198"/>
      <c r="N69" s="198">
        <v>2536.0700000000002</v>
      </c>
      <c r="O69" s="198"/>
      <c r="P69" s="200"/>
      <c r="Q69" s="200"/>
      <c r="R69" s="200"/>
      <c r="S69" s="200"/>
      <c r="T69" s="60">
        <v>20</v>
      </c>
      <c r="U69" s="60" t="s">
        <v>168</v>
      </c>
      <c r="Y69" s="232"/>
      <c r="Z69" s="232"/>
      <c r="AA69" s="232" t="s">
        <v>65</v>
      </c>
      <c r="AB69" s="60">
        <v>141.42565500000001</v>
      </c>
      <c r="AC69" s="60"/>
      <c r="AD69" s="60"/>
      <c r="AE69" s="60" t="s">
        <v>196</v>
      </c>
      <c r="AF69" s="60">
        <v>149914</v>
      </c>
      <c r="AG69" s="60">
        <v>1</v>
      </c>
      <c r="AH69" s="233"/>
    </row>
    <row r="70" spans="1:37">
      <c r="A70" s="197"/>
      <c r="B70" s="292"/>
      <c r="C70" s="293"/>
      <c r="D70" s="228" t="s">
        <v>87</v>
      </c>
      <c r="E70" s="229">
        <f>SUM(L70+M70)</f>
        <v>0</v>
      </c>
      <c r="F70" s="208"/>
      <c r="G70" s="324"/>
      <c r="H70" s="208"/>
      <c r="I70" s="209"/>
      <c r="J70" s="209"/>
      <c r="K70" s="209"/>
      <c r="L70" s="226"/>
      <c r="M70" s="198"/>
      <c r="N70" s="226">
        <v>25235.4</v>
      </c>
      <c r="O70" s="226"/>
      <c r="P70" s="227"/>
      <c r="Q70" s="227"/>
      <c r="R70" s="227"/>
      <c r="S70" s="227"/>
      <c r="T70" s="60"/>
      <c r="U70" s="60"/>
      <c r="Y70" s="232"/>
      <c r="Z70" s="232"/>
      <c r="AA70" s="232"/>
      <c r="AB70" s="60">
        <v>1874.9507639999999</v>
      </c>
      <c r="AC70" s="60"/>
      <c r="AD70" s="60"/>
      <c r="AE70" s="60"/>
      <c r="AF70" s="60"/>
      <c r="AG70" s="60"/>
      <c r="AH70" s="233"/>
    </row>
    <row r="71" spans="1:37">
      <c r="A71" s="191"/>
      <c r="B71" s="294"/>
      <c r="C71" s="295"/>
      <c r="D71" s="230" t="s">
        <v>197</v>
      </c>
      <c r="E71" s="231"/>
      <c r="F71" s="56"/>
      <c r="G71" s="321"/>
      <c r="H71" s="56"/>
      <c r="N71" s="61">
        <v>82732.149999999994</v>
      </c>
      <c r="P71" s="60"/>
      <c r="Q71" s="60"/>
      <c r="T71" s="60"/>
      <c r="U71" s="60"/>
      <c r="Y71" s="232"/>
      <c r="Z71" s="232"/>
      <c r="AA71" s="232"/>
      <c r="AB71" s="60">
        <v>4187.153225</v>
      </c>
      <c r="AC71" s="60"/>
      <c r="AD71" s="60"/>
      <c r="AE71" s="60"/>
      <c r="AF71" s="60"/>
      <c r="AG71" s="60"/>
      <c r="AH71" s="233"/>
      <c r="AK71" s="64" t="s">
        <v>49</v>
      </c>
    </row>
    <row r="72" spans="1:37">
      <c r="A72" s="191"/>
      <c r="B72" s="123"/>
      <c r="C72" s="124"/>
      <c r="D72" s="289" t="s">
        <v>198</v>
      </c>
      <c r="F72" s="56"/>
      <c r="G72" s="321"/>
      <c r="H72" s="56"/>
      <c r="P72" s="60"/>
      <c r="Q72" s="60"/>
      <c r="T72" s="60"/>
      <c r="U72" s="60"/>
      <c r="Y72" s="232"/>
      <c r="Z72" s="232"/>
      <c r="AA72" s="232"/>
      <c r="AC72" s="60"/>
      <c r="AD72" s="60"/>
      <c r="AE72" s="60"/>
      <c r="AF72" s="60"/>
      <c r="AG72" s="60"/>
      <c r="AH72" s="233"/>
    </row>
    <row r="73" spans="1:37" ht="13.5">
      <c r="A73" s="191"/>
      <c r="B73" s="296"/>
      <c r="C73" s="270"/>
      <c r="D73" s="273" t="s">
        <v>423</v>
      </c>
      <c r="E73"/>
      <c r="F73"/>
      <c r="G73" s="325"/>
      <c r="H73"/>
      <c r="I73"/>
      <c r="J73"/>
      <c r="K73"/>
      <c r="L73"/>
      <c r="M73"/>
      <c r="N73"/>
      <c r="O73"/>
      <c r="P73"/>
      <c r="Q73"/>
      <c r="T73" s="60"/>
      <c r="U73" s="60"/>
      <c r="Y73" s="232"/>
      <c r="Z73" s="232"/>
      <c r="AA73" s="232"/>
      <c r="AC73" s="60"/>
      <c r="AD73" s="60"/>
      <c r="AE73" s="60"/>
      <c r="AF73" s="60"/>
      <c r="AG73" s="60"/>
      <c r="AH73" s="233"/>
    </row>
    <row r="74" spans="1:37" ht="13.5">
      <c r="A74" s="191">
        <v>29</v>
      </c>
      <c r="B74" s="297" t="s">
        <v>424</v>
      </c>
      <c r="C74" s="296" t="s">
        <v>425</v>
      </c>
      <c r="D74" s="97" t="s">
        <v>428</v>
      </c>
      <c r="E74" s="103">
        <v>210</v>
      </c>
      <c r="F74" s="336" t="s">
        <v>426</v>
      </c>
      <c r="G74" s="320"/>
      <c r="H74" s="98">
        <v>0.97</v>
      </c>
      <c r="I74" s="82">
        <f>SUM(K74*J74)</f>
        <v>4.84</v>
      </c>
      <c r="J74" s="82">
        <v>0.88</v>
      </c>
      <c r="K74" s="100">
        <v>5.5</v>
      </c>
      <c r="L74" s="82"/>
      <c r="M74" s="270"/>
      <c r="N74" s="100">
        <v>954.8</v>
      </c>
      <c r="O74" s="102">
        <v>1E-3</v>
      </c>
      <c r="P74" s="103">
        <v>8.0000000000000004E-4</v>
      </c>
      <c r="Q74" s="81"/>
      <c r="R74" s="81"/>
      <c r="S74" s="81"/>
      <c r="T74" s="60"/>
      <c r="U74" s="60"/>
      <c r="Y74" s="232"/>
      <c r="Z74" s="232"/>
      <c r="AA74" s="232"/>
      <c r="AC74" s="60"/>
      <c r="AD74" s="60"/>
      <c r="AE74" s="60"/>
      <c r="AF74" s="60"/>
      <c r="AG74" s="60"/>
      <c r="AH74" s="233"/>
    </row>
    <row r="75" spans="1:37" ht="13.5">
      <c r="A75" s="191"/>
      <c r="B75" s="270"/>
      <c r="C75" s="270"/>
      <c r="D75" s="267" t="s">
        <v>427</v>
      </c>
      <c r="E75" s="198">
        <f>SUM(L75)</f>
        <v>0</v>
      </c>
      <c r="F75" s="271"/>
      <c r="G75" s="326"/>
      <c r="H75" s="271"/>
      <c r="I75" s="271"/>
      <c r="J75" s="271"/>
      <c r="K75" s="271"/>
      <c r="L75" s="198"/>
      <c r="M75" s="269"/>
      <c r="N75" s="269">
        <v>954.8</v>
      </c>
      <c r="O75" s="271"/>
      <c r="P75" s="268"/>
      <c r="Q75" s="200"/>
      <c r="R75" s="200"/>
      <c r="S75" s="81"/>
      <c r="T75" s="60"/>
      <c r="U75" s="60"/>
      <c r="Y75" s="232"/>
      <c r="Z75" s="232"/>
      <c r="AA75" s="232"/>
      <c r="AC75" s="60"/>
      <c r="AD75" s="60"/>
      <c r="AE75" s="60"/>
      <c r="AF75" s="60"/>
      <c r="AG75" s="60"/>
      <c r="AH75" s="233"/>
    </row>
    <row r="76" spans="1:37">
      <c r="A76" s="191"/>
      <c r="B76" s="123"/>
      <c r="C76" s="124"/>
      <c r="D76" s="83" t="s">
        <v>201</v>
      </c>
      <c r="F76" s="56"/>
      <c r="G76" s="321"/>
      <c r="H76" s="56"/>
      <c r="P76" s="60"/>
      <c r="Q76" s="60"/>
      <c r="T76" s="60"/>
      <c r="U76" s="60"/>
      <c r="Y76" s="232"/>
      <c r="Z76" s="232"/>
      <c r="AA76" s="232"/>
      <c r="AB76" s="60">
        <v>873.48795600000005</v>
      </c>
      <c r="AC76" s="60"/>
      <c r="AD76" s="60"/>
      <c r="AE76" s="60"/>
      <c r="AF76" s="60"/>
      <c r="AG76" s="60"/>
      <c r="AH76" s="233"/>
    </row>
    <row r="77" spans="1:37" ht="12" customHeight="1">
      <c r="A77" s="191">
        <v>30</v>
      </c>
      <c r="B77" s="123" t="s">
        <v>202</v>
      </c>
      <c r="C77" s="124" t="s">
        <v>205</v>
      </c>
      <c r="D77" s="80" t="s">
        <v>206</v>
      </c>
      <c r="E77" s="81">
        <v>557</v>
      </c>
      <c r="F77" s="98" t="s">
        <v>139</v>
      </c>
      <c r="G77" s="320"/>
      <c r="H77" s="98">
        <v>0.97</v>
      </c>
      <c r="I77" s="82">
        <f>SUM(K77*J77)</f>
        <v>0.61599999999999999</v>
      </c>
      <c r="J77" s="82">
        <v>0.88</v>
      </c>
      <c r="K77" s="82">
        <v>0.7</v>
      </c>
      <c r="L77" s="82"/>
      <c r="M77" s="82"/>
      <c r="N77" s="82"/>
      <c r="O77" s="82"/>
      <c r="P77" s="81"/>
      <c r="Q77" s="81"/>
      <c r="R77" s="81"/>
      <c r="S77" s="81"/>
      <c r="T77" s="190"/>
      <c r="U77" s="190"/>
      <c r="V77" s="81"/>
      <c r="W77" s="81"/>
      <c r="X77" s="81"/>
      <c r="Y77" s="191"/>
      <c r="Z77" s="191"/>
      <c r="AA77" s="191" t="s">
        <v>137</v>
      </c>
      <c r="AB77" s="81"/>
      <c r="AC77" s="190"/>
      <c r="AD77" s="190"/>
      <c r="AE77" s="190"/>
      <c r="AF77" s="190"/>
      <c r="AG77" s="190"/>
      <c r="AH77" s="192" t="s">
        <v>49</v>
      </c>
    </row>
    <row r="78" spans="1:37" ht="0.75" customHeight="1">
      <c r="A78" s="191" t="s">
        <v>49</v>
      </c>
      <c r="B78" s="123"/>
      <c r="C78" s="124"/>
      <c r="D78" s="80"/>
      <c r="E78" s="81"/>
      <c r="F78" s="98"/>
      <c r="G78" s="320"/>
      <c r="H78" s="98">
        <v>0.97</v>
      </c>
      <c r="I78" s="82">
        <f>SUM(K78*J78)</f>
        <v>0</v>
      </c>
      <c r="J78" s="82">
        <v>0.88</v>
      </c>
      <c r="K78" s="82"/>
      <c r="L78" s="82"/>
      <c r="M78" s="82"/>
      <c r="N78" s="82">
        <v>169.54</v>
      </c>
      <c r="O78" s="82"/>
      <c r="P78" s="81"/>
      <c r="Q78" s="81"/>
      <c r="R78" s="81"/>
      <c r="S78" s="81"/>
      <c r="T78" s="190">
        <v>20</v>
      </c>
      <c r="U78" s="190" t="s">
        <v>203</v>
      </c>
      <c r="V78" s="81"/>
      <c r="W78" s="81"/>
      <c r="X78" s="81"/>
      <c r="Y78" s="191"/>
      <c r="Z78" s="191"/>
      <c r="AA78" s="191" t="s">
        <v>199</v>
      </c>
      <c r="AB78" s="81">
        <v>14.959199999999999</v>
      </c>
      <c r="AC78" s="190"/>
      <c r="AD78" s="190"/>
      <c r="AE78" s="190" t="s">
        <v>204</v>
      </c>
      <c r="AF78" s="190">
        <v>6103011101010</v>
      </c>
      <c r="AG78" s="190">
        <v>1</v>
      </c>
      <c r="AH78" s="192"/>
    </row>
    <row r="79" spans="1:37">
      <c r="A79" s="191"/>
      <c r="B79" s="123" t="s">
        <v>141</v>
      </c>
      <c r="C79" s="124" t="s">
        <v>411</v>
      </c>
      <c r="D79" s="80" t="s">
        <v>412</v>
      </c>
      <c r="E79" s="81">
        <v>584.04999999999995</v>
      </c>
      <c r="F79" s="98" t="s">
        <v>139</v>
      </c>
      <c r="G79" s="320"/>
      <c r="H79" s="98">
        <v>0.97</v>
      </c>
      <c r="I79" s="82">
        <v>4.4000000000000004</v>
      </c>
      <c r="J79" s="82">
        <v>0.88</v>
      </c>
      <c r="K79" s="82">
        <v>4.5999999999999996</v>
      </c>
      <c r="L79" s="82"/>
      <c r="M79" s="82"/>
      <c r="N79" s="82"/>
      <c r="O79" s="82"/>
      <c r="P79" s="81"/>
      <c r="Q79" s="225"/>
      <c r="R79" s="225"/>
      <c r="S79" s="225"/>
      <c r="T79" s="190"/>
      <c r="U79" s="190"/>
      <c r="V79" s="81"/>
      <c r="W79" s="81"/>
      <c r="X79" s="81"/>
      <c r="Y79" s="191"/>
      <c r="Z79" s="191"/>
      <c r="AA79" s="191" t="s">
        <v>137</v>
      </c>
      <c r="AB79" s="81"/>
      <c r="AC79" s="190"/>
      <c r="AD79" s="190"/>
      <c r="AE79" s="190"/>
      <c r="AF79" s="190"/>
      <c r="AG79" s="190"/>
      <c r="AH79" s="192"/>
      <c r="AJ79" s="198"/>
    </row>
    <row r="80" spans="1:37">
      <c r="A80" s="191"/>
      <c r="B80" s="123"/>
      <c r="C80" s="124"/>
      <c r="D80" s="80" t="s">
        <v>413</v>
      </c>
      <c r="E80" s="81"/>
      <c r="F80" s="98"/>
      <c r="G80" s="320"/>
      <c r="H80" s="98"/>
      <c r="I80" s="82" t="s">
        <v>49</v>
      </c>
      <c r="J80" s="82" t="s">
        <v>49</v>
      </c>
      <c r="K80" s="82"/>
      <c r="L80" s="82"/>
      <c r="M80" s="82"/>
      <c r="N80" s="82">
        <v>3595.2</v>
      </c>
      <c r="O80" s="82"/>
      <c r="P80" s="81"/>
      <c r="Q80" s="225"/>
      <c r="R80" s="225"/>
      <c r="S80" s="225"/>
      <c r="T80" s="190">
        <v>20</v>
      </c>
      <c r="U80" s="190" t="s">
        <v>203</v>
      </c>
      <c r="V80" s="81"/>
      <c r="W80" s="81"/>
      <c r="X80" s="81"/>
      <c r="Y80" s="191"/>
      <c r="Z80" s="191"/>
      <c r="AA80" s="191" t="s">
        <v>55</v>
      </c>
      <c r="AB80" s="81"/>
      <c r="AC80" s="190"/>
      <c r="AD80" s="190"/>
      <c r="AE80" s="190" t="s">
        <v>174</v>
      </c>
      <c r="AF80" s="190" t="s">
        <v>142</v>
      </c>
      <c r="AG80" s="190">
        <v>8</v>
      </c>
      <c r="AH80" s="192"/>
      <c r="AJ80" s="64" t="s">
        <v>49</v>
      </c>
    </row>
    <row r="81" spans="1:37" ht="22.5">
      <c r="A81" s="191">
        <v>31</v>
      </c>
      <c r="B81" s="123" t="s">
        <v>202</v>
      </c>
      <c r="C81" s="124" t="s">
        <v>207</v>
      </c>
      <c r="D81" s="80" t="s">
        <v>414</v>
      </c>
      <c r="E81" s="81">
        <v>724</v>
      </c>
      <c r="F81" s="98" t="s">
        <v>139</v>
      </c>
      <c r="G81" s="320"/>
      <c r="H81" s="98">
        <v>0.97</v>
      </c>
      <c r="I81" s="82">
        <f>SUM(K81*J81)</f>
        <v>2.024</v>
      </c>
      <c r="J81" s="82">
        <v>0.88</v>
      </c>
      <c r="K81" s="82">
        <v>2.2999999999999998</v>
      </c>
      <c r="L81" s="82"/>
      <c r="M81" s="82"/>
      <c r="N81" s="82"/>
      <c r="O81" s="82"/>
      <c r="P81" s="81"/>
      <c r="Q81" s="81"/>
      <c r="R81" s="81"/>
      <c r="S81" s="81"/>
      <c r="T81" s="190"/>
      <c r="U81" s="190"/>
      <c r="V81" s="81"/>
      <c r="W81" s="81"/>
      <c r="X81" s="81"/>
      <c r="Y81" s="191"/>
      <c r="Z81" s="191"/>
      <c r="AA81" s="191" t="s">
        <v>137</v>
      </c>
      <c r="AB81" s="81"/>
      <c r="AC81" s="190"/>
      <c r="AD81" s="190"/>
      <c r="AE81" s="190"/>
      <c r="AF81" s="190"/>
      <c r="AG81" s="190"/>
      <c r="AH81" s="192" t="s">
        <v>49</v>
      </c>
    </row>
    <row r="82" spans="1:37">
      <c r="A82" s="191">
        <v>32</v>
      </c>
      <c r="B82" s="123" t="s">
        <v>202</v>
      </c>
      <c r="C82" s="124" t="s">
        <v>208</v>
      </c>
      <c r="D82" s="80" t="s">
        <v>209</v>
      </c>
      <c r="E82" s="81">
        <v>1.5</v>
      </c>
      <c r="F82" s="98" t="s">
        <v>200</v>
      </c>
      <c r="G82" s="320"/>
      <c r="H82" s="98"/>
      <c r="I82" s="82">
        <v>1.5</v>
      </c>
      <c r="J82" s="82">
        <v>0.88</v>
      </c>
      <c r="K82" s="82">
        <v>1.5</v>
      </c>
      <c r="L82" s="82"/>
      <c r="M82" s="82"/>
      <c r="N82" s="82"/>
      <c r="O82" s="82"/>
      <c r="P82" s="81"/>
      <c r="Q82" s="81"/>
      <c r="R82" s="81"/>
      <c r="S82" s="81"/>
      <c r="T82" s="190"/>
      <c r="U82" s="190"/>
      <c r="V82" s="81"/>
      <c r="W82" s="81"/>
      <c r="X82" s="81"/>
      <c r="Y82" s="191"/>
      <c r="Z82" s="191"/>
      <c r="AA82" s="191" t="s">
        <v>137</v>
      </c>
      <c r="AB82" s="81"/>
      <c r="AC82" s="190"/>
      <c r="AD82" s="190"/>
      <c r="AE82" s="190"/>
      <c r="AF82" s="190"/>
      <c r="AG82" s="190"/>
      <c r="AH82" s="192"/>
      <c r="AJ82" s="64" t="s">
        <v>49</v>
      </c>
    </row>
    <row r="83" spans="1:37">
      <c r="A83" s="191" t="s">
        <v>49</v>
      </c>
      <c r="B83" s="123"/>
      <c r="C83" s="124"/>
      <c r="D83" s="84" t="s">
        <v>88</v>
      </c>
      <c r="E83" s="195">
        <f>SUM(L83+M83)</f>
        <v>0</v>
      </c>
      <c r="F83" s="98"/>
      <c r="G83" s="320"/>
      <c r="H83" s="98"/>
      <c r="I83" s="82"/>
      <c r="J83" s="82"/>
      <c r="K83" s="82"/>
      <c r="L83" s="198"/>
      <c r="M83" s="198"/>
      <c r="N83" s="82"/>
      <c r="O83" s="82"/>
      <c r="P83" s="81"/>
      <c r="Q83" s="200"/>
      <c r="R83" s="81"/>
      <c r="S83" s="200"/>
      <c r="T83" s="190">
        <v>20</v>
      </c>
      <c r="U83" s="190" t="s">
        <v>203</v>
      </c>
      <c r="V83" s="81"/>
      <c r="W83" s="81"/>
      <c r="X83" s="81"/>
      <c r="Y83" s="191"/>
      <c r="Z83" s="191"/>
      <c r="AA83" s="191" t="s">
        <v>199</v>
      </c>
      <c r="AB83" s="81"/>
      <c r="AC83" s="190"/>
      <c r="AD83" s="190"/>
      <c r="AE83" s="190" t="s">
        <v>204</v>
      </c>
      <c r="AF83" s="190">
        <v>6199610301602</v>
      </c>
      <c r="AG83" s="190">
        <v>1</v>
      </c>
      <c r="AH83" s="192"/>
    </row>
    <row r="84" spans="1:37">
      <c r="A84" s="191"/>
      <c r="B84" s="123"/>
      <c r="C84" s="124"/>
      <c r="D84" s="239" t="s">
        <v>89</v>
      </c>
      <c r="E84" s="240">
        <f>SUM(M84+L84 )</f>
        <v>0</v>
      </c>
      <c r="F84" s="241"/>
      <c r="G84" s="327"/>
      <c r="H84" s="241"/>
      <c r="I84" s="242"/>
      <c r="J84" s="242"/>
      <c r="K84" s="242"/>
      <c r="L84" s="240"/>
      <c r="M84" s="240"/>
      <c r="N84" s="242"/>
      <c r="O84" s="242"/>
      <c r="P84" s="243"/>
      <c r="Q84" s="258"/>
      <c r="R84" s="243"/>
      <c r="S84" s="244"/>
      <c r="AB84" s="60">
        <v>146.99096</v>
      </c>
    </row>
    <row r="85" spans="1:37">
      <c r="A85" s="191"/>
      <c r="B85" s="123"/>
      <c r="C85" s="124"/>
      <c r="D85" s="289" t="s">
        <v>210</v>
      </c>
      <c r="E85" s="81"/>
      <c r="F85" s="98"/>
      <c r="G85" s="320"/>
      <c r="H85" s="98"/>
      <c r="I85" s="82"/>
      <c r="J85" s="82"/>
      <c r="K85" s="82"/>
      <c r="L85" s="82"/>
      <c r="P85" s="60"/>
      <c r="Q85" s="60"/>
    </row>
    <row r="86" spans="1:37">
      <c r="A86" s="191">
        <v>33</v>
      </c>
      <c r="B86" s="123" t="s">
        <v>211</v>
      </c>
      <c r="C86" s="124" t="s">
        <v>336</v>
      </c>
      <c r="D86" s="80" t="s">
        <v>344</v>
      </c>
      <c r="E86" s="81">
        <v>1</v>
      </c>
      <c r="F86" s="98" t="s">
        <v>212</v>
      </c>
      <c r="G86" s="320"/>
      <c r="H86" s="98" t="s">
        <v>49</v>
      </c>
      <c r="I86" s="82">
        <f>SUM(K86*J86)</f>
        <v>1944.8</v>
      </c>
      <c r="J86" s="82">
        <v>0.88</v>
      </c>
      <c r="K86" s="82">
        <v>2210</v>
      </c>
      <c r="L86" s="82"/>
      <c r="M86" s="82"/>
      <c r="N86" s="82"/>
      <c r="O86" s="82"/>
      <c r="P86" s="81"/>
      <c r="Q86" s="60"/>
      <c r="AH86" s="64" t="s">
        <v>49</v>
      </c>
      <c r="AJ86" s="64" t="s">
        <v>49</v>
      </c>
    </row>
    <row r="87" spans="1:37">
      <c r="A87" s="191">
        <v>34</v>
      </c>
      <c r="B87" s="123" t="s">
        <v>211</v>
      </c>
      <c r="C87" s="124" t="s">
        <v>335</v>
      </c>
      <c r="D87" s="80" t="s">
        <v>345</v>
      </c>
      <c r="E87" s="81">
        <v>1</v>
      </c>
      <c r="F87" s="98" t="s">
        <v>212</v>
      </c>
      <c r="G87" s="320"/>
      <c r="H87" s="98" t="s">
        <v>49</v>
      </c>
      <c r="I87" s="82">
        <f>SUM(K87*J87)</f>
        <v>3520</v>
      </c>
      <c r="J87" s="82">
        <v>0.88</v>
      </c>
      <c r="K87" s="82">
        <v>4000</v>
      </c>
      <c r="L87" s="82"/>
      <c r="M87" s="82"/>
      <c r="N87" s="82">
        <v>695</v>
      </c>
      <c r="O87" s="82"/>
      <c r="P87" s="81"/>
      <c r="Q87" s="60"/>
      <c r="T87" s="59">
        <v>20</v>
      </c>
      <c r="U87" s="59" t="s">
        <v>213</v>
      </c>
      <c r="AA87" s="63" t="s">
        <v>199</v>
      </c>
      <c r="AE87" s="59" t="s">
        <v>174</v>
      </c>
      <c r="AF87" s="59" t="s">
        <v>142</v>
      </c>
      <c r="AG87" s="59">
        <v>7</v>
      </c>
      <c r="AK87" s="64" t="s">
        <v>49</v>
      </c>
    </row>
    <row r="88" spans="1:37">
      <c r="A88" s="191"/>
      <c r="B88" s="123"/>
      <c r="C88" s="124"/>
      <c r="D88" s="245" t="s">
        <v>90</v>
      </c>
      <c r="E88" s="246">
        <f>SUM(L88)</f>
        <v>0</v>
      </c>
      <c r="F88" s="247"/>
      <c r="G88" s="328"/>
      <c r="H88" s="247"/>
      <c r="I88" s="248"/>
      <c r="J88" s="248"/>
      <c r="K88" s="248"/>
      <c r="L88" s="246"/>
      <c r="M88" s="246"/>
      <c r="N88" s="248">
        <v>23862.41</v>
      </c>
      <c r="O88" s="249"/>
      <c r="P88" s="250" t="s">
        <v>49</v>
      </c>
      <c r="Q88" s="251"/>
      <c r="R88" s="250" t="s">
        <v>49</v>
      </c>
      <c r="S88" s="251"/>
    </row>
    <row r="89" spans="1:37">
      <c r="A89" s="191"/>
      <c r="B89" s="123"/>
      <c r="C89" s="124"/>
      <c r="D89" s="289" t="s">
        <v>214</v>
      </c>
      <c r="E89" s="81"/>
      <c r="F89" s="98"/>
      <c r="G89" s="320"/>
      <c r="H89" s="98"/>
      <c r="I89" s="82"/>
      <c r="J89" s="82"/>
      <c r="K89" s="82"/>
      <c r="L89" s="82"/>
      <c r="M89" s="82"/>
      <c r="N89" s="82">
        <v>695</v>
      </c>
      <c r="O89" s="82"/>
      <c r="P89" s="81"/>
      <c r="Q89" s="60"/>
    </row>
    <row r="90" spans="1:37">
      <c r="A90" s="191">
        <v>36</v>
      </c>
      <c r="B90" s="123" t="s">
        <v>215</v>
      </c>
      <c r="C90" s="124" t="s">
        <v>340</v>
      </c>
      <c r="D90" s="80" t="s">
        <v>338</v>
      </c>
      <c r="E90" s="81">
        <v>27</v>
      </c>
      <c r="F90" s="98" t="s">
        <v>339</v>
      </c>
      <c r="G90" s="320"/>
      <c r="H90" s="98" t="s">
        <v>401</v>
      </c>
      <c r="I90" s="82">
        <f>SUM(K90*J90)</f>
        <v>4.9279999999999999</v>
      </c>
      <c r="J90" s="82">
        <v>0.88</v>
      </c>
      <c r="K90" s="309">
        <v>5.6</v>
      </c>
      <c r="L90" s="82"/>
      <c r="M90" s="82"/>
      <c r="N90" s="82"/>
      <c r="O90" s="82"/>
      <c r="P90" s="81"/>
      <c r="Q90" s="60"/>
      <c r="S90" s="82"/>
      <c r="AI90" s="64" t="s">
        <v>49</v>
      </c>
    </row>
    <row r="91" spans="1:37">
      <c r="A91" s="191">
        <v>37</v>
      </c>
      <c r="B91" s="123" t="s">
        <v>215</v>
      </c>
      <c r="C91" s="124" t="s">
        <v>341</v>
      </c>
      <c r="D91" s="80" t="s">
        <v>346</v>
      </c>
      <c r="E91" s="81">
        <v>1</v>
      </c>
      <c r="F91" s="98" t="s">
        <v>342</v>
      </c>
      <c r="G91" s="320"/>
      <c r="H91" s="98" t="s">
        <v>49</v>
      </c>
      <c r="I91" s="82">
        <v>224</v>
      </c>
      <c r="J91" s="82">
        <v>0.88</v>
      </c>
      <c r="K91" s="309">
        <v>138.19999999999999</v>
      </c>
      <c r="L91" s="82"/>
      <c r="M91" s="82"/>
      <c r="N91" s="82">
        <v>3599.71</v>
      </c>
      <c r="O91" s="82"/>
      <c r="P91" s="81"/>
      <c r="Q91" s="60"/>
      <c r="T91" s="59">
        <v>20</v>
      </c>
      <c r="U91" s="59" t="s">
        <v>216</v>
      </c>
      <c r="AA91" s="63" t="s">
        <v>199</v>
      </c>
      <c r="AE91" s="59" t="s">
        <v>174</v>
      </c>
      <c r="AF91" s="59" t="s">
        <v>142</v>
      </c>
      <c r="AG91" s="59">
        <v>7</v>
      </c>
    </row>
    <row r="92" spans="1:37">
      <c r="A92" s="191">
        <v>38</v>
      </c>
      <c r="B92" s="123" t="s">
        <v>215</v>
      </c>
      <c r="C92" s="124" t="s">
        <v>343</v>
      </c>
      <c r="D92" s="80" t="s">
        <v>347</v>
      </c>
      <c r="E92" s="81">
        <v>27</v>
      </c>
      <c r="F92" s="98" t="s">
        <v>339</v>
      </c>
      <c r="G92" s="320"/>
      <c r="H92" s="98" t="s">
        <v>49</v>
      </c>
      <c r="I92" s="82">
        <v>9</v>
      </c>
      <c r="J92" s="82">
        <v>0.88</v>
      </c>
      <c r="K92" s="309">
        <v>7.8</v>
      </c>
      <c r="L92" s="82"/>
      <c r="M92" s="82"/>
      <c r="N92" s="82"/>
      <c r="O92" s="82"/>
      <c r="P92" s="81"/>
      <c r="Q92" s="82"/>
    </row>
    <row r="93" spans="1:37">
      <c r="A93" s="191"/>
      <c r="B93" s="123"/>
      <c r="C93" s="124"/>
      <c r="D93" s="84" t="s">
        <v>348</v>
      </c>
      <c r="E93" s="195">
        <f>SUM(L93+M93)</f>
        <v>0</v>
      </c>
      <c r="F93" s="98"/>
      <c r="G93" s="320"/>
      <c r="H93" s="98"/>
      <c r="I93" s="82"/>
      <c r="J93" s="82"/>
      <c r="K93" s="82"/>
      <c r="L93" s="194"/>
      <c r="M93" s="82"/>
      <c r="N93" s="82"/>
      <c r="O93" s="82"/>
      <c r="P93" s="81"/>
      <c r="Q93" s="60"/>
      <c r="S93" s="198"/>
    </row>
    <row r="94" spans="1:37">
      <c r="A94" s="191"/>
      <c r="B94" s="123"/>
      <c r="C94" s="124"/>
      <c r="D94" s="245" t="s">
        <v>91</v>
      </c>
      <c r="E94" s="240">
        <f>E93</f>
        <v>0</v>
      </c>
      <c r="F94" s="252"/>
      <c r="G94" s="329"/>
      <c r="H94" s="252"/>
      <c r="I94" s="240"/>
      <c r="J94" s="240"/>
      <c r="K94" s="240"/>
      <c r="L94" s="240"/>
      <c r="M94" s="253"/>
      <c r="N94" s="253">
        <v>10249.58</v>
      </c>
      <c r="O94" s="253"/>
      <c r="P94" s="254"/>
      <c r="Q94" s="243"/>
      <c r="R94" s="243"/>
      <c r="S94" s="240"/>
      <c r="T94" s="255"/>
      <c r="U94" s="255"/>
      <c r="V94" s="243"/>
      <c r="W94" s="243"/>
      <c r="X94" s="243"/>
      <c r="Y94" s="256"/>
      <c r="Z94" s="256"/>
      <c r="AA94" s="256"/>
      <c r="AB94" s="243"/>
      <c r="AC94" s="255"/>
      <c r="AD94" s="255"/>
      <c r="AE94" s="255"/>
      <c r="AF94" s="255"/>
      <c r="AG94" s="255"/>
      <c r="AH94" s="257"/>
      <c r="AJ94" s="198"/>
      <c r="AK94" s="64" t="s">
        <v>49</v>
      </c>
    </row>
    <row r="95" spans="1:37">
      <c r="A95" s="191"/>
      <c r="B95" s="123"/>
      <c r="C95" s="124"/>
      <c r="D95" s="289" t="s">
        <v>217</v>
      </c>
      <c r="E95" s="79"/>
      <c r="F95" s="122"/>
      <c r="G95" s="330"/>
      <c r="H95" s="122"/>
      <c r="I95" s="78"/>
      <c r="J95" s="78"/>
      <c r="K95" s="78"/>
      <c r="L95" s="78"/>
      <c r="M95" s="82"/>
      <c r="N95" s="82">
        <v>13849.29</v>
      </c>
      <c r="O95" s="82"/>
      <c r="P95" s="81"/>
      <c r="Q95" s="60"/>
    </row>
    <row r="96" spans="1:37">
      <c r="A96" s="191"/>
      <c r="B96" s="123"/>
      <c r="C96" s="124"/>
      <c r="D96" s="83" t="s">
        <v>219</v>
      </c>
      <c r="E96" s="81"/>
      <c r="F96" s="98"/>
      <c r="G96" s="320"/>
      <c r="H96" s="98"/>
      <c r="I96" s="82"/>
      <c r="J96" s="82"/>
      <c r="K96" s="82"/>
      <c r="L96" s="82"/>
      <c r="P96" s="60"/>
      <c r="Q96" s="60"/>
    </row>
    <row r="97" spans="1:36" ht="22.5">
      <c r="A97" s="303">
        <v>39</v>
      </c>
      <c r="B97" s="304" t="s">
        <v>220</v>
      </c>
      <c r="C97" s="305" t="s">
        <v>349</v>
      </c>
      <c r="D97" s="306" t="s">
        <v>353</v>
      </c>
      <c r="E97" s="307">
        <v>23.2</v>
      </c>
      <c r="F97" s="308" t="s">
        <v>139</v>
      </c>
      <c r="G97" s="320"/>
      <c r="H97" s="98">
        <v>0.97</v>
      </c>
      <c r="I97" s="82">
        <f>SUM(K97*J97)</f>
        <v>22</v>
      </c>
      <c r="J97" s="82">
        <v>0.88</v>
      </c>
      <c r="K97" s="309">
        <v>25</v>
      </c>
      <c r="L97" s="82"/>
      <c r="M97" s="310"/>
      <c r="N97" s="310"/>
      <c r="O97" s="310"/>
      <c r="P97" s="311"/>
      <c r="Q97" s="311"/>
      <c r="R97" s="311"/>
      <c r="AI97" s="201" t="s">
        <v>49</v>
      </c>
    </row>
    <row r="98" spans="1:36">
      <c r="A98" s="303"/>
      <c r="B98" s="304"/>
      <c r="C98" s="305"/>
      <c r="D98" s="312" t="s">
        <v>384</v>
      </c>
      <c r="E98" s="307"/>
      <c r="F98" s="308"/>
      <c r="G98" s="323"/>
      <c r="H98" s="308"/>
      <c r="I98" s="309"/>
      <c r="J98" s="82" t="s">
        <v>49</v>
      </c>
      <c r="K98" s="309"/>
      <c r="L98" s="309"/>
      <c r="M98" s="310"/>
      <c r="N98" s="310"/>
      <c r="O98" s="310"/>
      <c r="P98" s="311"/>
      <c r="Q98" s="311"/>
      <c r="R98" s="311"/>
      <c r="AI98" s="201"/>
    </row>
    <row r="99" spans="1:36" ht="22.5">
      <c r="A99" s="303">
        <v>40</v>
      </c>
      <c r="B99" s="304" t="s">
        <v>220</v>
      </c>
      <c r="C99" s="305" t="s">
        <v>350</v>
      </c>
      <c r="D99" s="306" t="s">
        <v>352</v>
      </c>
      <c r="E99" s="307">
        <v>108.52</v>
      </c>
      <c r="F99" s="308" t="s">
        <v>139</v>
      </c>
      <c r="G99" s="320"/>
      <c r="H99" s="98">
        <v>0.97</v>
      </c>
      <c r="I99" s="82">
        <f>SUM(K99*J99)</f>
        <v>28.16</v>
      </c>
      <c r="J99" s="82">
        <v>0.88</v>
      </c>
      <c r="K99" s="309">
        <v>32</v>
      </c>
      <c r="L99" s="82"/>
      <c r="M99" s="310"/>
      <c r="N99" s="310"/>
      <c r="O99" s="310"/>
      <c r="P99" s="311"/>
      <c r="Q99" s="311"/>
      <c r="R99" s="311"/>
    </row>
    <row r="100" spans="1:36">
      <c r="A100" s="303"/>
      <c r="B100" s="304"/>
      <c r="C100" s="305"/>
      <c r="D100" s="312" t="s">
        <v>385</v>
      </c>
      <c r="E100" s="313"/>
      <c r="F100" s="308"/>
      <c r="G100" s="323"/>
      <c r="H100" s="308"/>
      <c r="I100" s="309"/>
      <c r="J100" s="82" t="s">
        <v>49</v>
      </c>
      <c r="K100" s="309"/>
      <c r="L100" s="309"/>
      <c r="M100" s="310"/>
      <c r="N100" s="310"/>
      <c r="O100" s="310"/>
      <c r="P100" s="311"/>
      <c r="Q100" s="311"/>
      <c r="R100" s="311"/>
    </row>
    <row r="101" spans="1:36" ht="33.75">
      <c r="A101" s="303">
        <v>41</v>
      </c>
      <c r="B101" s="304" t="s">
        <v>220</v>
      </c>
      <c r="C101" s="305" t="s">
        <v>221</v>
      </c>
      <c r="D101" s="306" t="s">
        <v>354</v>
      </c>
      <c r="E101" s="307">
        <v>540.88199999999995</v>
      </c>
      <c r="F101" s="308" t="s">
        <v>139</v>
      </c>
      <c r="G101" s="320"/>
      <c r="H101" s="98">
        <v>0.97</v>
      </c>
      <c r="I101" s="82">
        <f>SUM(K101*J101)</f>
        <v>48.4</v>
      </c>
      <c r="J101" s="82">
        <v>0.88</v>
      </c>
      <c r="K101" s="309">
        <v>55</v>
      </c>
      <c r="L101" s="82"/>
      <c r="M101" s="309"/>
      <c r="N101" s="309"/>
      <c r="O101" s="309"/>
      <c r="P101" s="307"/>
      <c r="Q101" s="311"/>
      <c r="R101" s="307"/>
      <c r="S101" s="81"/>
    </row>
    <row r="102" spans="1:36">
      <c r="A102" s="191"/>
      <c r="B102" s="123"/>
      <c r="C102" s="124"/>
      <c r="D102" s="1" t="s">
        <v>381</v>
      </c>
      <c r="E102" s="2"/>
      <c r="F102" s="1"/>
      <c r="G102" s="331"/>
      <c r="H102" s="1"/>
      <c r="I102" s="3"/>
      <c r="J102" s="82"/>
      <c r="K102" s="3"/>
      <c r="L102" s="82"/>
      <c r="M102" s="82"/>
      <c r="N102" s="82"/>
      <c r="O102" s="82"/>
      <c r="P102" s="81"/>
      <c r="Q102" s="60"/>
      <c r="R102" s="81"/>
      <c r="S102" s="81"/>
      <c r="AJ102" s="64" t="s">
        <v>49</v>
      </c>
    </row>
    <row r="103" spans="1:36">
      <c r="A103" s="191"/>
      <c r="B103" s="123"/>
      <c r="C103" s="124"/>
      <c r="D103" s="1" t="s">
        <v>382</v>
      </c>
      <c r="E103" s="2"/>
      <c r="F103" s="98"/>
      <c r="G103" s="320"/>
      <c r="H103" s="98"/>
      <c r="I103" s="82"/>
      <c r="J103" s="82"/>
      <c r="K103" s="82"/>
      <c r="L103" s="82"/>
      <c r="M103" s="82"/>
      <c r="N103" s="82"/>
      <c r="O103" s="82"/>
      <c r="P103" s="81"/>
      <c r="Q103" s="60"/>
      <c r="R103" s="81"/>
      <c r="S103" s="81"/>
    </row>
    <row r="104" spans="1:36">
      <c r="A104" s="191">
        <v>42</v>
      </c>
      <c r="B104" s="123" t="s">
        <v>220</v>
      </c>
      <c r="C104" s="124" t="s">
        <v>223</v>
      </c>
      <c r="D104" s="80" t="s">
        <v>383</v>
      </c>
      <c r="E104" s="81">
        <v>500.2</v>
      </c>
      <c r="F104" s="98" t="s">
        <v>139</v>
      </c>
      <c r="G104" s="320"/>
      <c r="H104" s="98">
        <v>0.97</v>
      </c>
      <c r="I104" s="82">
        <f>SUM(K104*J104)</f>
        <v>7.2951999999999995</v>
      </c>
      <c r="J104" s="82">
        <v>0.88</v>
      </c>
      <c r="K104" s="82">
        <v>8.2899999999999991</v>
      </c>
      <c r="L104" s="82"/>
      <c r="M104" s="82"/>
      <c r="N104" s="82"/>
      <c r="O104" s="82"/>
      <c r="P104" s="81"/>
      <c r="Q104" s="60"/>
      <c r="R104" s="81"/>
      <c r="S104" s="81"/>
      <c r="AA104" s="63" t="s">
        <v>137</v>
      </c>
    </row>
    <row r="105" spans="1:36">
      <c r="A105" s="191"/>
      <c r="B105" s="123"/>
      <c r="C105" s="124"/>
      <c r="D105" s="80" t="s">
        <v>386</v>
      </c>
      <c r="E105" s="81"/>
      <c r="F105" s="98"/>
      <c r="G105" s="320"/>
      <c r="H105" s="98"/>
      <c r="I105" s="82"/>
      <c r="J105" s="82"/>
      <c r="K105" s="82"/>
      <c r="L105" s="82"/>
      <c r="M105" s="82"/>
      <c r="N105" s="82">
        <v>2264.11</v>
      </c>
      <c r="O105" s="82"/>
      <c r="P105" s="81"/>
      <c r="Q105" s="81"/>
      <c r="R105" s="81"/>
      <c r="S105" s="81"/>
      <c r="T105" s="59">
        <v>20</v>
      </c>
      <c r="U105" s="59" t="s">
        <v>222</v>
      </c>
      <c r="AA105" s="63" t="s">
        <v>199</v>
      </c>
      <c r="AB105" s="60">
        <v>219.14988</v>
      </c>
      <c r="AE105" s="59" t="s">
        <v>148</v>
      </c>
      <c r="AF105" s="59">
        <v>690102</v>
      </c>
      <c r="AG105" s="59">
        <v>1</v>
      </c>
    </row>
    <row r="106" spans="1:36">
      <c r="A106" s="191"/>
      <c r="B106" s="123"/>
      <c r="C106" s="124"/>
      <c r="D106" s="80" t="s">
        <v>351</v>
      </c>
      <c r="E106" s="81"/>
      <c r="F106" s="98"/>
      <c r="G106" s="320"/>
      <c r="H106" s="98"/>
      <c r="I106" s="82"/>
      <c r="J106" s="82"/>
      <c r="K106" s="82"/>
      <c r="L106" s="82"/>
      <c r="M106" s="82"/>
      <c r="N106" s="82"/>
      <c r="O106" s="82"/>
      <c r="P106" s="81"/>
      <c r="Q106" s="81"/>
      <c r="R106" s="81"/>
      <c r="S106" s="81"/>
      <c r="T106" s="59">
        <v>20</v>
      </c>
      <c r="U106" s="59" t="s">
        <v>222</v>
      </c>
      <c r="AA106" s="63" t="s">
        <v>55</v>
      </c>
      <c r="AE106" s="59" t="s">
        <v>224</v>
      </c>
      <c r="AF106" s="59" t="s">
        <v>142</v>
      </c>
      <c r="AG106" s="59">
        <v>8</v>
      </c>
      <c r="AI106" s="64" t="s">
        <v>49</v>
      </c>
    </row>
    <row r="107" spans="1:36">
      <c r="A107" s="191">
        <v>43</v>
      </c>
      <c r="B107" s="123" t="s">
        <v>220</v>
      </c>
      <c r="C107" s="124" t="s">
        <v>225</v>
      </c>
      <c r="D107" s="80" t="s">
        <v>226</v>
      </c>
      <c r="E107" s="81">
        <v>6.8</v>
      </c>
      <c r="F107" s="98" t="s">
        <v>200</v>
      </c>
      <c r="G107" s="320"/>
      <c r="H107" s="98"/>
      <c r="I107" s="82">
        <v>6.8</v>
      </c>
      <c r="J107" s="82"/>
      <c r="K107" s="82"/>
      <c r="L107" s="82"/>
      <c r="M107" s="82"/>
      <c r="N107" s="82"/>
      <c r="O107" s="82"/>
      <c r="P107" s="81"/>
      <c r="Q107" s="81"/>
      <c r="R107" s="81"/>
      <c r="S107" s="81"/>
      <c r="AA107" s="63" t="s">
        <v>137</v>
      </c>
      <c r="AI107" s="194"/>
    </row>
    <row r="108" spans="1:36">
      <c r="A108" s="191"/>
      <c r="B108" s="123"/>
      <c r="C108" s="124"/>
      <c r="D108" s="84" t="s">
        <v>92</v>
      </c>
      <c r="E108" s="198">
        <f>SUM(L108)</f>
        <v>0</v>
      </c>
      <c r="F108" s="199"/>
      <c r="G108" s="322"/>
      <c r="H108" s="199"/>
      <c r="I108" s="198"/>
      <c r="J108" s="82"/>
      <c r="K108" s="198"/>
      <c r="L108" s="198"/>
      <c r="M108" s="198"/>
      <c r="N108" s="82">
        <v>2495.04</v>
      </c>
      <c r="O108" s="82"/>
      <c r="P108" s="81"/>
      <c r="Q108" s="198"/>
      <c r="R108" s="81"/>
      <c r="S108" s="81"/>
      <c r="T108" s="59">
        <v>20</v>
      </c>
      <c r="U108" s="59" t="s">
        <v>222</v>
      </c>
      <c r="AA108" s="63" t="s">
        <v>199</v>
      </c>
      <c r="AE108" s="59" t="s">
        <v>218</v>
      </c>
      <c r="AF108" s="59">
        <v>6299620</v>
      </c>
      <c r="AG108" s="59">
        <v>1</v>
      </c>
      <c r="AI108" s="64" t="s">
        <v>49</v>
      </c>
    </row>
    <row r="109" spans="1:36">
      <c r="A109" s="191"/>
      <c r="B109" s="123"/>
      <c r="C109" s="124"/>
      <c r="D109" s="76"/>
      <c r="F109" s="56"/>
      <c r="G109" s="321"/>
      <c r="H109" s="56"/>
      <c r="J109" s="82"/>
      <c r="M109" s="82"/>
      <c r="N109" s="82"/>
      <c r="O109" s="82"/>
      <c r="P109" s="81"/>
      <c r="Q109" s="81"/>
      <c r="R109" s="81"/>
      <c r="S109" s="81"/>
      <c r="AB109" s="60">
        <v>982.79682700000001</v>
      </c>
    </row>
    <row r="110" spans="1:36">
      <c r="A110" s="191"/>
      <c r="B110" s="123"/>
      <c r="C110" s="124"/>
      <c r="D110" s="83" t="s">
        <v>227</v>
      </c>
      <c r="F110" s="56"/>
      <c r="G110" s="321"/>
      <c r="H110" s="56"/>
      <c r="J110" s="82"/>
      <c r="N110" s="61">
        <v>5762.87</v>
      </c>
      <c r="P110" s="60"/>
      <c r="Q110" s="60"/>
      <c r="AB110" s="60">
        <v>235.17412999999999</v>
      </c>
    </row>
    <row r="111" spans="1:36">
      <c r="A111" s="191">
        <v>44</v>
      </c>
      <c r="B111" s="123" t="s">
        <v>228</v>
      </c>
      <c r="C111" s="124" t="s">
        <v>229</v>
      </c>
      <c r="D111" s="80" t="s">
        <v>230</v>
      </c>
      <c r="E111" s="81">
        <v>1</v>
      </c>
      <c r="F111" s="98" t="s">
        <v>143</v>
      </c>
      <c r="G111" s="320"/>
      <c r="H111" s="98">
        <v>0.97</v>
      </c>
      <c r="I111" s="82">
        <f>SUM(K111*J111)</f>
        <v>32.3752</v>
      </c>
      <c r="J111" s="82">
        <v>0.88</v>
      </c>
      <c r="K111" s="82">
        <v>36.79</v>
      </c>
      <c r="L111" s="82"/>
      <c r="M111" s="82"/>
      <c r="N111" s="82"/>
      <c r="O111" s="82"/>
      <c r="P111" s="60"/>
      <c r="Q111" s="60"/>
      <c r="AI111" s="64" t="s">
        <v>49</v>
      </c>
    </row>
    <row r="112" spans="1:36">
      <c r="A112" s="191" t="s">
        <v>49</v>
      </c>
      <c r="B112" s="123"/>
      <c r="C112" s="124"/>
      <c r="D112" s="80" t="s">
        <v>136</v>
      </c>
      <c r="E112" s="81"/>
      <c r="F112" s="98"/>
      <c r="G112" s="320"/>
      <c r="H112" s="98"/>
      <c r="I112" s="82"/>
      <c r="J112" s="82"/>
      <c r="K112" s="82"/>
      <c r="L112" s="82"/>
      <c r="M112" s="82"/>
      <c r="N112" s="82">
        <v>36.79</v>
      </c>
      <c r="O112" s="82"/>
      <c r="P112" s="60" t="s">
        <v>49</v>
      </c>
      <c r="Q112" s="60"/>
      <c r="T112" s="59">
        <v>20</v>
      </c>
      <c r="U112" s="59" t="s">
        <v>231</v>
      </c>
      <c r="AA112" s="63" t="s">
        <v>199</v>
      </c>
      <c r="AB112" s="60">
        <v>3.4180000000000001</v>
      </c>
      <c r="AE112" s="59" t="s">
        <v>174</v>
      </c>
      <c r="AF112" s="59" t="s">
        <v>142</v>
      </c>
      <c r="AG112" s="59">
        <v>1</v>
      </c>
    </row>
    <row r="113" spans="1:35">
      <c r="A113" s="191"/>
      <c r="B113" s="123"/>
      <c r="C113" s="124"/>
      <c r="D113" s="80" t="s">
        <v>232</v>
      </c>
      <c r="E113" s="81"/>
      <c r="F113" s="98"/>
      <c r="G113" s="320"/>
      <c r="H113" s="98"/>
      <c r="I113" s="82"/>
      <c r="J113" s="82"/>
      <c r="K113" s="82"/>
      <c r="L113" s="82"/>
      <c r="M113" s="82"/>
      <c r="N113" s="82"/>
      <c r="O113" s="82"/>
      <c r="P113" s="60"/>
      <c r="Q113" s="60"/>
      <c r="AA113" s="63" t="s">
        <v>137</v>
      </c>
    </row>
    <row r="114" spans="1:35">
      <c r="A114" s="191"/>
      <c r="B114" s="123"/>
      <c r="C114" s="124"/>
      <c r="D114" s="80" t="s">
        <v>172</v>
      </c>
      <c r="E114" s="81"/>
      <c r="F114" s="98"/>
      <c r="G114" s="320"/>
      <c r="H114" s="98"/>
      <c r="I114" s="82"/>
      <c r="J114" s="82"/>
      <c r="K114" s="82"/>
      <c r="L114" s="82"/>
      <c r="M114" s="82"/>
      <c r="N114" s="82"/>
      <c r="O114" s="82"/>
      <c r="P114" s="60"/>
      <c r="Q114" s="60"/>
      <c r="AA114" s="63" t="s">
        <v>137</v>
      </c>
    </row>
    <row r="115" spans="1:35">
      <c r="A115" s="191">
        <v>45</v>
      </c>
      <c r="B115" s="123" t="s">
        <v>141</v>
      </c>
      <c r="C115" s="124" t="s">
        <v>233</v>
      </c>
      <c r="D115" s="80" t="s">
        <v>234</v>
      </c>
      <c r="E115" s="81">
        <v>1</v>
      </c>
      <c r="F115" s="98" t="s">
        <v>143</v>
      </c>
      <c r="G115" s="320"/>
      <c r="H115" s="98">
        <v>0.97</v>
      </c>
      <c r="I115" s="82">
        <f>SUM(K115*J115)</f>
        <v>211.55199999999999</v>
      </c>
      <c r="J115" s="82">
        <v>0.88</v>
      </c>
      <c r="K115" s="82">
        <v>240.4</v>
      </c>
      <c r="L115" s="82"/>
      <c r="M115" s="82"/>
      <c r="N115" s="82"/>
      <c r="O115" s="82"/>
      <c r="P115" s="60"/>
      <c r="Q115" s="60"/>
      <c r="AA115" s="63" t="s">
        <v>137</v>
      </c>
    </row>
    <row r="116" spans="1:35">
      <c r="A116" s="191" t="s">
        <v>49</v>
      </c>
      <c r="B116" s="123"/>
      <c r="C116" s="124"/>
      <c r="D116" s="80" t="s">
        <v>232</v>
      </c>
      <c r="E116" s="81"/>
      <c r="F116" s="98"/>
      <c r="G116" s="320"/>
      <c r="H116" s="98"/>
      <c r="I116" s="82"/>
      <c r="J116" s="82"/>
      <c r="K116" s="82"/>
      <c r="L116" s="82"/>
      <c r="M116" s="82"/>
      <c r="N116" s="82">
        <v>190.4</v>
      </c>
      <c r="O116" s="82"/>
      <c r="P116" s="60"/>
      <c r="Q116" s="60"/>
      <c r="T116" s="59">
        <v>20</v>
      </c>
      <c r="U116" s="59" t="s">
        <v>231</v>
      </c>
      <c r="AA116" s="63" t="s">
        <v>55</v>
      </c>
      <c r="AE116" s="59" t="s">
        <v>162</v>
      </c>
      <c r="AF116" s="59" t="s">
        <v>142</v>
      </c>
      <c r="AG116" s="59">
        <v>8</v>
      </c>
    </row>
    <row r="117" spans="1:35">
      <c r="A117" s="191"/>
      <c r="B117" s="123"/>
      <c r="C117" s="124"/>
      <c r="D117" s="80" t="s">
        <v>172</v>
      </c>
      <c r="E117" s="81"/>
      <c r="F117" s="98"/>
      <c r="G117" s="320"/>
      <c r="H117" s="98"/>
      <c r="I117" s="82"/>
      <c r="J117" s="82"/>
      <c r="K117" s="82"/>
      <c r="L117" s="82"/>
      <c r="M117" s="82"/>
      <c r="N117" s="82"/>
      <c r="O117" s="82"/>
      <c r="P117" s="60"/>
      <c r="Q117" s="60"/>
      <c r="AA117" s="63" t="s">
        <v>137</v>
      </c>
    </row>
    <row r="118" spans="1:35">
      <c r="A118" s="191">
        <v>48</v>
      </c>
      <c r="B118" s="123" t="s">
        <v>228</v>
      </c>
      <c r="C118" s="124" t="s">
        <v>236</v>
      </c>
      <c r="D118" s="80" t="s">
        <v>399</v>
      </c>
      <c r="E118" s="81">
        <v>5</v>
      </c>
      <c r="F118" s="98" t="s">
        <v>143</v>
      </c>
      <c r="G118" s="320"/>
      <c r="H118" s="98">
        <v>0.97</v>
      </c>
      <c r="I118" s="82">
        <f>SUM(K118*J118)</f>
        <v>17.864000000000001</v>
      </c>
      <c r="J118" s="82">
        <v>0.88</v>
      </c>
      <c r="K118" s="82">
        <v>20.3</v>
      </c>
      <c r="L118" s="82"/>
      <c r="N118" s="61">
        <v>582.84</v>
      </c>
      <c r="P118" s="60"/>
      <c r="Q118" s="60"/>
      <c r="T118" s="59">
        <v>20</v>
      </c>
      <c r="U118" s="59" t="s">
        <v>231</v>
      </c>
      <c r="AA118" s="63" t="s">
        <v>55</v>
      </c>
      <c r="AE118" s="59" t="s">
        <v>235</v>
      </c>
      <c r="AF118" s="59" t="s">
        <v>142</v>
      </c>
      <c r="AG118" s="59">
        <v>2</v>
      </c>
    </row>
    <row r="119" spans="1:35">
      <c r="A119" s="191" t="s">
        <v>49</v>
      </c>
      <c r="B119" s="123"/>
      <c r="C119" s="124"/>
      <c r="D119" s="80" t="s">
        <v>391</v>
      </c>
      <c r="E119" s="81"/>
      <c r="F119" s="98"/>
      <c r="G119" s="320"/>
      <c r="H119" s="98"/>
      <c r="I119" s="82"/>
      <c r="J119" s="82"/>
      <c r="K119" s="82"/>
      <c r="N119" s="61">
        <v>31.98</v>
      </c>
      <c r="P119" s="60"/>
      <c r="Q119" s="60"/>
      <c r="T119" s="59">
        <v>20</v>
      </c>
      <c r="U119" s="59" t="s">
        <v>231</v>
      </c>
      <c r="AA119" s="63" t="s">
        <v>199</v>
      </c>
      <c r="AB119" s="60">
        <v>2.9009999999999998</v>
      </c>
      <c r="AE119" s="59" t="s">
        <v>161</v>
      </c>
      <c r="AF119" s="59">
        <v>6605020101004</v>
      </c>
      <c r="AG119" s="59">
        <v>1</v>
      </c>
    </row>
    <row r="120" spans="1:35">
      <c r="A120" s="191"/>
      <c r="B120" s="123"/>
      <c r="C120" s="124"/>
      <c r="D120" s="80" t="s">
        <v>136</v>
      </c>
      <c r="E120" s="81"/>
      <c r="F120" s="98"/>
      <c r="G120" s="320"/>
      <c r="H120" s="98"/>
      <c r="I120" s="82"/>
      <c r="J120" s="82"/>
      <c r="K120" s="82"/>
      <c r="P120" s="60"/>
      <c r="Q120" s="60"/>
      <c r="AA120" s="63" t="s">
        <v>137</v>
      </c>
    </row>
    <row r="121" spans="1:35">
      <c r="A121" s="191"/>
      <c r="B121" s="123"/>
      <c r="C121" s="124"/>
      <c r="D121" s="80" t="s">
        <v>387</v>
      </c>
      <c r="E121" s="81"/>
      <c r="F121" s="98"/>
      <c r="G121" s="320"/>
      <c r="H121" s="98"/>
      <c r="I121" s="82"/>
      <c r="J121" s="82"/>
      <c r="K121" s="82"/>
      <c r="P121" s="60"/>
      <c r="Q121" s="60"/>
      <c r="AA121" s="63" t="s">
        <v>137</v>
      </c>
    </row>
    <row r="122" spans="1:35">
      <c r="A122" s="191"/>
      <c r="B122" s="123"/>
      <c r="C122" s="124"/>
      <c r="D122" s="80" t="s">
        <v>388</v>
      </c>
      <c r="E122" s="81"/>
      <c r="F122" s="98"/>
      <c r="G122" s="320"/>
      <c r="H122" s="98"/>
      <c r="I122" s="82"/>
      <c r="J122" s="82"/>
      <c r="K122" s="82"/>
      <c r="P122" s="60"/>
      <c r="Q122" s="60"/>
    </row>
    <row r="123" spans="1:35">
      <c r="A123" s="191"/>
      <c r="B123" s="123"/>
      <c r="C123" s="124"/>
      <c r="D123" s="80" t="s">
        <v>389</v>
      </c>
      <c r="E123" s="81"/>
      <c r="F123" s="98"/>
      <c r="G123" s="320"/>
      <c r="H123" s="98"/>
      <c r="I123" s="82"/>
      <c r="J123" s="82"/>
      <c r="K123" s="82"/>
      <c r="P123" s="60"/>
      <c r="Q123" s="60"/>
    </row>
    <row r="124" spans="1:35">
      <c r="A124" s="191">
        <v>51</v>
      </c>
      <c r="B124" s="123" t="s">
        <v>228</v>
      </c>
      <c r="C124" s="124" t="s">
        <v>238</v>
      </c>
      <c r="D124" s="80" t="s">
        <v>239</v>
      </c>
      <c r="E124" s="81">
        <v>5</v>
      </c>
      <c r="F124" s="98" t="s">
        <v>143</v>
      </c>
      <c r="G124" s="320"/>
      <c r="H124" s="98">
        <v>0.97</v>
      </c>
      <c r="I124" s="82">
        <f>SUM(K124*J124)</f>
        <v>6.6</v>
      </c>
      <c r="J124" s="82">
        <v>0.88</v>
      </c>
      <c r="K124" s="82">
        <v>7.5</v>
      </c>
      <c r="L124" s="82"/>
      <c r="P124" s="60"/>
      <c r="Q124" s="60"/>
      <c r="AA124" s="63" t="s">
        <v>137</v>
      </c>
    </row>
    <row r="125" spans="1:35">
      <c r="A125" s="191" t="s">
        <v>49</v>
      </c>
      <c r="B125" s="123"/>
      <c r="C125" s="124"/>
      <c r="D125" s="80" t="s">
        <v>390</v>
      </c>
      <c r="E125" s="81"/>
      <c r="F125" s="98"/>
      <c r="G125" s="320"/>
      <c r="H125" s="98" t="s">
        <v>49</v>
      </c>
      <c r="I125" s="82"/>
      <c r="J125" s="82" t="s">
        <v>49</v>
      </c>
      <c r="K125" s="82"/>
      <c r="N125" s="61">
        <v>39.200000000000003</v>
      </c>
      <c r="P125" s="60"/>
      <c r="Q125" s="60"/>
      <c r="T125" s="59">
        <v>20</v>
      </c>
      <c r="U125" s="59" t="s">
        <v>231</v>
      </c>
      <c r="AA125" s="63" t="s">
        <v>199</v>
      </c>
      <c r="AB125" s="60">
        <v>3.49</v>
      </c>
      <c r="AE125" s="59" t="s">
        <v>161</v>
      </c>
      <c r="AF125" s="59">
        <v>6605020100002</v>
      </c>
      <c r="AG125" s="59">
        <v>1</v>
      </c>
    </row>
    <row r="126" spans="1:35">
      <c r="A126" s="191">
        <v>52</v>
      </c>
      <c r="B126" s="123" t="s">
        <v>141</v>
      </c>
      <c r="C126" s="124" t="s">
        <v>240</v>
      </c>
      <c r="D126" s="80" t="s">
        <v>241</v>
      </c>
      <c r="E126" s="81">
        <v>5</v>
      </c>
      <c r="F126" s="98" t="s">
        <v>143</v>
      </c>
      <c r="G126" s="320"/>
      <c r="H126" s="98">
        <v>0.97</v>
      </c>
      <c r="I126" s="82">
        <f>SUM(K126*J126)</f>
        <v>39.6</v>
      </c>
      <c r="J126" s="82">
        <v>0.88</v>
      </c>
      <c r="K126" s="309">
        <v>45</v>
      </c>
      <c r="M126" s="82"/>
      <c r="P126" s="60"/>
      <c r="Q126" s="60"/>
      <c r="AA126" s="63" t="s">
        <v>137</v>
      </c>
      <c r="AI126" s="302" t="s">
        <v>49</v>
      </c>
    </row>
    <row r="127" spans="1:35" ht="15" customHeight="1">
      <c r="A127" s="191">
        <v>53</v>
      </c>
      <c r="B127" s="123" t="s">
        <v>228</v>
      </c>
      <c r="C127" s="124" t="s">
        <v>243</v>
      </c>
      <c r="D127" s="80" t="s">
        <v>244</v>
      </c>
      <c r="E127" s="81">
        <v>30</v>
      </c>
      <c r="F127" s="98" t="s">
        <v>143</v>
      </c>
      <c r="G127" s="320"/>
      <c r="H127" s="98">
        <v>0.97</v>
      </c>
      <c r="I127" s="82">
        <f>SUM(K127*J127)</f>
        <v>30.430399999999999</v>
      </c>
      <c r="J127" s="82">
        <v>0.88</v>
      </c>
      <c r="K127" s="82">
        <v>34.58</v>
      </c>
      <c r="L127" s="82"/>
      <c r="N127" s="61">
        <v>190</v>
      </c>
      <c r="P127" s="60"/>
      <c r="Q127" s="60"/>
      <c r="T127" s="59">
        <v>20</v>
      </c>
      <c r="U127" s="59" t="s">
        <v>231</v>
      </c>
      <c r="AA127" s="63" t="s">
        <v>55</v>
      </c>
      <c r="AE127" s="59" t="s">
        <v>242</v>
      </c>
      <c r="AF127" s="59" t="s">
        <v>142</v>
      </c>
      <c r="AG127" s="59">
        <v>8</v>
      </c>
    </row>
    <row r="128" spans="1:35">
      <c r="A128" s="191" t="s">
        <v>49</v>
      </c>
      <c r="B128" s="123"/>
      <c r="C128" s="124"/>
      <c r="D128" s="80" t="s">
        <v>136</v>
      </c>
      <c r="E128" s="81"/>
      <c r="F128" s="98"/>
      <c r="G128" s="320"/>
      <c r="H128" s="98"/>
      <c r="I128" s="82"/>
      <c r="J128" s="82"/>
      <c r="K128" s="82"/>
      <c r="N128" s="61">
        <v>207.48</v>
      </c>
      <c r="P128" s="60"/>
      <c r="Q128" s="60"/>
      <c r="T128" s="59">
        <v>20</v>
      </c>
      <c r="U128" s="59" t="s">
        <v>231</v>
      </c>
      <c r="AA128" s="63" t="s">
        <v>199</v>
      </c>
      <c r="AB128" s="60">
        <v>19.097999999999999</v>
      </c>
      <c r="AE128" s="59" t="s">
        <v>174</v>
      </c>
      <c r="AF128" s="59" t="s">
        <v>142</v>
      </c>
      <c r="AG128" s="59">
        <v>1</v>
      </c>
    </row>
    <row r="129" spans="1:35">
      <c r="A129" s="191"/>
      <c r="B129" s="123"/>
      <c r="C129" s="124"/>
      <c r="D129" s="80" t="s">
        <v>393</v>
      </c>
      <c r="E129" s="81"/>
      <c r="F129" s="98"/>
      <c r="G129" s="320"/>
      <c r="H129" s="98"/>
      <c r="P129" s="60"/>
      <c r="Q129" s="60"/>
      <c r="AA129" s="63" t="s">
        <v>137</v>
      </c>
    </row>
    <row r="130" spans="1:35">
      <c r="A130" s="191"/>
      <c r="B130" s="123"/>
      <c r="C130" s="124"/>
      <c r="D130" s="80" t="s">
        <v>138</v>
      </c>
      <c r="E130" s="81"/>
      <c r="F130" s="98"/>
      <c r="G130" s="320"/>
      <c r="H130" s="98"/>
      <c r="I130" s="82"/>
      <c r="J130" s="82"/>
      <c r="K130" s="82"/>
      <c r="P130" s="60"/>
      <c r="Q130" s="60"/>
      <c r="AA130" s="63" t="s">
        <v>137</v>
      </c>
    </row>
    <row r="131" spans="1:35">
      <c r="A131" s="191"/>
      <c r="B131" s="123"/>
      <c r="C131" s="124"/>
      <c r="D131" s="80" t="s">
        <v>394</v>
      </c>
      <c r="E131" s="81"/>
      <c r="F131" s="98"/>
      <c r="G131" s="320"/>
      <c r="H131" s="98"/>
      <c r="I131" s="82"/>
      <c r="J131" s="82"/>
      <c r="K131" s="82"/>
      <c r="P131" s="60"/>
      <c r="Q131" s="60"/>
      <c r="AA131" s="63" t="s">
        <v>137</v>
      </c>
    </row>
    <row r="132" spans="1:35">
      <c r="A132" s="191">
        <v>54</v>
      </c>
      <c r="B132" s="123" t="s">
        <v>141</v>
      </c>
      <c r="C132" s="124" t="s">
        <v>245</v>
      </c>
      <c r="D132" s="80" t="s">
        <v>395</v>
      </c>
      <c r="E132" s="81">
        <v>30</v>
      </c>
      <c r="F132" s="98" t="s">
        <v>143</v>
      </c>
      <c r="G132" s="320"/>
      <c r="H132" s="98">
        <v>0.97</v>
      </c>
      <c r="I132" s="82">
        <f>SUM(K132*J132)</f>
        <v>96.975999999999999</v>
      </c>
      <c r="J132" s="82">
        <v>0.88</v>
      </c>
      <c r="K132" s="82">
        <v>110.2</v>
      </c>
      <c r="M132" s="82"/>
      <c r="P132" s="60"/>
      <c r="Q132" s="60"/>
      <c r="AA132" s="63" t="s">
        <v>137</v>
      </c>
    </row>
    <row r="133" spans="1:35" ht="22.5">
      <c r="A133" s="191">
        <v>55</v>
      </c>
      <c r="B133" s="123" t="s">
        <v>228</v>
      </c>
      <c r="C133" s="124" t="s">
        <v>246</v>
      </c>
      <c r="D133" s="80" t="s">
        <v>247</v>
      </c>
      <c r="E133" s="81">
        <v>2</v>
      </c>
      <c r="F133" s="98" t="s">
        <v>143</v>
      </c>
      <c r="G133" s="320"/>
      <c r="H133" s="98">
        <v>0.97</v>
      </c>
      <c r="I133" s="82">
        <f>SUM(K133*J133)</f>
        <v>34.231999999999999</v>
      </c>
      <c r="J133" s="82">
        <v>0.88</v>
      </c>
      <c r="K133" s="82">
        <v>38.9</v>
      </c>
      <c r="L133" s="82"/>
      <c r="N133" s="61">
        <v>715.2</v>
      </c>
      <c r="P133" s="60"/>
      <c r="Q133" s="60"/>
      <c r="T133" s="59">
        <v>20</v>
      </c>
      <c r="U133" s="59" t="s">
        <v>231</v>
      </c>
      <c r="AA133" s="63" t="s">
        <v>55</v>
      </c>
      <c r="AE133" s="59" t="s">
        <v>235</v>
      </c>
      <c r="AF133" s="59" t="s">
        <v>142</v>
      </c>
      <c r="AG133" s="59">
        <v>2</v>
      </c>
    </row>
    <row r="134" spans="1:35">
      <c r="A134" s="191" t="s">
        <v>49</v>
      </c>
      <c r="B134" s="123"/>
      <c r="C134" s="124"/>
      <c r="D134" s="80" t="s">
        <v>138</v>
      </c>
      <c r="E134" s="81"/>
      <c r="F134" s="98"/>
      <c r="G134" s="320"/>
      <c r="H134" s="98"/>
      <c r="I134" s="82"/>
      <c r="J134" s="82"/>
      <c r="K134" s="82"/>
      <c r="N134" s="61">
        <v>77.84</v>
      </c>
      <c r="P134" s="60"/>
      <c r="Q134" s="60"/>
      <c r="T134" s="59">
        <v>20</v>
      </c>
      <c r="U134" s="59" t="s">
        <v>231</v>
      </c>
      <c r="AA134" s="63" t="s">
        <v>199</v>
      </c>
      <c r="AB134" s="60">
        <v>7.258</v>
      </c>
      <c r="AE134" s="59" t="s">
        <v>174</v>
      </c>
      <c r="AF134" s="59" t="s">
        <v>142</v>
      </c>
      <c r="AG134" s="59">
        <v>1</v>
      </c>
    </row>
    <row r="135" spans="1:35">
      <c r="A135" s="191"/>
      <c r="B135" s="123"/>
      <c r="C135" s="124"/>
      <c r="D135" s="80" t="s">
        <v>237</v>
      </c>
      <c r="E135" s="81"/>
      <c r="F135" s="98"/>
      <c r="G135" s="320"/>
      <c r="H135" s="98"/>
      <c r="I135" s="82"/>
      <c r="J135" s="82"/>
      <c r="K135" s="82"/>
      <c r="P135" s="60"/>
      <c r="Q135" s="60"/>
      <c r="AA135" s="63" t="s">
        <v>137</v>
      </c>
      <c r="AI135" s="64" t="s">
        <v>49</v>
      </c>
    </row>
    <row r="136" spans="1:35">
      <c r="A136" s="191">
        <v>56</v>
      </c>
      <c r="B136" s="123" t="s">
        <v>141</v>
      </c>
      <c r="C136" s="124" t="s">
        <v>432</v>
      </c>
      <c r="D136" s="80" t="s">
        <v>248</v>
      </c>
      <c r="E136" s="81">
        <v>2</v>
      </c>
      <c r="F136" s="98" t="s">
        <v>143</v>
      </c>
      <c r="G136" s="320"/>
      <c r="H136" s="98">
        <v>0.97</v>
      </c>
      <c r="I136" s="82">
        <f>SUM(K136*J136)</f>
        <v>96.8</v>
      </c>
      <c r="J136" s="82">
        <v>0.88</v>
      </c>
      <c r="K136" s="82">
        <v>110</v>
      </c>
      <c r="M136" s="82"/>
      <c r="P136" s="60"/>
      <c r="Q136" s="60"/>
      <c r="AA136" s="63" t="s">
        <v>137</v>
      </c>
    </row>
    <row r="137" spans="1:35" ht="22.5">
      <c r="A137" s="191">
        <v>57</v>
      </c>
      <c r="B137" s="123" t="s">
        <v>228</v>
      </c>
      <c r="C137" s="124" t="s">
        <v>249</v>
      </c>
      <c r="D137" s="80" t="s">
        <v>250</v>
      </c>
      <c r="E137" s="81">
        <v>3</v>
      </c>
      <c r="F137" s="98" t="s">
        <v>143</v>
      </c>
      <c r="G137" s="320"/>
      <c r="H137" s="98">
        <v>0.97</v>
      </c>
      <c r="I137" s="82">
        <f>SUM(K137*J137)</f>
        <v>37.840000000000003</v>
      </c>
      <c r="J137" s="82">
        <v>0.88</v>
      </c>
      <c r="K137" s="82">
        <v>43</v>
      </c>
      <c r="L137" s="82"/>
      <c r="N137" s="61">
        <v>500</v>
      </c>
      <c r="P137" s="60"/>
      <c r="Q137" s="60"/>
      <c r="T137" s="59">
        <v>20</v>
      </c>
      <c r="U137" s="59" t="s">
        <v>231</v>
      </c>
      <c r="AA137" s="63" t="s">
        <v>55</v>
      </c>
      <c r="AE137" s="59" t="s">
        <v>235</v>
      </c>
      <c r="AF137" s="59" t="s">
        <v>142</v>
      </c>
      <c r="AG137" s="59">
        <v>8</v>
      </c>
    </row>
    <row r="138" spans="1:35">
      <c r="A138" s="191" t="s">
        <v>49</v>
      </c>
      <c r="B138" s="123"/>
      <c r="C138" s="124"/>
      <c r="D138" s="80" t="s">
        <v>136</v>
      </c>
      <c r="E138" s="81"/>
      <c r="F138" s="98"/>
      <c r="G138" s="320"/>
      <c r="H138" s="98"/>
      <c r="I138" s="82"/>
      <c r="J138" s="82"/>
      <c r="K138" s="82"/>
      <c r="N138" s="61">
        <v>45.57</v>
      </c>
      <c r="P138" s="60"/>
      <c r="Q138" s="60"/>
      <c r="T138" s="59">
        <v>20</v>
      </c>
      <c r="U138" s="59" t="s">
        <v>231</v>
      </c>
      <c r="AA138" s="63" t="s">
        <v>199</v>
      </c>
      <c r="AB138" s="60">
        <v>4.2939999999999996</v>
      </c>
      <c r="AE138" s="59" t="s">
        <v>174</v>
      </c>
      <c r="AF138" s="59" t="s">
        <v>142</v>
      </c>
      <c r="AG138" s="59">
        <v>1</v>
      </c>
      <c r="AI138" s="64" t="s">
        <v>49</v>
      </c>
    </row>
    <row r="139" spans="1:35">
      <c r="A139" s="191"/>
      <c r="B139" s="123"/>
      <c r="C139" s="124"/>
      <c r="D139" s="80" t="s">
        <v>392</v>
      </c>
      <c r="E139" s="81"/>
      <c r="F139" s="98"/>
      <c r="G139" s="320"/>
      <c r="H139" s="98"/>
      <c r="I139" s="82"/>
      <c r="J139" s="82"/>
      <c r="K139" s="82"/>
      <c r="P139" s="60"/>
      <c r="Q139" s="60"/>
      <c r="AA139" s="63" t="s">
        <v>137</v>
      </c>
      <c r="AI139" s="201"/>
    </row>
    <row r="140" spans="1:35">
      <c r="A140" s="191">
        <v>58</v>
      </c>
      <c r="B140" s="123" t="s">
        <v>141</v>
      </c>
      <c r="C140" s="124" t="s">
        <v>433</v>
      </c>
      <c r="D140" s="80" t="s">
        <v>396</v>
      </c>
      <c r="E140" s="81">
        <v>3</v>
      </c>
      <c r="F140" s="98" t="s">
        <v>143</v>
      </c>
      <c r="G140" s="320"/>
      <c r="H140" s="98">
        <v>0.97</v>
      </c>
      <c r="I140" s="82">
        <f>SUM(K140*J140)</f>
        <v>114.4</v>
      </c>
      <c r="J140" s="82">
        <v>0.88</v>
      </c>
      <c r="K140" s="82">
        <v>130</v>
      </c>
      <c r="M140" s="82"/>
      <c r="P140" s="60"/>
      <c r="Q140" s="60"/>
      <c r="AA140" s="63" t="s">
        <v>137</v>
      </c>
      <c r="AH140" s="64" t="s">
        <v>49</v>
      </c>
      <c r="AI140" s="201"/>
    </row>
    <row r="141" spans="1:35" ht="22.5">
      <c r="A141" s="191">
        <v>61</v>
      </c>
      <c r="B141" s="123" t="s">
        <v>141</v>
      </c>
      <c r="C141" s="124" t="s">
        <v>397</v>
      </c>
      <c r="D141" s="80" t="s">
        <v>398</v>
      </c>
      <c r="E141" s="81">
        <v>13</v>
      </c>
      <c r="F141" s="98" t="s">
        <v>143</v>
      </c>
      <c r="G141" s="320"/>
      <c r="H141" s="98">
        <v>0.97</v>
      </c>
      <c r="I141" s="82">
        <f>SUM(K141*J141)</f>
        <v>220</v>
      </c>
      <c r="J141" s="82">
        <v>0.88</v>
      </c>
      <c r="K141" s="82">
        <v>250</v>
      </c>
      <c r="M141" s="82"/>
      <c r="P141" s="60"/>
      <c r="Q141" s="60"/>
      <c r="AI141" s="64" t="s">
        <v>401</v>
      </c>
    </row>
    <row r="142" spans="1:35">
      <c r="A142" s="191">
        <v>62</v>
      </c>
      <c r="B142" s="297" t="s">
        <v>141</v>
      </c>
      <c r="C142" s="296" t="s">
        <v>400</v>
      </c>
      <c r="D142" s="97" t="s">
        <v>402</v>
      </c>
      <c r="E142" s="103">
        <v>40</v>
      </c>
      <c r="F142" s="97" t="s">
        <v>144</v>
      </c>
      <c r="G142" s="320"/>
      <c r="H142" s="98">
        <v>0.97</v>
      </c>
      <c r="I142" s="82">
        <f>SUM(K142*J142)</f>
        <v>4.2328000000000001</v>
      </c>
      <c r="J142" s="82">
        <v>0.88</v>
      </c>
      <c r="K142" s="100">
        <v>4.8099999999999996</v>
      </c>
      <c r="L142" s="100"/>
      <c r="M142" s="82"/>
      <c r="N142" s="100">
        <v>173.16</v>
      </c>
      <c r="O142" s="102"/>
      <c r="P142" s="102"/>
      <c r="Q142" s="103"/>
      <c r="R142" s="103"/>
      <c r="S142" s="81"/>
    </row>
    <row r="143" spans="1:35">
      <c r="A143" s="191">
        <v>63</v>
      </c>
      <c r="B143" s="123" t="s">
        <v>228</v>
      </c>
      <c r="C143" s="124" t="s">
        <v>251</v>
      </c>
      <c r="D143" s="80" t="s">
        <v>252</v>
      </c>
      <c r="E143" s="81">
        <v>1</v>
      </c>
      <c r="F143" s="98" t="s">
        <v>200</v>
      </c>
      <c r="G143" s="320"/>
      <c r="H143" s="98"/>
      <c r="I143" s="82">
        <v>1</v>
      </c>
      <c r="J143" s="82"/>
      <c r="K143" s="82"/>
      <c r="L143" s="82"/>
      <c r="N143" s="61">
        <v>473.7</v>
      </c>
      <c r="P143" s="60"/>
      <c r="Q143" s="60"/>
      <c r="T143" s="59">
        <v>20</v>
      </c>
      <c r="U143" s="59" t="s">
        <v>231</v>
      </c>
      <c r="AA143" s="63" t="s">
        <v>55</v>
      </c>
      <c r="AE143" s="59" t="s">
        <v>235</v>
      </c>
      <c r="AF143" s="59" t="s">
        <v>142</v>
      </c>
      <c r="AG143" s="59">
        <v>8</v>
      </c>
    </row>
    <row r="144" spans="1:35">
      <c r="A144" s="191" t="s">
        <v>49</v>
      </c>
      <c r="B144" s="123"/>
      <c r="C144" s="124"/>
      <c r="D144" s="84" t="s">
        <v>93</v>
      </c>
      <c r="E144" s="198">
        <f>SUM(L144+M144)</f>
        <v>0</v>
      </c>
      <c r="F144" s="199"/>
      <c r="G144" s="322"/>
      <c r="H144" s="199"/>
      <c r="I144" s="198"/>
      <c r="J144" s="198"/>
      <c r="K144" s="198"/>
      <c r="L144" s="198"/>
      <c r="M144" s="198"/>
      <c r="N144" s="198">
        <v>5536.19</v>
      </c>
      <c r="O144" s="198"/>
      <c r="P144" s="200"/>
      <c r="Q144" s="81"/>
      <c r="R144" s="200"/>
      <c r="S144" s="200" t="s">
        <v>49</v>
      </c>
      <c r="T144" s="59">
        <v>20</v>
      </c>
      <c r="U144" s="59" t="s">
        <v>231</v>
      </c>
      <c r="AA144" s="63" t="s">
        <v>199</v>
      </c>
      <c r="AE144" s="59" t="s">
        <v>218</v>
      </c>
      <c r="AF144" s="59">
        <v>6699660001602</v>
      </c>
      <c r="AG144" s="59">
        <v>1</v>
      </c>
    </row>
    <row r="145" spans="1:36">
      <c r="A145" s="191"/>
      <c r="B145" s="298"/>
      <c r="C145" s="299"/>
      <c r="D145" s="245" t="s">
        <v>94</v>
      </c>
      <c r="E145" s="240">
        <f>SUM(L145+M145)</f>
        <v>0</v>
      </c>
      <c r="F145" s="247"/>
      <c r="G145" s="328"/>
      <c r="H145" s="247"/>
      <c r="I145" s="240"/>
      <c r="J145" s="240"/>
      <c r="K145" s="240"/>
      <c r="L145" s="240"/>
      <c r="M145" s="240"/>
      <c r="N145" s="240"/>
      <c r="O145" s="240"/>
      <c r="P145" s="258"/>
      <c r="Q145" s="240"/>
      <c r="R145" s="254"/>
      <c r="S145" s="254"/>
      <c r="AH145" s="64" t="s">
        <v>49</v>
      </c>
    </row>
    <row r="146" spans="1:36">
      <c r="A146" s="191"/>
      <c r="B146" s="123"/>
      <c r="C146" s="124"/>
      <c r="D146" s="289" t="s">
        <v>253</v>
      </c>
      <c r="E146" s="81"/>
      <c r="F146" s="98"/>
      <c r="G146" s="320"/>
      <c r="H146" s="98"/>
      <c r="I146" s="82"/>
      <c r="J146" s="82"/>
      <c r="K146" s="82"/>
      <c r="L146" s="82"/>
      <c r="M146" s="82"/>
      <c r="N146" s="82"/>
      <c r="O146" s="82"/>
      <c r="P146" s="81"/>
      <c r="Q146" s="81"/>
      <c r="R146" s="81"/>
      <c r="S146" s="81"/>
      <c r="T146" s="190"/>
      <c r="U146" s="190"/>
      <c r="V146" s="81"/>
      <c r="W146" s="81"/>
      <c r="X146" s="81"/>
      <c r="Y146" s="191"/>
      <c r="Z146" s="191"/>
      <c r="AA146" s="191"/>
      <c r="AB146" s="81"/>
      <c r="AC146" s="190"/>
      <c r="AD146" s="190"/>
      <c r="AE146" s="190"/>
      <c r="AF146" s="190"/>
      <c r="AG146" s="190"/>
      <c r="AH146" s="192"/>
    </row>
    <row r="147" spans="1:36">
      <c r="A147" s="191"/>
      <c r="B147" s="123"/>
      <c r="C147" s="124"/>
      <c r="D147" s="83" t="s">
        <v>254</v>
      </c>
      <c r="E147" s="81"/>
      <c r="F147" s="98"/>
      <c r="G147" s="320"/>
      <c r="H147" s="98"/>
      <c r="I147" s="82"/>
      <c r="J147" s="82"/>
      <c r="K147" s="82"/>
      <c r="L147" s="82"/>
      <c r="M147" s="82"/>
      <c r="N147" s="82"/>
      <c r="O147" s="82"/>
      <c r="P147" s="81"/>
      <c r="Q147" s="81"/>
      <c r="R147" s="81"/>
      <c r="S147" s="81"/>
      <c r="T147" s="190"/>
      <c r="U147" s="190"/>
      <c r="V147" s="81"/>
      <c r="W147" s="81"/>
      <c r="X147" s="81"/>
      <c r="Y147" s="191"/>
      <c r="Z147" s="191"/>
      <c r="AA147" s="191"/>
      <c r="AB147" s="81"/>
      <c r="AC147" s="190"/>
      <c r="AD147" s="190"/>
      <c r="AE147" s="190"/>
      <c r="AF147" s="190"/>
      <c r="AG147" s="190"/>
      <c r="AH147" s="192"/>
    </row>
    <row r="148" spans="1:36">
      <c r="A148" s="191">
        <v>68</v>
      </c>
      <c r="B148" s="123" t="s">
        <v>255</v>
      </c>
      <c r="C148" s="124" t="s">
        <v>256</v>
      </c>
      <c r="D148" s="80" t="s">
        <v>362</v>
      </c>
      <c r="E148" s="81">
        <v>39.200000000000003</v>
      </c>
      <c r="F148" s="98" t="s">
        <v>144</v>
      </c>
      <c r="G148" s="320"/>
      <c r="H148" s="98">
        <v>0.97</v>
      </c>
      <c r="I148" s="82">
        <f>SUM(K148*J148)</f>
        <v>6.2304000000000004</v>
      </c>
      <c r="J148" s="82">
        <v>0.88</v>
      </c>
      <c r="K148" s="82">
        <v>7.08</v>
      </c>
      <c r="L148" s="82"/>
      <c r="M148" s="82"/>
      <c r="N148" s="82"/>
      <c r="O148" s="82"/>
      <c r="P148" s="81"/>
      <c r="Q148" s="81"/>
      <c r="R148" s="81"/>
      <c r="S148" s="81"/>
      <c r="T148" s="190"/>
      <c r="U148" s="190"/>
      <c r="V148" s="81"/>
      <c r="W148" s="81"/>
      <c r="X148" s="81"/>
      <c r="Y148" s="191"/>
      <c r="Z148" s="191"/>
      <c r="AA148" s="191"/>
      <c r="AB148" s="81"/>
      <c r="AC148" s="190"/>
      <c r="AD148" s="190"/>
      <c r="AE148" s="190"/>
      <c r="AF148" s="190"/>
      <c r="AG148" s="190"/>
      <c r="AH148" s="192"/>
    </row>
    <row r="149" spans="1:36">
      <c r="A149" s="191" t="s">
        <v>49</v>
      </c>
      <c r="B149" s="123"/>
      <c r="C149" s="124"/>
      <c r="D149" s="80" t="s">
        <v>259</v>
      </c>
      <c r="E149" s="81"/>
      <c r="F149" s="98"/>
      <c r="G149" s="320"/>
      <c r="H149" s="98" t="s">
        <v>49</v>
      </c>
      <c r="I149" s="82"/>
      <c r="J149" s="82"/>
      <c r="K149" s="82"/>
      <c r="L149" s="82"/>
      <c r="M149" s="82"/>
      <c r="N149" s="82">
        <v>277.54000000000002</v>
      </c>
      <c r="O149" s="82"/>
      <c r="P149" s="81"/>
      <c r="Q149" s="81"/>
      <c r="R149" s="81"/>
      <c r="S149" s="81"/>
      <c r="T149" s="190">
        <v>20</v>
      </c>
      <c r="U149" s="190" t="s">
        <v>257</v>
      </c>
      <c r="V149" s="81"/>
      <c r="W149" s="81"/>
      <c r="X149" s="81"/>
      <c r="Y149" s="191"/>
      <c r="Z149" s="191"/>
      <c r="AA149" s="191" t="s">
        <v>199</v>
      </c>
      <c r="AB149" s="81">
        <v>16.307200000000002</v>
      </c>
      <c r="AC149" s="190"/>
      <c r="AD149" s="190"/>
      <c r="AE149" s="190" t="s">
        <v>258</v>
      </c>
      <c r="AF149" s="190">
        <v>7101020201</v>
      </c>
      <c r="AG149" s="190">
        <v>1</v>
      </c>
      <c r="AH149" s="192"/>
    </row>
    <row r="150" spans="1:36">
      <c r="A150" s="191"/>
      <c r="B150" s="123"/>
      <c r="C150" s="124"/>
      <c r="D150" s="80" t="s">
        <v>367</v>
      </c>
      <c r="E150" s="81"/>
      <c r="F150" s="98"/>
      <c r="G150" s="320"/>
      <c r="H150" s="98" t="s">
        <v>49</v>
      </c>
      <c r="I150" s="82"/>
      <c r="J150" s="82"/>
      <c r="K150" s="82"/>
      <c r="L150" s="82"/>
      <c r="M150" s="82"/>
      <c r="N150" s="82"/>
      <c r="O150" s="82"/>
      <c r="P150" s="81"/>
      <c r="Q150" s="81"/>
      <c r="R150" s="81"/>
      <c r="S150" s="81"/>
      <c r="T150" s="190"/>
      <c r="U150" s="190"/>
      <c r="V150" s="81"/>
      <c r="W150" s="81"/>
      <c r="X150" s="81"/>
      <c r="Y150" s="191"/>
      <c r="Z150" s="191"/>
      <c r="AA150" s="191" t="s">
        <v>137</v>
      </c>
      <c r="AB150" s="81"/>
      <c r="AC150" s="190"/>
      <c r="AD150" s="190"/>
      <c r="AE150" s="190"/>
      <c r="AF150" s="190"/>
      <c r="AG150" s="190"/>
      <c r="AH150" s="192"/>
    </row>
    <row r="151" spans="1:36">
      <c r="A151" s="191">
        <v>69</v>
      </c>
      <c r="B151" s="123" t="s">
        <v>255</v>
      </c>
      <c r="C151" s="124" t="s">
        <v>260</v>
      </c>
      <c r="D151" s="80" t="s">
        <v>363</v>
      </c>
      <c r="E151" s="81">
        <v>39.200000000000003</v>
      </c>
      <c r="F151" s="98" t="s">
        <v>144</v>
      </c>
      <c r="G151" s="320"/>
      <c r="H151" s="98">
        <v>0.97</v>
      </c>
      <c r="I151" s="82">
        <f>SUM(K151*J151)</f>
        <v>3.476</v>
      </c>
      <c r="J151" s="82">
        <v>0.88</v>
      </c>
      <c r="K151" s="82">
        <v>3.95</v>
      </c>
      <c r="L151" s="82"/>
      <c r="M151" s="82"/>
      <c r="N151" s="82"/>
      <c r="O151" s="82"/>
      <c r="P151" s="81"/>
      <c r="Q151" s="81"/>
      <c r="R151" s="81"/>
      <c r="S151" s="81"/>
      <c r="T151" s="190"/>
      <c r="U151" s="190"/>
      <c r="V151" s="81"/>
      <c r="W151" s="81"/>
      <c r="X151" s="81"/>
      <c r="Y151" s="191"/>
      <c r="Z151" s="191"/>
      <c r="AA151" s="191" t="s">
        <v>137</v>
      </c>
      <c r="AB151" s="81"/>
      <c r="AC151" s="190"/>
      <c r="AD151" s="190"/>
      <c r="AE151" s="190"/>
      <c r="AF151" s="190"/>
      <c r="AG151" s="190"/>
      <c r="AH151" s="192"/>
    </row>
    <row r="152" spans="1:36">
      <c r="A152" s="191">
        <v>70</v>
      </c>
      <c r="B152" s="123" t="s">
        <v>141</v>
      </c>
      <c r="C152" s="124" t="s">
        <v>368</v>
      </c>
      <c r="D152" s="80" t="s">
        <v>364</v>
      </c>
      <c r="E152" s="81">
        <v>200</v>
      </c>
      <c r="F152" s="191" t="s">
        <v>365</v>
      </c>
      <c r="G152" s="320"/>
      <c r="H152" s="98">
        <v>0.97</v>
      </c>
      <c r="I152" s="82">
        <f>SUM(K152*J152)</f>
        <v>0.52800000000000002</v>
      </c>
      <c r="J152" s="82">
        <v>0.88</v>
      </c>
      <c r="K152" s="82">
        <v>0.6</v>
      </c>
      <c r="L152" s="82"/>
      <c r="M152" s="82"/>
      <c r="N152" s="82"/>
      <c r="O152" s="82"/>
      <c r="P152" s="81"/>
      <c r="Q152" s="81"/>
      <c r="R152" s="81"/>
      <c r="S152" s="81"/>
      <c r="T152" s="190"/>
      <c r="U152" s="190"/>
      <c r="V152" s="81"/>
      <c r="W152" s="81"/>
      <c r="X152" s="81"/>
      <c r="Y152" s="191"/>
      <c r="Z152" s="191"/>
      <c r="AA152" s="191"/>
      <c r="AB152" s="81"/>
      <c r="AC152" s="190"/>
      <c r="AD152" s="190"/>
      <c r="AE152" s="190"/>
      <c r="AF152" s="190"/>
      <c r="AG152" s="190"/>
      <c r="AH152" s="192"/>
    </row>
    <row r="153" spans="1:36">
      <c r="A153" s="191">
        <v>71</v>
      </c>
      <c r="B153" s="123" t="s">
        <v>255</v>
      </c>
      <c r="C153" s="124" t="s">
        <v>261</v>
      </c>
      <c r="D153" s="80" t="s">
        <v>262</v>
      </c>
      <c r="E153" s="81">
        <v>106.18</v>
      </c>
      <c r="F153" s="98" t="s">
        <v>144</v>
      </c>
      <c r="G153" s="320"/>
      <c r="H153" s="98">
        <v>0.97</v>
      </c>
      <c r="I153" s="82">
        <f>SUM(K153*J153)</f>
        <v>3.08</v>
      </c>
      <c r="J153" s="82">
        <v>0.88</v>
      </c>
      <c r="K153" s="82">
        <v>3.5</v>
      </c>
      <c r="L153" s="82"/>
      <c r="M153" s="82"/>
      <c r="N153" s="82">
        <v>153.27000000000001</v>
      </c>
      <c r="O153" s="82"/>
      <c r="P153" s="81"/>
      <c r="Q153" s="81"/>
      <c r="R153" s="81"/>
      <c r="S153" s="81"/>
      <c r="T153" s="190">
        <v>20</v>
      </c>
      <c r="U153" s="190" t="s">
        <v>257</v>
      </c>
      <c r="V153" s="81"/>
      <c r="W153" s="81"/>
      <c r="X153" s="81"/>
      <c r="Y153" s="191"/>
      <c r="Z153" s="191"/>
      <c r="AA153" s="191" t="s">
        <v>199</v>
      </c>
      <c r="AB153" s="81">
        <v>8.3496000000000006</v>
      </c>
      <c r="AC153" s="190"/>
      <c r="AD153" s="190"/>
      <c r="AE153" s="190" t="s">
        <v>258</v>
      </c>
      <c r="AF153" s="190">
        <v>7101020201</v>
      </c>
      <c r="AG153" s="190">
        <v>1</v>
      </c>
      <c r="AH153" s="192"/>
    </row>
    <row r="154" spans="1:36">
      <c r="A154" s="191" t="s">
        <v>49</v>
      </c>
      <c r="B154" s="123"/>
      <c r="C154" s="124"/>
      <c r="D154" s="80" t="s">
        <v>360</v>
      </c>
      <c r="E154" s="81"/>
      <c r="F154" s="98"/>
      <c r="G154" s="320"/>
      <c r="H154" s="98" t="s">
        <v>49</v>
      </c>
      <c r="I154" s="82"/>
      <c r="J154" s="82" t="s">
        <v>49</v>
      </c>
      <c r="K154" s="82"/>
      <c r="L154" s="82"/>
      <c r="M154" s="82"/>
      <c r="N154" s="82">
        <v>123.21</v>
      </c>
      <c r="O154" s="82"/>
      <c r="P154" s="81"/>
      <c r="Q154" s="81"/>
      <c r="R154" s="81"/>
      <c r="S154" s="81"/>
      <c r="T154" s="190">
        <v>20</v>
      </c>
      <c r="U154" s="190" t="s">
        <v>257</v>
      </c>
      <c r="V154" s="81"/>
      <c r="W154" s="81"/>
      <c r="X154" s="81"/>
      <c r="Y154" s="191"/>
      <c r="Z154" s="191"/>
      <c r="AA154" s="191" t="s">
        <v>199</v>
      </c>
      <c r="AB154" s="81">
        <v>7.1593280000000004</v>
      </c>
      <c r="AC154" s="190"/>
      <c r="AD154" s="190"/>
      <c r="AE154" s="190" t="s">
        <v>258</v>
      </c>
      <c r="AF154" s="190">
        <v>71010303</v>
      </c>
      <c r="AG154" s="190">
        <v>1</v>
      </c>
      <c r="AH154" s="192"/>
    </row>
    <row r="155" spans="1:36">
      <c r="A155" s="191">
        <v>72</v>
      </c>
      <c r="B155" s="123" t="s">
        <v>255</v>
      </c>
      <c r="C155" s="124" t="s">
        <v>263</v>
      </c>
      <c r="D155" s="80" t="s">
        <v>264</v>
      </c>
      <c r="E155" s="81">
        <v>13.2</v>
      </c>
      <c r="F155" s="98" t="s">
        <v>144</v>
      </c>
      <c r="G155" s="320"/>
      <c r="H155" s="98">
        <v>0.97</v>
      </c>
      <c r="I155" s="82">
        <f>SUM(K155*J155)</f>
        <v>3.3439999999999999</v>
      </c>
      <c r="J155" s="82">
        <v>0.88</v>
      </c>
      <c r="K155" s="82">
        <v>3.8</v>
      </c>
      <c r="L155" s="82"/>
      <c r="M155" s="82"/>
      <c r="N155" s="82"/>
      <c r="O155" s="82"/>
      <c r="P155" s="81"/>
      <c r="Q155" s="81"/>
      <c r="R155" s="81"/>
      <c r="S155" s="81"/>
      <c r="T155" s="190"/>
      <c r="U155" s="190"/>
      <c r="V155" s="81"/>
      <c r="W155" s="81"/>
      <c r="X155" s="81"/>
      <c r="Y155" s="191"/>
      <c r="Z155" s="191"/>
      <c r="AA155" s="191" t="s">
        <v>137</v>
      </c>
      <c r="AB155" s="81"/>
      <c r="AC155" s="190"/>
      <c r="AD155" s="190"/>
      <c r="AE155" s="190"/>
      <c r="AF155" s="190"/>
      <c r="AG155" s="190"/>
      <c r="AH155" s="192"/>
      <c r="AJ155" s="82"/>
    </row>
    <row r="156" spans="1:36">
      <c r="A156" s="191" t="s">
        <v>49</v>
      </c>
      <c r="B156" s="123"/>
      <c r="C156" s="124"/>
      <c r="D156" s="80" t="s">
        <v>265</v>
      </c>
      <c r="E156" s="81"/>
      <c r="F156" s="98"/>
      <c r="G156" s="320"/>
      <c r="H156" s="98" t="s">
        <v>49</v>
      </c>
      <c r="I156" s="82"/>
      <c r="J156" s="82" t="s">
        <v>49</v>
      </c>
      <c r="K156" s="82"/>
      <c r="L156" s="82"/>
      <c r="M156" s="82"/>
      <c r="N156" s="82">
        <v>46.6</v>
      </c>
      <c r="O156" s="82"/>
      <c r="P156" s="81"/>
      <c r="Q156" s="81"/>
      <c r="R156" s="81"/>
      <c r="S156" s="81"/>
      <c r="T156" s="190">
        <v>20</v>
      </c>
      <c r="U156" s="190" t="s">
        <v>257</v>
      </c>
      <c r="V156" s="81"/>
      <c r="W156" s="81"/>
      <c r="X156" s="81"/>
      <c r="Y156" s="191"/>
      <c r="Z156" s="191"/>
      <c r="AA156" s="191" t="s">
        <v>199</v>
      </c>
      <c r="AB156" s="81">
        <v>2.8776000000000002</v>
      </c>
      <c r="AC156" s="190"/>
      <c r="AD156" s="190"/>
      <c r="AE156" s="190" t="s">
        <v>258</v>
      </c>
      <c r="AF156" s="190">
        <v>71010303</v>
      </c>
      <c r="AG156" s="190">
        <v>1</v>
      </c>
      <c r="AH156" s="192"/>
    </row>
    <row r="157" spans="1:36" ht="22.5">
      <c r="A157" s="191">
        <v>73</v>
      </c>
      <c r="B157" s="123" t="s">
        <v>141</v>
      </c>
      <c r="C157" s="124" t="s">
        <v>358</v>
      </c>
      <c r="D157" s="80" t="s">
        <v>361</v>
      </c>
      <c r="E157" s="81">
        <v>24.02</v>
      </c>
      <c r="F157" s="191" t="s">
        <v>359</v>
      </c>
      <c r="G157" s="320"/>
      <c r="H157" s="98">
        <v>0.97</v>
      </c>
      <c r="I157" s="82">
        <f>SUM(K157*J157)</f>
        <v>12.32</v>
      </c>
      <c r="J157" s="82">
        <v>0.88</v>
      </c>
      <c r="K157" s="82">
        <v>14</v>
      </c>
      <c r="L157" s="82"/>
      <c r="M157" s="82"/>
      <c r="N157" s="82"/>
      <c r="O157" s="82"/>
      <c r="P157" s="81"/>
      <c r="Q157" s="81"/>
      <c r="R157" s="81"/>
      <c r="S157" s="81"/>
      <c r="T157" s="190"/>
      <c r="U157" s="190"/>
      <c r="V157" s="81"/>
      <c r="W157" s="81"/>
      <c r="X157" s="81"/>
      <c r="Y157" s="191"/>
      <c r="Z157" s="191"/>
      <c r="AA157" s="191"/>
      <c r="AB157" s="81"/>
      <c r="AC157" s="190"/>
      <c r="AD157" s="190"/>
      <c r="AE157" s="190"/>
      <c r="AF157" s="190"/>
      <c r="AG157" s="190"/>
      <c r="AH157" s="192"/>
    </row>
    <row r="158" spans="1:36">
      <c r="A158" s="191"/>
      <c r="B158" s="123"/>
      <c r="C158" s="124"/>
      <c r="D158" s="80" t="s">
        <v>366</v>
      </c>
      <c r="E158" s="81"/>
      <c r="F158" s="98"/>
      <c r="G158" s="320"/>
      <c r="H158" s="98" t="s">
        <v>49</v>
      </c>
      <c r="I158" s="82"/>
      <c r="J158" s="82" t="s">
        <v>49</v>
      </c>
      <c r="K158" s="82"/>
      <c r="L158" s="82"/>
      <c r="M158" s="82"/>
      <c r="N158" s="82"/>
      <c r="O158" s="82"/>
      <c r="P158" s="81"/>
      <c r="Q158" s="81"/>
      <c r="R158" s="81"/>
      <c r="S158" s="81"/>
      <c r="T158" s="190"/>
      <c r="U158" s="190"/>
      <c r="V158" s="81"/>
      <c r="W158" s="81"/>
      <c r="X158" s="81"/>
      <c r="Y158" s="191"/>
      <c r="Z158" s="191"/>
      <c r="AA158" s="191"/>
      <c r="AB158" s="81"/>
      <c r="AC158" s="190"/>
      <c r="AD158" s="190"/>
      <c r="AE158" s="190"/>
      <c r="AF158" s="190"/>
      <c r="AG158" s="190"/>
      <c r="AH158" s="192"/>
      <c r="AJ158" s="64" t="s">
        <v>49</v>
      </c>
    </row>
    <row r="159" spans="1:36">
      <c r="A159" s="191">
        <v>74</v>
      </c>
      <c r="B159" s="123" t="s">
        <v>255</v>
      </c>
      <c r="C159" s="124" t="s">
        <v>266</v>
      </c>
      <c r="D159" s="80" t="s">
        <v>267</v>
      </c>
      <c r="E159" s="81">
        <v>189.94</v>
      </c>
      <c r="F159" s="98" t="s">
        <v>139</v>
      </c>
      <c r="G159" s="320"/>
      <c r="H159" s="98">
        <v>0.97</v>
      </c>
      <c r="I159" s="82">
        <f>SUM(K159*J159)</f>
        <v>12.293600000000001</v>
      </c>
      <c r="J159" s="82">
        <v>0.88</v>
      </c>
      <c r="K159" s="309">
        <v>13.97</v>
      </c>
      <c r="L159" s="82"/>
      <c r="M159" s="82"/>
      <c r="N159" s="82"/>
      <c r="O159" s="82"/>
      <c r="P159" s="81"/>
      <c r="Q159" s="81"/>
      <c r="R159" s="81"/>
      <c r="S159" s="81"/>
      <c r="T159" s="190"/>
      <c r="U159" s="190"/>
      <c r="V159" s="81"/>
      <c r="W159" s="81"/>
      <c r="X159" s="81"/>
      <c r="Y159" s="191"/>
      <c r="Z159" s="191"/>
      <c r="AA159" s="191" t="s">
        <v>137</v>
      </c>
      <c r="AB159" s="81"/>
      <c r="AC159" s="190"/>
      <c r="AD159" s="190"/>
      <c r="AE159" s="190"/>
      <c r="AF159" s="190"/>
      <c r="AG159" s="190"/>
      <c r="AH159" s="192"/>
    </row>
    <row r="160" spans="1:36">
      <c r="A160" s="191" t="s">
        <v>49</v>
      </c>
      <c r="B160" s="123"/>
      <c r="C160" s="124"/>
      <c r="D160" s="80" t="s">
        <v>145</v>
      </c>
      <c r="E160" s="81"/>
      <c r="F160" s="98"/>
      <c r="G160" s="320"/>
      <c r="H160" s="98"/>
      <c r="I160" s="82"/>
      <c r="J160" s="82"/>
      <c r="K160" s="82"/>
      <c r="L160" s="82"/>
      <c r="M160" s="82"/>
      <c r="N160" s="82">
        <v>672.8</v>
      </c>
      <c r="O160" s="82"/>
      <c r="P160" s="81"/>
      <c r="Q160" s="81"/>
      <c r="R160" s="81"/>
      <c r="S160" s="81"/>
      <c r="T160" s="190">
        <v>20</v>
      </c>
      <c r="U160" s="190" t="s">
        <v>257</v>
      </c>
      <c r="V160" s="81"/>
      <c r="W160" s="81"/>
      <c r="X160" s="81"/>
      <c r="Y160" s="191"/>
      <c r="Z160" s="191"/>
      <c r="AA160" s="191" t="s">
        <v>199</v>
      </c>
      <c r="AB160" s="81">
        <v>42.573439999999998</v>
      </c>
      <c r="AC160" s="190"/>
      <c r="AD160" s="190"/>
      <c r="AE160" s="190" t="s">
        <v>258</v>
      </c>
      <c r="AF160" s="190">
        <v>7101010202023</v>
      </c>
      <c r="AG160" s="190">
        <v>1</v>
      </c>
      <c r="AH160" s="192"/>
    </row>
    <row r="161" spans="1:36">
      <c r="A161" s="191"/>
      <c r="B161" s="123"/>
      <c r="C161" s="124"/>
      <c r="D161" s="80" t="s">
        <v>268</v>
      </c>
      <c r="E161" s="81"/>
      <c r="F161" s="98"/>
      <c r="G161" s="320"/>
      <c r="H161" s="98"/>
      <c r="I161" s="82"/>
      <c r="J161" s="82"/>
      <c r="K161" s="82"/>
      <c r="L161" s="82"/>
      <c r="M161" s="82"/>
      <c r="N161" s="82"/>
      <c r="O161" s="82"/>
      <c r="P161" s="81"/>
      <c r="Q161" s="81"/>
      <c r="R161" s="81"/>
      <c r="S161" s="81"/>
      <c r="T161" s="190"/>
      <c r="U161" s="190"/>
      <c r="V161" s="81"/>
      <c r="W161" s="81"/>
      <c r="X161" s="81"/>
      <c r="Y161" s="191"/>
      <c r="Z161" s="191"/>
      <c r="AA161" s="191" t="s">
        <v>137</v>
      </c>
      <c r="AB161" s="81"/>
      <c r="AC161" s="190"/>
      <c r="AD161" s="190"/>
      <c r="AE161" s="190"/>
      <c r="AF161" s="190"/>
      <c r="AG161" s="190"/>
      <c r="AH161" s="192"/>
    </row>
    <row r="162" spans="1:36">
      <c r="A162" s="191"/>
      <c r="B162" s="123"/>
      <c r="C162" s="124"/>
      <c r="D162" s="80" t="s">
        <v>357</v>
      </c>
      <c r="E162" s="81"/>
      <c r="F162" s="98"/>
      <c r="G162" s="320"/>
      <c r="H162" s="98"/>
      <c r="I162" s="82"/>
      <c r="J162" s="82"/>
      <c r="K162" s="82"/>
      <c r="L162" s="82"/>
      <c r="M162" s="82"/>
      <c r="N162" s="82"/>
      <c r="O162" s="82"/>
      <c r="P162" s="81"/>
      <c r="Q162" s="81"/>
      <c r="R162" s="81"/>
      <c r="S162" s="81"/>
      <c r="T162" s="190"/>
      <c r="U162" s="190"/>
      <c r="V162" s="81"/>
      <c r="W162" s="81"/>
      <c r="X162" s="81"/>
      <c r="Y162" s="191"/>
      <c r="Z162" s="191"/>
      <c r="AA162" s="191" t="s">
        <v>137</v>
      </c>
      <c r="AB162" s="81"/>
      <c r="AC162" s="190"/>
      <c r="AD162" s="190"/>
      <c r="AE162" s="190"/>
      <c r="AF162" s="190"/>
      <c r="AG162" s="190"/>
      <c r="AH162" s="192"/>
      <c r="AJ162" s="82" t="s">
        <v>49</v>
      </c>
    </row>
    <row r="163" spans="1:36">
      <c r="A163" s="191"/>
      <c r="B163" s="123"/>
      <c r="C163" s="124"/>
      <c r="D163" s="80" t="s">
        <v>355</v>
      </c>
      <c r="E163" s="81"/>
      <c r="F163" s="98"/>
      <c r="G163" s="320"/>
      <c r="H163" s="98"/>
      <c r="I163" s="82"/>
      <c r="J163" s="82"/>
      <c r="K163" s="82"/>
      <c r="L163" s="82"/>
      <c r="M163" s="82"/>
      <c r="N163" s="82"/>
      <c r="O163" s="82"/>
      <c r="P163" s="81"/>
      <c r="Q163" s="81"/>
      <c r="R163" s="81"/>
      <c r="S163" s="81"/>
      <c r="T163" s="190"/>
      <c r="U163" s="190"/>
      <c r="V163" s="81"/>
      <c r="W163" s="81"/>
      <c r="X163" s="81"/>
      <c r="Y163" s="191"/>
      <c r="Z163" s="191"/>
      <c r="AA163" s="191" t="s">
        <v>137</v>
      </c>
      <c r="AB163" s="81"/>
      <c r="AC163" s="190"/>
      <c r="AD163" s="190"/>
      <c r="AE163" s="190"/>
      <c r="AF163" s="190"/>
      <c r="AG163" s="190"/>
      <c r="AH163" s="192"/>
      <c r="AJ163" s="192"/>
    </row>
    <row r="164" spans="1:36" ht="22.5">
      <c r="A164" s="191"/>
      <c r="B164" s="123"/>
      <c r="C164" s="124"/>
      <c r="D164" s="80" t="s">
        <v>356</v>
      </c>
      <c r="E164" s="81" t="s">
        <v>49</v>
      </c>
      <c r="F164" s="98"/>
      <c r="G164" s="320"/>
      <c r="H164" s="98"/>
      <c r="I164" s="82"/>
      <c r="J164" s="82"/>
      <c r="K164" s="82"/>
      <c r="L164" s="82"/>
      <c r="M164" s="82"/>
      <c r="N164" s="82"/>
      <c r="O164" s="82"/>
      <c r="P164" s="81"/>
      <c r="Q164" s="81"/>
      <c r="R164" s="81"/>
      <c r="S164" s="81"/>
      <c r="T164" s="190"/>
      <c r="U164" s="190"/>
      <c r="V164" s="81"/>
      <c r="W164" s="81"/>
      <c r="X164" s="81"/>
      <c r="Y164" s="191"/>
      <c r="Z164" s="191"/>
      <c r="AA164" s="191" t="s">
        <v>137</v>
      </c>
      <c r="AB164" s="81"/>
      <c r="AC164" s="190"/>
      <c r="AD164" s="190"/>
      <c r="AE164" s="190"/>
      <c r="AF164" s="190"/>
      <c r="AG164" s="190"/>
      <c r="AH164" s="192"/>
      <c r="AJ164" s="82" t="s">
        <v>49</v>
      </c>
    </row>
    <row r="165" spans="1:36">
      <c r="A165" s="191">
        <v>75</v>
      </c>
      <c r="B165" s="123" t="s">
        <v>141</v>
      </c>
      <c r="C165" s="124" t="s">
        <v>269</v>
      </c>
      <c r="D165" s="80" t="s">
        <v>430</v>
      </c>
      <c r="E165" s="81">
        <v>225.13499999999999</v>
      </c>
      <c r="F165" s="98" t="s">
        <v>139</v>
      </c>
      <c r="G165" s="320"/>
      <c r="H165" s="98">
        <v>0.97</v>
      </c>
      <c r="I165" s="82">
        <f>SUM(K165*J165)</f>
        <v>12.32</v>
      </c>
      <c r="J165" s="82">
        <v>0.88</v>
      </c>
      <c r="K165" s="82">
        <v>14</v>
      </c>
      <c r="L165" s="82"/>
      <c r="M165" s="82"/>
      <c r="N165" s="82">
        <v>1111.78</v>
      </c>
      <c r="O165" s="82"/>
      <c r="P165" s="81"/>
      <c r="Q165" s="81"/>
      <c r="R165" s="81"/>
      <c r="S165" s="81"/>
      <c r="T165" s="190"/>
      <c r="U165" s="190"/>
      <c r="V165" s="81"/>
      <c r="W165" s="81"/>
      <c r="X165" s="81"/>
      <c r="Y165" s="191"/>
      <c r="Z165" s="191"/>
      <c r="AA165" s="191" t="s">
        <v>137</v>
      </c>
      <c r="AB165" s="81"/>
      <c r="AC165" s="190"/>
      <c r="AD165" s="190"/>
      <c r="AE165" s="190"/>
      <c r="AF165" s="190"/>
      <c r="AG165" s="190"/>
      <c r="AH165" s="192"/>
    </row>
    <row r="166" spans="1:36">
      <c r="A166" s="191" t="s">
        <v>49</v>
      </c>
      <c r="B166" s="123"/>
      <c r="C166" s="124"/>
      <c r="D166" s="80" t="s">
        <v>429</v>
      </c>
      <c r="E166" s="81"/>
      <c r="F166" s="98"/>
      <c r="G166" s="320"/>
      <c r="H166" s="98"/>
      <c r="I166" s="82"/>
      <c r="J166" s="82"/>
      <c r="K166" s="82"/>
      <c r="L166" s="82"/>
      <c r="M166" s="82"/>
      <c r="N166" s="82"/>
      <c r="O166" s="82"/>
      <c r="P166" s="81"/>
      <c r="Q166" s="81"/>
      <c r="R166" s="81"/>
      <c r="S166" s="81"/>
      <c r="T166" s="190">
        <v>20</v>
      </c>
      <c r="U166" s="190" t="s">
        <v>257</v>
      </c>
      <c r="V166" s="81"/>
      <c r="W166" s="81"/>
      <c r="X166" s="81"/>
      <c r="Y166" s="191"/>
      <c r="Z166" s="191"/>
      <c r="AA166" s="191" t="s">
        <v>55</v>
      </c>
      <c r="AB166" s="81"/>
      <c r="AC166" s="190"/>
      <c r="AD166" s="190"/>
      <c r="AE166" s="190" t="s">
        <v>270</v>
      </c>
      <c r="AF166" s="190" t="s">
        <v>142</v>
      </c>
      <c r="AG166" s="190">
        <v>8</v>
      </c>
      <c r="AH166" s="192"/>
    </row>
    <row r="167" spans="1:36">
      <c r="A167" s="191">
        <v>76</v>
      </c>
      <c r="B167" s="123" t="s">
        <v>141</v>
      </c>
      <c r="C167" s="124" t="s">
        <v>369</v>
      </c>
      <c r="D167" s="80" t="s">
        <v>371</v>
      </c>
      <c r="E167" s="81">
        <v>405</v>
      </c>
      <c r="F167" s="191" t="s">
        <v>365</v>
      </c>
      <c r="G167" s="320"/>
      <c r="H167" s="98">
        <v>0.97</v>
      </c>
      <c r="I167" s="82">
        <f>SUM(K167*J167)</f>
        <v>0.83599999999999997</v>
      </c>
      <c r="J167" s="82">
        <v>0.88</v>
      </c>
      <c r="K167" s="82">
        <v>0.95</v>
      </c>
      <c r="L167" s="82"/>
      <c r="M167" s="82"/>
      <c r="N167" s="82"/>
      <c r="O167" s="82"/>
      <c r="P167" s="81"/>
      <c r="Q167" s="81"/>
      <c r="R167" s="81"/>
      <c r="S167" s="81"/>
      <c r="T167" s="190"/>
      <c r="U167" s="190"/>
      <c r="V167" s="81"/>
      <c r="W167" s="81"/>
      <c r="X167" s="81"/>
      <c r="Y167" s="191"/>
      <c r="Z167" s="191"/>
      <c r="AA167" s="191"/>
      <c r="AB167" s="81"/>
      <c r="AC167" s="190"/>
      <c r="AD167" s="190"/>
      <c r="AE167" s="190"/>
      <c r="AF167" s="190"/>
      <c r="AG167" s="190"/>
      <c r="AH167" s="192"/>
    </row>
    <row r="168" spans="1:36">
      <c r="A168" s="191">
        <v>77</v>
      </c>
      <c r="B168" s="123" t="s">
        <v>141</v>
      </c>
      <c r="C168" s="124" t="s">
        <v>370</v>
      </c>
      <c r="D168" s="80" t="s">
        <v>372</v>
      </c>
      <c r="E168" s="81">
        <v>100</v>
      </c>
      <c r="F168" s="191" t="s">
        <v>365</v>
      </c>
      <c r="G168" s="320"/>
      <c r="H168" s="98">
        <v>0.97</v>
      </c>
      <c r="I168" s="82">
        <f>SUM(K168*J168)</f>
        <v>1.9360000000000002</v>
      </c>
      <c r="J168" s="82">
        <v>0.88</v>
      </c>
      <c r="K168" s="82">
        <v>2.2000000000000002</v>
      </c>
      <c r="L168" s="82"/>
      <c r="M168" s="82"/>
      <c r="N168" s="82"/>
      <c r="O168" s="82"/>
      <c r="P168" s="81"/>
      <c r="Q168" s="81"/>
      <c r="R168" s="81"/>
      <c r="S168" s="81"/>
      <c r="T168" s="190"/>
      <c r="U168" s="190"/>
      <c r="V168" s="81"/>
      <c r="W168" s="81"/>
      <c r="X168" s="81"/>
      <c r="Y168" s="191"/>
      <c r="Z168" s="191"/>
      <c r="AA168" s="191"/>
      <c r="AB168" s="81"/>
      <c r="AC168" s="190"/>
      <c r="AD168" s="190"/>
      <c r="AE168" s="190"/>
      <c r="AF168" s="190"/>
      <c r="AG168" s="190"/>
      <c r="AH168" s="192"/>
    </row>
    <row r="169" spans="1:36">
      <c r="A169" s="191">
        <v>78</v>
      </c>
      <c r="B169" s="123" t="s">
        <v>255</v>
      </c>
      <c r="C169" s="124" t="s">
        <v>271</v>
      </c>
      <c r="D169" s="80" t="s">
        <v>272</v>
      </c>
      <c r="E169" s="81">
        <v>189.94</v>
      </c>
      <c r="F169" s="98" t="s">
        <v>139</v>
      </c>
      <c r="G169" s="320"/>
      <c r="H169" s="98">
        <v>0.97</v>
      </c>
      <c r="I169" s="82">
        <f>SUM(K169*J169)</f>
        <v>0.89760000000000006</v>
      </c>
      <c r="J169" s="82">
        <v>0.88</v>
      </c>
      <c r="K169" s="82">
        <v>1.02</v>
      </c>
      <c r="L169" s="82"/>
      <c r="M169" s="82"/>
      <c r="N169" s="82"/>
      <c r="O169" s="82"/>
      <c r="P169" s="81"/>
      <c r="Q169" s="81"/>
      <c r="R169" s="81"/>
      <c r="S169" s="81"/>
      <c r="T169" s="190"/>
      <c r="U169" s="190"/>
      <c r="V169" s="81"/>
      <c r="W169" s="81"/>
      <c r="X169" s="81"/>
      <c r="Y169" s="191"/>
      <c r="Z169" s="191"/>
      <c r="AA169" s="191" t="s">
        <v>137</v>
      </c>
      <c r="AB169" s="81"/>
      <c r="AC169" s="190"/>
      <c r="AD169" s="190"/>
      <c r="AE169" s="190"/>
      <c r="AF169" s="190"/>
      <c r="AG169" s="190"/>
      <c r="AH169" s="192"/>
    </row>
    <row r="170" spans="1:36">
      <c r="A170" s="191">
        <v>79</v>
      </c>
      <c r="B170" s="123" t="s">
        <v>255</v>
      </c>
      <c r="C170" s="124" t="s">
        <v>273</v>
      </c>
      <c r="D170" s="80" t="s">
        <v>274</v>
      </c>
      <c r="E170" s="81">
        <v>210</v>
      </c>
      <c r="F170" s="98" t="s">
        <v>139</v>
      </c>
      <c r="G170" s="320"/>
      <c r="H170" s="98">
        <v>0.97</v>
      </c>
      <c r="I170" s="82">
        <f>SUM(K170*J170)</f>
        <v>1.056</v>
      </c>
      <c r="J170" s="82">
        <v>0.88</v>
      </c>
      <c r="K170" s="82">
        <v>1.2</v>
      </c>
      <c r="L170" s="82"/>
      <c r="M170" s="82"/>
      <c r="N170" s="82"/>
      <c r="O170" s="82"/>
      <c r="P170" s="81" t="s">
        <v>49</v>
      </c>
      <c r="Q170" s="81"/>
      <c r="R170" s="81"/>
      <c r="S170" s="81" t="s">
        <v>49</v>
      </c>
      <c r="T170" s="190"/>
      <c r="U170" s="190"/>
      <c r="V170" s="81"/>
      <c r="W170" s="81"/>
      <c r="X170" s="81"/>
      <c r="Y170" s="191"/>
      <c r="Z170" s="191"/>
      <c r="AA170" s="191" t="s">
        <v>137</v>
      </c>
      <c r="AB170" s="81"/>
      <c r="AC170" s="190"/>
      <c r="AD170" s="190"/>
      <c r="AE170" s="190"/>
      <c r="AF170" s="190"/>
      <c r="AG170" s="190"/>
      <c r="AH170" s="192"/>
    </row>
    <row r="171" spans="1:36">
      <c r="A171" s="191">
        <v>80</v>
      </c>
      <c r="B171" s="123" t="s">
        <v>255</v>
      </c>
      <c r="C171" s="124" t="s">
        <v>275</v>
      </c>
      <c r="D171" s="80" t="s">
        <v>276</v>
      </c>
      <c r="E171" s="81">
        <v>4.9000000000000004</v>
      </c>
      <c r="F171" s="98" t="s">
        <v>200</v>
      </c>
      <c r="G171" s="320"/>
      <c r="H171" s="98"/>
      <c r="I171" s="82">
        <v>4.9000000000000004</v>
      </c>
      <c r="J171" s="82"/>
      <c r="K171" s="82"/>
      <c r="L171" s="82"/>
      <c r="M171" s="82"/>
      <c r="N171" s="82">
        <v>87.89</v>
      </c>
      <c r="O171" s="82"/>
      <c r="P171" s="81"/>
      <c r="Q171" s="81"/>
      <c r="R171" s="81"/>
      <c r="S171" s="81"/>
      <c r="T171" s="190">
        <v>20</v>
      </c>
      <c r="U171" s="190" t="s">
        <v>257</v>
      </c>
      <c r="V171" s="81"/>
      <c r="W171" s="81"/>
      <c r="X171" s="81"/>
      <c r="Y171" s="191"/>
      <c r="Z171" s="191"/>
      <c r="AA171" s="191" t="s">
        <v>199</v>
      </c>
      <c r="AB171" s="81">
        <v>12.158172</v>
      </c>
      <c r="AC171" s="190"/>
      <c r="AD171" s="190"/>
      <c r="AE171" s="190" t="s">
        <v>258</v>
      </c>
      <c r="AF171" s="190">
        <v>7101010202029</v>
      </c>
      <c r="AG171" s="190">
        <v>7</v>
      </c>
      <c r="AH171" s="192" t="s">
        <v>49</v>
      </c>
      <c r="AI171" s="64" t="s">
        <v>49</v>
      </c>
    </row>
    <row r="172" spans="1:36">
      <c r="A172" s="191" t="s">
        <v>49</v>
      </c>
      <c r="B172" s="123"/>
      <c r="C172" s="124"/>
      <c r="D172" s="84" t="s">
        <v>95</v>
      </c>
      <c r="E172" s="198">
        <f>SUM(L172+M172)</f>
        <v>0</v>
      </c>
      <c r="F172" s="199"/>
      <c r="G172" s="322"/>
      <c r="H172" s="199"/>
      <c r="I172" s="198"/>
      <c r="J172" s="198"/>
      <c r="K172" s="198"/>
      <c r="L172" s="198"/>
      <c r="M172" s="198"/>
      <c r="N172" s="198">
        <v>2671.87</v>
      </c>
      <c r="O172" s="198"/>
      <c r="P172" s="200"/>
      <c r="Q172" s="200"/>
      <c r="R172" s="81"/>
      <c r="S172" s="81" t="s">
        <v>49</v>
      </c>
      <c r="T172" s="190">
        <v>20</v>
      </c>
      <c r="U172" s="190" t="s">
        <v>257</v>
      </c>
      <c r="V172" s="81"/>
      <c r="W172" s="81"/>
      <c r="X172" s="81"/>
      <c r="Y172" s="191"/>
      <c r="Z172" s="191"/>
      <c r="AA172" s="191" t="s">
        <v>199</v>
      </c>
      <c r="AB172" s="81"/>
      <c r="AC172" s="190"/>
      <c r="AD172" s="190"/>
      <c r="AE172" s="190" t="s">
        <v>258</v>
      </c>
      <c r="AF172" s="190">
        <v>7199710</v>
      </c>
      <c r="AG172" s="190">
        <v>1</v>
      </c>
      <c r="AH172" s="192" t="s">
        <v>49</v>
      </c>
      <c r="AI172" s="64" t="s">
        <v>49</v>
      </c>
    </row>
    <row r="173" spans="1:36">
      <c r="A173" s="191"/>
      <c r="B173" s="123"/>
      <c r="C173" s="124"/>
      <c r="D173" s="83" t="s">
        <v>277</v>
      </c>
      <c r="F173" s="56"/>
      <c r="G173" s="321"/>
      <c r="H173" s="56"/>
      <c r="M173" s="82"/>
      <c r="N173" s="82"/>
      <c r="O173" s="82"/>
      <c r="P173" s="81"/>
      <c r="Q173" s="60"/>
      <c r="AB173" s="60">
        <v>101.583512</v>
      </c>
      <c r="AH173" s="64" t="s">
        <v>49</v>
      </c>
      <c r="AI173" s="64" t="s">
        <v>49</v>
      </c>
    </row>
    <row r="174" spans="1:36" ht="22.5">
      <c r="A174" s="191">
        <v>81</v>
      </c>
      <c r="B174" s="123" t="s">
        <v>278</v>
      </c>
      <c r="C174" s="124" t="s">
        <v>279</v>
      </c>
      <c r="D174" s="80" t="s">
        <v>280</v>
      </c>
      <c r="E174" s="81">
        <v>255.56</v>
      </c>
      <c r="F174" s="98" t="s">
        <v>139</v>
      </c>
      <c r="G174" s="320"/>
      <c r="H174" s="98">
        <v>0.97</v>
      </c>
      <c r="I174" s="82">
        <v>21.5</v>
      </c>
      <c r="J174" s="82">
        <v>0.88</v>
      </c>
      <c r="K174" s="82">
        <v>26.4</v>
      </c>
      <c r="L174" s="82"/>
      <c r="M174" s="82"/>
      <c r="N174" s="82"/>
      <c r="O174" s="82"/>
      <c r="P174" s="81"/>
      <c r="Q174" s="81"/>
      <c r="R174" s="81"/>
    </row>
    <row r="175" spans="1:36">
      <c r="A175" s="191" t="s">
        <v>49</v>
      </c>
      <c r="B175" s="123"/>
      <c r="C175" s="124"/>
      <c r="D175" s="80" t="s">
        <v>374</v>
      </c>
      <c r="E175" s="81"/>
      <c r="F175" s="98"/>
      <c r="G175" s="320"/>
      <c r="H175" s="98"/>
      <c r="I175" s="82"/>
      <c r="J175" s="82"/>
      <c r="K175" s="82"/>
      <c r="L175" s="82"/>
      <c r="M175" s="82"/>
      <c r="N175" s="82">
        <v>1690.66</v>
      </c>
      <c r="O175" s="82"/>
      <c r="P175" s="81" t="s">
        <v>49</v>
      </c>
      <c r="Q175" s="81"/>
      <c r="R175" s="81"/>
      <c r="T175" s="59">
        <v>20</v>
      </c>
      <c r="U175" s="59" t="s">
        <v>281</v>
      </c>
      <c r="AA175" s="63" t="s">
        <v>199</v>
      </c>
      <c r="AB175" s="60">
        <v>25.039639999999999</v>
      </c>
      <c r="AE175" s="59" t="s">
        <v>174</v>
      </c>
      <c r="AF175" s="59" t="s">
        <v>142</v>
      </c>
      <c r="AG175" s="59">
        <v>7</v>
      </c>
    </row>
    <row r="176" spans="1:36" ht="22.5">
      <c r="A176" s="191"/>
      <c r="B176" s="123"/>
      <c r="C176" s="124"/>
      <c r="D176" s="80" t="s">
        <v>375</v>
      </c>
      <c r="E176" s="81"/>
      <c r="F176" s="98"/>
      <c r="G176" s="320"/>
      <c r="H176" s="98"/>
      <c r="I176" s="82"/>
      <c r="J176" s="82"/>
      <c r="K176" s="82"/>
      <c r="L176" s="82"/>
      <c r="M176" s="82"/>
      <c r="N176" s="82"/>
      <c r="O176" s="82"/>
      <c r="P176" s="81"/>
      <c r="Q176" s="81"/>
      <c r="R176" s="81"/>
      <c r="AA176" s="63" t="s">
        <v>137</v>
      </c>
      <c r="AI176" s="64" t="s">
        <v>49</v>
      </c>
    </row>
    <row r="177" spans="1:37">
      <c r="A177" s="191">
        <v>82</v>
      </c>
      <c r="B177" s="123" t="s">
        <v>278</v>
      </c>
      <c r="C177" s="124" t="s">
        <v>282</v>
      </c>
      <c r="D177" s="80" t="s">
        <v>283</v>
      </c>
      <c r="E177" s="81">
        <v>0.4</v>
      </c>
      <c r="F177" s="98" t="s">
        <v>200</v>
      </c>
      <c r="G177" s="320"/>
      <c r="H177" s="182" t="s">
        <v>49</v>
      </c>
      <c r="I177" s="82">
        <v>0.4</v>
      </c>
      <c r="J177" s="82"/>
      <c r="K177" s="82"/>
      <c r="L177" s="82"/>
      <c r="M177" s="82"/>
      <c r="N177" s="82"/>
      <c r="O177" s="82"/>
      <c r="P177" s="81" t="s">
        <v>49</v>
      </c>
      <c r="Q177" s="81"/>
      <c r="R177" s="81"/>
      <c r="AA177" s="63" t="s">
        <v>137</v>
      </c>
    </row>
    <row r="178" spans="1:37">
      <c r="A178" s="191" t="s">
        <v>49</v>
      </c>
      <c r="B178" s="123"/>
      <c r="C178" s="124"/>
      <c r="D178" s="84" t="s">
        <v>96</v>
      </c>
      <c r="E178" s="198">
        <f>L178</f>
        <v>0</v>
      </c>
      <c r="F178" s="199"/>
      <c r="G178" s="322"/>
      <c r="H178" s="199"/>
      <c r="I178" s="198"/>
      <c r="J178" s="198"/>
      <c r="K178" s="198"/>
      <c r="L178" s="198"/>
      <c r="M178" s="82"/>
      <c r="N178" s="61">
        <v>27.21</v>
      </c>
      <c r="P178" s="60"/>
      <c r="Q178" s="200"/>
      <c r="T178" s="59">
        <v>20</v>
      </c>
      <c r="U178" s="59" t="s">
        <v>281</v>
      </c>
      <c r="AA178" s="63" t="s">
        <v>199</v>
      </c>
      <c r="AE178" s="59" t="s">
        <v>284</v>
      </c>
      <c r="AF178" s="59">
        <v>7599750301602</v>
      </c>
      <c r="AG178" s="59">
        <v>1</v>
      </c>
    </row>
    <row r="179" spans="1:37">
      <c r="A179" s="191"/>
      <c r="B179" s="123"/>
      <c r="C179" s="124"/>
      <c r="D179" s="259" t="s">
        <v>97</v>
      </c>
      <c r="E179" s="260">
        <f>SUM(L179+M179)</f>
        <v>0</v>
      </c>
      <c r="F179" s="261"/>
      <c r="G179" s="332"/>
      <c r="H179" s="261"/>
      <c r="I179" s="260"/>
      <c r="J179" s="260"/>
      <c r="K179" s="260"/>
      <c r="L179" s="240"/>
      <c r="M179" s="240"/>
      <c r="N179" s="242"/>
      <c r="O179" s="242"/>
      <c r="P179" s="242"/>
      <c r="Q179" s="240"/>
      <c r="R179" s="243"/>
      <c r="S179" s="243"/>
      <c r="AB179" s="60">
        <v>80.565550000000002</v>
      </c>
      <c r="AH179" s="64" t="s">
        <v>49</v>
      </c>
    </row>
    <row r="180" spans="1:37">
      <c r="A180" s="191"/>
      <c r="B180" s="123"/>
      <c r="C180" s="124"/>
      <c r="D180" s="289" t="s">
        <v>285</v>
      </c>
      <c r="E180" s="81"/>
      <c r="F180" s="98"/>
      <c r="G180" s="320"/>
      <c r="H180" s="98"/>
      <c r="P180" s="61"/>
      <c r="Q180" s="61"/>
      <c r="AB180" s="60">
        <v>182.14906199999999</v>
      </c>
    </row>
    <row r="181" spans="1:37">
      <c r="A181" s="191"/>
      <c r="B181" s="123"/>
      <c r="C181" s="124"/>
      <c r="D181" s="83" t="s">
        <v>286</v>
      </c>
      <c r="E181" s="81"/>
      <c r="F181" s="98"/>
      <c r="G181" s="320"/>
      <c r="H181" s="98"/>
      <c r="P181" s="60"/>
      <c r="Q181" s="60"/>
      <c r="AJ181" s="64" t="s">
        <v>49</v>
      </c>
    </row>
    <row r="182" spans="1:37">
      <c r="A182" s="191">
        <v>83</v>
      </c>
      <c r="B182" s="123" t="s">
        <v>255</v>
      </c>
      <c r="C182" s="124" t="s">
        <v>287</v>
      </c>
      <c r="D182" s="80" t="s">
        <v>288</v>
      </c>
      <c r="E182" s="81">
        <v>189.86</v>
      </c>
      <c r="F182" s="98" t="s">
        <v>139</v>
      </c>
      <c r="G182" s="320"/>
      <c r="H182" s="98">
        <v>0.97</v>
      </c>
      <c r="I182" s="82">
        <v>13.5</v>
      </c>
      <c r="J182" s="82">
        <v>0.88</v>
      </c>
      <c r="K182" s="61">
        <v>13.95</v>
      </c>
      <c r="L182" s="82"/>
      <c r="P182" s="60"/>
      <c r="Q182" s="82"/>
    </row>
    <row r="183" spans="1:37">
      <c r="A183" s="191" t="s">
        <v>49</v>
      </c>
      <c r="B183" s="123"/>
      <c r="C183" s="124"/>
      <c r="D183" s="80" t="s">
        <v>136</v>
      </c>
      <c r="E183" s="81"/>
      <c r="F183" s="98"/>
      <c r="G183" s="320"/>
      <c r="H183" s="98"/>
      <c r="N183" s="61">
        <v>80.599999999999994</v>
      </c>
      <c r="P183" s="60"/>
      <c r="Q183" s="60"/>
      <c r="T183" s="59">
        <v>20</v>
      </c>
      <c r="U183" s="59" t="s">
        <v>289</v>
      </c>
      <c r="AA183" s="63" t="s">
        <v>199</v>
      </c>
      <c r="AB183" s="60">
        <v>5.90571</v>
      </c>
      <c r="AE183" s="59" t="s">
        <v>258</v>
      </c>
      <c r="AF183" s="59">
        <v>7102010102004</v>
      </c>
      <c r="AG183" s="59">
        <v>1</v>
      </c>
    </row>
    <row r="184" spans="1:37" ht="24.75" customHeight="1">
      <c r="A184" s="191"/>
      <c r="B184" s="123"/>
      <c r="C184" s="124"/>
      <c r="D184" s="80" t="s">
        <v>377</v>
      </c>
      <c r="E184" s="81"/>
      <c r="F184" s="98"/>
      <c r="G184" s="320"/>
      <c r="H184" s="98"/>
      <c r="P184" s="60" t="s">
        <v>49</v>
      </c>
      <c r="Q184" s="60"/>
      <c r="AA184" s="63" t="s">
        <v>137</v>
      </c>
    </row>
    <row r="185" spans="1:37">
      <c r="A185" s="191"/>
      <c r="B185" s="123"/>
      <c r="C185" s="124"/>
      <c r="D185" s="80" t="s">
        <v>376</v>
      </c>
      <c r="E185" s="81"/>
      <c r="F185" s="98"/>
      <c r="G185" s="320"/>
      <c r="H185" s="98"/>
      <c r="P185" s="60"/>
      <c r="Q185" s="60"/>
      <c r="AA185" s="63" t="s">
        <v>137</v>
      </c>
    </row>
    <row r="186" spans="1:37">
      <c r="A186" s="191" t="s">
        <v>49</v>
      </c>
      <c r="B186" s="123"/>
      <c r="C186" s="124"/>
      <c r="D186" s="80" t="s">
        <v>378</v>
      </c>
      <c r="E186" s="81"/>
      <c r="F186" s="98"/>
      <c r="G186" s="320"/>
      <c r="H186" s="98"/>
      <c r="P186" s="60"/>
      <c r="Q186" s="60"/>
    </row>
    <row r="187" spans="1:37">
      <c r="A187" s="191">
        <v>84</v>
      </c>
      <c r="B187" s="123" t="s">
        <v>255</v>
      </c>
      <c r="C187" s="124" t="s">
        <v>290</v>
      </c>
      <c r="D187" s="80" t="s">
        <v>380</v>
      </c>
      <c r="E187" s="81">
        <v>189.86</v>
      </c>
      <c r="F187" s="98" t="s">
        <v>139</v>
      </c>
      <c r="G187" s="320"/>
      <c r="H187" s="320">
        <v>0.97</v>
      </c>
      <c r="I187" s="82">
        <f>SUM(K187*J187)</f>
        <v>2.2000000000000002</v>
      </c>
      <c r="J187" s="82">
        <v>0.88</v>
      </c>
      <c r="K187" s="61">
        <v>2.5</v>
      </c>
      <c r="L187" s="82"/>
      <c r="N187" s="61">
        <v>5.61</v>
      </c>
      <c r="P187" s="60"/>
      <c r="Q187" s="82"/>
      <c r="AA187" s="63" t="s">
        <v>137</v>
      </c>
      <c r="AK187" s="64" t="s">
        <v>49</v>
      </c>
    </row>
    <row r="188" spans="1:37">
      <c r="A188" s="191">
        <v>85</v>
      </c>
      <c r="B188" s="123" t="s">
        <v>141</v>
      </c>
      <c r="C188" s="124" t="s">
        <v>291</v>
      </c>
      <c r="D188" s="80" t="s">
        <v>292</v>
      </c>
      <c r="E188" s="81">
        <v>218.339</v>
      </c>
      <c r="F188" s="98" t="s">
        <v>139</v>
      </c>
      <c r="G188" s="320"/>
      <c r="H188" s="320">
        <v>0.97</v>
      </c>
      <c r="I188" s="82">
        <f>SUM(K188*J188)</f>
        <v>12.32</v>
      </c>
      <c r="J188" s="82">
        <v>0.88</v>
      </c>
      <c r="K188" s="61">
        <v>14</v>
      </c>
      <c r="L188" s="82"/>
      <c r="M188" s="82"/>
      <c r="N188" s="61">
        <v>79.290000000000006</v>
      </c>
      <c r="P188" s="60"/>
      <c r="Q188" s="82"/>
      <c r="T188" s="59">
        <v>20</v>
      </c>
      <c r="U188" s="59" t="s">
        <v>289</v>
      </c>
      <c r="AA188" s="63" t="s">
        <v>199</v>
      </c>
      <c r="AE188" s="59" t="s">
        <v>258</v>
      </c>
      <c r="AF188" s="59">
        <v>7102010102019</v>
      </c>
      <c r="AG188" s="59">
        <v>7</v>
      </c>
    </row>
    <row r="189" spans="1:37">
      <c r="A189" s="191" t="s">
        <v>49</v>
      </c>
      <c r="B189" s="123"/>
      <c r="C189" s="124"/>
      <c r="D189" s="80" t="s">
        <v>379</v>
      </c>
      <c r="E189" s="81" t="s">
        <v>49</v>
      </c>
      <c r="F189" s="98"/>
      <c r="G189" s="320"/>
      <c r="H189" s="98"/>
      <c r="P189" s="60"/>
      <c r="Q189" s="60"/>
      <c r="T189" s="59">
        <v>20</v>
      </c>
      <c r="U189" s="59" t="s">
        <v>289</v>
      </c>
      <c r="AA189" s="63" t="s">
        <v>55</v>
      </c>
      <c r="AE189" s="59" t="s">
        <v>270</v>
      </c>
      <c r="AF189" s="59" t="s">
        <v>142</v>
      </c>
      <c r="AG189" s="59">
        <v>8</v>
      </c>
    </row>
    <row r="190" spans="1:37">
      <c r="A190" s="191">
        <v>86</v>
      </c>
      <c r="B190" s="123" t="s">
        <v>255</v>
      </c>
      <c r="C190" s="124" t="s">
        <v>293</v>
      </c>
      <c r="D190" s="80" t="s">
        <v>294</v>
      </c>
      <c r="E190" s="81">
        <v>2.5</v>
      </c>
      <c r="F190" s="98" t="s">
        <v>200</v>
      </c>
      <c r="G190" s="320"/>
      <c r="H190" s="98"/>
      <c r="I190" s="61">
        <v>2.5</v>
      </c>
      <c r="L190" s="82"/>
      <c r="P190" s="60"/>
      <c r="Q190" s="60"/>
      <c r="AA190" s="63" t="s">
        <v>137</v>
      </c>
    </row>
    <row r="191" spans="1:37">
      <c r="A191" s="191" t="s">
        <v>49</v>
      </c>
      <c r="B191" s="123"/>
      <c r="C191" s="124"/>
      <c r="D191" s="84" t="s">
        <v>98</v>
      </c>
      <c r="E191" s="198">
        <f>SUM(L191+M191)</f>
        <v>0</v>
      </c>
      <c r="F191" s="196"/>
      <c r="G191" s="196"/>
      <c r="H191" s="196"/>
      <c r="L191" s="198"/>
      <c r="M191" s="198"/>
      <c r="N191" s="61">
        <v>169.64</v>
      </c>
      <c r="P191" s="61"/>
      <c r="Q191" s="198"/>
      <c r="S191" s="60" t="s">
        <v>49</v>
      </c>
      <c r="T191" s="59">
        <v>20</v>
      </c>
      <c r="U191" s="59" t="s">
        <v>289</v>
      </c>
      <c r="AA191" s="63" t="s">
        <v>199</v>
      </c>
      <c r="AE191" s="59" t="s">
        <v>258</v>
      </c>
      <c r="AF191" s="59">
        <v>7199710</v>
      </c>
      <c r="AG191" s="59">
        <v>1</v>
      </c>
      <c r="AI191" s="64" t="s">
        <v>49</v>
      </c>
      <c r="AJ191" s="64" t="s">
        <v>49</v>
      </c>
    </row>
    <row r="192" spans="1:37">
      <c r="A192" s="191"/>
      <c r="B192" s="123"/>
      <c r="C192" s="124"/>
      <c r="D192" s="245" t="s">
        <v>99</v>
      </c>
      <c r="E192" s="240">
        <f>E191</f>
        <v>0</v>
      </c>
      <c r="F192" s="246"/>
      <c r="G192" s="246"/>
      <c r="H192" s="246"/>
      <c r="I192" s="240"/>
      <c r="J192" s="240"/>
      <c r="K192" s="240"/>
      <c r="L192" s="240"/>
      <c r="M192" s="240"/>
      <c r="N192" s="240">
        <v>4038.47</v>
      </c>
      <c r="O192" s="240"/>
      <c r="P192" s="240"/>
      <c r="Q192" s="240"/>
      <c r="R192" s="258"/>
      <c r="S192" s="254"/>
      <c r="AB192" s="60">
        <v>28.14</v>
      </c>
      <c r="AJ192" s="64" t="s">
        <v>49</v>
      </c>
    </row>
    <row r="193" spans="1:36">
      <c r="A193" s="197"/>
      <c r="B193" s="292"/>
      <c r="C193" s="293"/>
      <c r="D193" s="207" t="s">
        <v>100</v>
      </c>
      <c r="E193" s="234">
        <f>SUM(L193+M193)</f>
        <v>0</v>
      </c>
      <c r="F193" s="235"/>
      <c r="G193" s="333"/>
      <c r="H193" s="235"/>
      <c r="I193" s="226"/>
      <c r="J193" s="226"/>
      <c r="K193" s="226"/>
      <c r="L193" s="226"/>
      <c r="M193" s="226"/>
      <c r="N193" s="226">
        <v>146062.95000000001</v>
      </c>
      <c r="O193" s="226"/>
      <c r="P193" s="227"/>
      <c r="Q193" s="227"/>
      <c r="R193" s="227"/>
      <c r="S193" s="226"/>
      <c r="T193" s="236"/>
      <c r="U193" s="236"/>
      <c r="V193" s="231"/>
      <c r="W193" s="231"/>
      <c r="X193" s="231"/>
      <c r="Y193" s="237"/>
      <c r="Z193" s="237"/>
      <c r="AA193" s="237"/>
      <c r="AB193" s="231">
        <v>143.656024</v>
      </c>
      <c r="AC193" s="236"/>
      <c r="AD193" s="236"/>
      <c r="AE193" s="236"/>
      <c r="AF193" s="236"/>
      <c r="AG193" s="236"/>
      <c r="AH193" s="238"/>
    </row>
    <row r="194" spans="1:36">
      <c r="A194" s="191"/>
      <c r="B194" s="290"/>
      <c r="C194" s="291"/>
      <c r="D194" s="218" t="s">
        <v>295</v>
      </c>
      <c r="E194" s="81"/>
      <c r="F194" s="98"/>
      <c r="G194" s="320"/>
      <c r="H194" s="98"/>
      <c r="I194" s="82"/>
      <c r="J194" s="82"/>
      <c r="K194" s="82"/>
      <c r="L194" s="82"/>
      <c r="P194" s="60"/>
      <c r="Q194" s="60"/>
    </row>
    <row r="195" spans="1:36">
      <c r="A195" s="191"/>
      <c r="B195" s="123"/>
      <c r="C195" s="124"/>
      <c r="D195" s="83" t="s">
        <v>296</v>
      </c>
      <c r="E195" s="81"/>
      <c r="F195" s="98"/>
      <c r="G195" s="320"/>
      <c r="H195" s="98"/>
      <c r="I195" s="82"/>
      <c r="J195" s="82"/>
      <c r="K195" s="82"/>
      <c r="L195" s="82"/>
      <c r="M195" s="82"/>
      <c r="P195" s="60"/>
      <c r="Q195" s="60"/>
    </row>
    <row r="196" spans="1:36">
      <c r="A196" s="191">
        <v>88</v>
      </c>
      <c r="B196" s="123" t="s">
        <v>297</v>
      </c>
      <c r="C196" s="124" t="s">
        <v>298</v>
      </c>
      <c r="D196" s="80" t="s">
        <v>299</v>
      </c>
      <c r="E196" s="81">
        <v>1</v>
      </c>
      <c r="F196" s="98" t="s">
        <v>212</v>
      </c>
      <c r="G196" s="320"/>
      <c r="H196" s="98"/>
      <c r="I196" s="82">
        <v>3350</v>
      </c>
      <c r="J196" s="82">
        <v>0.88</v>
      </c>
      <c r="K196" s="82">
        <v>3286</v>
      </c>
      <c r="L196" s="82"/>
      <c r="M196" s="82"/>
      <c r="P196" s="60"/>
      <c r="Q196" s="60"/>
      <c r="AJ196" s="64" t="s">
        <v>49</v>
      </c>
    </row>
    <row r="197" spans="1:36">
      <c r="A197" s="191">
        <v>89</v>
      </c>
      <c r="B197" s="123" t="s">
        <v>297</v>
      </c>
      <c r="C197" s="124" t="s">
        <v>302</v>
      </c>
      <c r="D197" s="80" t="s">
        <v>303</v>
      </c>
      <c r="E197" s="81">
        <v>1</v>
      </c>
      <c r="F197" s="98" t="s">
        <v>212</v>
      </c>
      <c r="G197" s="320"/>
      <c r="H197" s="98"/>
      <c r="I197" s="82">
        <v>1130</v>
      </c>
      <c r="J197" s="82">
        <v>0.88</v>
      </c>
      <c r="K197" s="82">
        <v>1028</v>
      </c>
      <c r="L197" s="82"/>
      <c r="M197" s="82"/>
      <c r="N197" s="61">
        <v>3286</v>
      </c>
      <c r="P197" s="60"/>
      <c r="Q197" s="60"/>
      <c r="T197" s="59">
        <v>20</v>
      </c>
      <c r="U197" s="59" t="s">
        <v>300</v>
      </c>
      <c r="AA197" s="63" t="s">
        <v>301</v>
      </c>
      <c r="AE197" s="59" t="s">
        <v>174</v>
      </c>
      <c r="AF197" s="59" t="s">
        <v>142</v>
      </c>
      <c r="AG197" s="59">
        <v>7</v>
      </c>
    </row>
    <row r="198" spans="1:36">
      <c r="A198" s="191">
        <v>90</v>
      </c>
      <c r="B198" s="123" t="s">
        <v>297</v>
      </c>
      <c r="C198" s="124" t="s">
        <v>304</v>
      </c>
      <c r="D198" s="80" t="s">
        <v>435</v>
      </c>
      <c r="E198" s="81">
        <v>1</v>
      </c>
      <c r="F198" s="98" t="s">
        <v>212</v>
      </c>
      <c r="G198" s="320"/>
      <c r="H198" s="98"/>
      <c r="I198" s="82">
        <v>10500</v>
      </c>
      <c r="J198" s="82">
        <v>0.88</v>
      </c>
      <c r="K198" s="82">
        <v>10212</v>
      </c>
      <c r="L198" s="82"/>
      <c r="M198" s="82"/>
      <c r="N198" s="61">
        <v>1028</v>
      </c>
      <c r="P198" s="60"/>
      <c r="Q198" s="60"/>
      <c r="T198" s="59">
        <v>20</v>
      </c>
      <c r="U198" s="59" t="s">
        <v>300</v>
      </c>
      <c r="AA198" s="63" t="s">
        <v>301</v>
      </c>
      <c r="AE198" s="59" t="s">
        <v>174</v>
      </c>
      <c r="AF198" s="59" t="s">
        <v>142</v>
      </c>
      <c r="AG198" s="59">
        <v>7</v>
      </c>
    </row>
    <row r="199" spans="1:36">
      <c r="A199" s="191" t="s">
        <v>49</v>
      </c>
      <c r="B199" s="123"/>
      <c r="C199" s="124"/>
      <c r="D199" s="84" t="s">
        <v>101</v>
      </c>
      <c r="E199" s="194">
        <f>SUM(L199)</f>
        <v>0</v>
      </c>
      <c r="F199" s="197"/>
      <c r="G199" s="334"/>
      <c r="H199" s="197"/>
      <c r="I199" s="193"/>
      <c r="J199" s="193"/>
      <c r="K199" s="193"/>
      <c r="L199" s="194"/>
      <c r="M199" s="82"/>
      <c r="N199" s="61">
        <v>3708</v>
      </c>
      <c r="P199" s="60"/>
      <c r="Q199" s="60"/>
      <c r="T199" s="59">
        <v>20</v>
      </c>
      <c r="U199" s="59" t="s">
        <v>300</v>
      </c>
      <c r="AA199" s="63" t="s">
        <v>301</v>
      </c>
      <c r="AE199" s="59" t="s">
        <v>174</v>
      </c>
      <c r="AF199" s="59" t="s">
        <v>142</v>
      </c>
      <c r="AG199" s="59">
        <v>7</v>
      </c>
      <c r="AI199" s="64" t="s">
        <v>49</v>
      </c>
    </row>
    <row r="200" spans="1:36">
      <c r="A200" s="197"/>
      <c r="B200" s="292"/>
      <c r="C200" s="293"/>
      <c r="D200" s="207" t="s">
        <v>102</v>
      </c>
      <c r="E200" s="195">
        <f>SUM(L200)</f>
        <v>0</v>
      </c>
      <c r="F200" s="210"/>
      <c r="G200" s="335"/>
      <c r="H200" s="210"/>
      <c r="I200" s="211"/>
      <c r="J200" s="211"/>
      <c r="K200" s="211"/>
      <c r="L200" s="195"/>
      <c r="M200" s="209"/>
      <c r="N200" s="212">
        <v>14526</v>
      </c>
      <c r="O200" s="212"/>
      <c r="P200" s="213"/>
      <c r="Q200" s="213"/>
      <c r="R200" s="213"/>
      <c r="S200" s="213"/>
      <c r="AJ200" s="64" t="s">
        <v>49</v>
      </c>
    </row>
    <row r="201" spans="1:36">
      <c r="A201" s="191"/>
      <c r="B201" s="123"/>
      <c r="C201" s="124"/>
      <c r="D201" s="218" t="s">
        <v>373</v>
      </c>
      <c r="E201" s="81"/>
      <c r="F201" s="98"/>
      <c r="G201" s="320"/>
      <c r="H201" s="98"/>
      <c r="I201" s="82"/>
      <c r="J201" s="82"/>
      <c r="K201" s="82"/>
      <c r="L201" s="196"/>
      <c r="M201" s="82"/>
      <c r="N201" s="61">
        <v>14526</v>
      </c>
      <c r="P201" s="60" t="s">
        <v>49</v>
      </c>
      <c r="Q201" s="60"/>
    </row>
    <row r="202" spans="1:36" ht="22.5">
      <c r="A202" s="191">
        <v>91</v>
      </c>
      <c r="B202" s="123" t="s">
        <v>305</v>
      </c>
      <c r="C202" s="124" t="s">
        <v>306</v>
      </c>
      <c r="D202" s="80" t="s">
        <v>307</v>
      </c>
      <c r="E202" s="81">
        <v>1</v>
      </c>
      <c r="F202" s="98" t="s">
        <v>212</v>
      </c>
      <c r="G202" s="320"/>
      <c r="H202" s="98"/>
      <c r="I202" s="82">
        <v>325</v>
      </c>
      <c r="J202" s="82">
        <v>0.88</v>
      </c>
      <c r="K202" s="82">
        <v>325</v>
      </c>
      <c r="L202" s="82"/>
      <c r="M202" s="82"/>
      <c r="P202" s="60"/>
      <c r="Q202" s="60"/>
    </row>
    <row r="203" spans="1:36">
      <c r="A203" s="197" t="s">
        <v>49</v>
      </c>
      <c r="B203" s="292"/>
      <c r="C203" s="293"/>
      <c r="D203" s="207" t="s">
        <v>103</v>
      </c>
      <c r="E203" s="198">
        <f>SUM(L202)</f>
        <v>0</v>
      </c>
      <c r="F203" s="208"/>
      <c r="G203" s="324"/>
      <c r="H203" s="208"/>
      <c r="I203" s="209"/>
      <c r="J203" s="209"/>
      <c r="K203" s="209"/>
      <c r="L203" s="198"/>
      <c r="M203" s="209"/>
      <c r="N203" s="212">
        <v>275</v>
      </c>
      <c r="O203" s="212"/>
      <c r="P203" s="213"/>
      <c r="Q203" s="213"/>
      <c r="R203" s="213"/>
      <c r="S203" s="213"/>
      <c r="T203" s="214">
        <v>20</v>
      </c>
      <c r="U203" s="214" t="s">
        <v>308</v>
      </c>
      <c r="V203" s="213"/>
      <c r="W203" s="213"/>
      <c r="X203" s="213"/>
      <c r="Y203" s="215"/>
      <c r="Z203" s="215"/>
      <c r="AA203" s="215" t="s">
        <v>309</v>
      </c>
      <c r="AB203" s="213">
        <v>1</v>
      </c>
      <c r="AC203" s="214"/>
      <c r="AD203" s="214"/>
      <c r="AE203" s="214" t="s">
        <v>174</v>
      </c>
      <c r="AF203" s="214" t="s">
        <v>142</v>
      </c>
      <c r="AG203" s="214">
        <v>7</v>
      </c>
      <c r="AH203" s="216"/>
    </row>
    <row r="204" spans="1:36" ht="13.5">
      <c r="A204" s="191"/>
      <c r="B204" s="300"/>
      <c r="C204" s="301"/>
      <c r="D204" s="202" t="s">
        <v>104</v>
      </c>
      <c r="E204" s="274">
        <f>SUM(E70+E193+E200+E203)</f>
        <v>0</v>
      </c>
      <c r="F204" s="275"/>
      <c r="G204" s="275"/>
      <c r="H204" s="275"/>
      <c r="I204" s="274"/>
      <c r="J204" s="274"/>
      <c r="K204" s="274"/>
      <c r="L204" s="274"/>
      <c r="M204" s="274"/>
      <c r="N204" s="276">
        <v>275</v>
      </c>
      <c r="O204" s="276"/>
      <c r="P204" s="277"/>
      <c r="Q204" s="274"/>
      <c r="R204" s="277"/>
      <c r="S204" s="274"/>
      <c r="T204" s="204"/>
      <c r="U204" s="204"/>
      <c r="V204" s="203"/>
      <c r="W204" s="203"/>
      <c r="X204" s="203"/>
      <c r="Y204" s="205"/>
      <c r="Z204" s="205"/>
      <c r="AA204" s="205"/>
      <c r="AB204" s="203">
        <v>1</v>
      </c>
      <c r="AC204" s="204"/>
      <c r="AD204" s="204"/>
      <c r="AE204" s="204"/>
      <c r="AF204" s="204"/>
      <c r="AG204" s="204"/>
      <c r="AH204" s="206"/>
    </row>
    <row r="205" spans="1:36">
      <c r="A205" s="191"/>
      <c r="B205" s="123"/>
      <c r="C205" s="124"/>
      <c r="D205" s="80"/>
      <c r="E205" s="81"/>
      <c r="F205" s="98"/>
      <c r="G205" s="98"/>
      <c r="H205" s="98"/>
      <c r="I205" s="82"/>
      <c r="J205" s="82"/>
      <c r="K205" s="82"/>
      <c r="L205" s="82"/>
      <c r="M205" s="82"/>
      <c r="N205" s="61">
        <v>243596.1</v>
      </c>
      <c r="P205" s="60"/>
      <c r="Q205" s="60"/>
      <c r="AB205" s="60">
        <v>7486.3630810000004</v>
      </c>
    </row>
    <row r="206" spans="1:36">
      <c r="A206" s="191"/>
      <c r="C206" s="314"/>
      <c r="D206" s="315"/>
      <c r="E206" s="311"/>
      <c r="M206" s="82"/>
      <c r="P206" s="60"/>
      <c r="Q206" s="60"/>
      <c r="AJ206" s="64" t="s">
        <v>49</v>
      </c>
    </row>
    <row r="207" spans="1:36">
      <c r="A207" s="191"/>
      <c r="C207" s="314"/>
      <c r="D207" s="315"/>
      <c r="E207" s="311"/>
      <c r="P207" s="60"/>
      <c r="Q207" s="60"/>
    </row>
    <row r="208" spans="1:36">
      <c r="C208" s="314"/>
      <c r="D208" s="315"/>
      <c r="E208" s="311"/>
      <c r="P208" s="60" t="s">
        <v>49</v>
      </c>
      <c r="Q208" s="60"/>
    </row>
    <row r="209" spans="3:34">
      <c r="C209" s="314"/>
      <c r="D209" s="315"/>
      <c r="E209" s="311"/>
      <c r="P209" s="60"/>
      <c r="Q209" s="60"/>
    </row>
    <row r="210" spans="3:34">
      <c r="C210" s="338"/>
      <c r="D210" s="338"/>
      <c r="E210" s="338"/>
    </row>
    <row r="211" spans="3:34">
      <c r="C211" s="338"/>
      <c r="D211" s="338"/>
      <c r="E211" s="338"/>
    </row>
    <row r="212" spans="3:34">
      <c r="C212" s="314"/>
      <c r="D212" s="315"/>
      <c r="E212" s="311"/>
    </row>
    <row r="215" spans="3:34">
      <c r="AH215" s="64" t="s">
        <v>49</v>
      </c>
    </row>
    <row r="65495" spans="7:7">
      <c r="G65495" s="59" t="s">
        <v>49</v>
      </c>
    </row>
  </sheetData>
  <sheetProtection password="CFDD" sheet="1" objects="1" scenarios="1"/>
  <mergeCells count="1">
    <mergeCell ref="C210:E211"/>
  </mergeCells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rasto</dc:creator>
  <cp:lastModifiedBy>Kapustová Ľubica</cp:lastModifiedBy>
  <cp:lastPrinted>2019-02-27T07:17:28Z</cp:lastPrinted>
  <dcterms:created xsi:type="dcterms:W3CDTF">1999-04-06T07:39:42Z</dcterms:created>
  <dcterms:modified xsi:type="dcterms:W3CDTF">2019-04-15T08:58:06Z</dcterms:modified>
</cp:coreProperties>
</file>