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/>
  <mc:AlternateContent xmlns:mc="http://schemas.openxmlformats.org/markup-compatibility/2006">
    <mc:Choice Requires="x15">
      <x15ac:absPath xmlns:x15ac="http://schemas.microsoft.com/office/spreadsheetml/2010/11/ac" url="D:\Používatelia\danak\Pracovná plocha\"/>
    </mc:Choice>
  </mc:AlternateContent>
  <xr:revisionPtr revIDLastSave="0" documentId="13_ncr:1_{47480010-A531-41DD-B77D-5675292DD49D}" xr6:coauthVersionLast="40" xr6:coauthVersionMax="40" xr10:uidLastSave="{00000000-0000-0000-0000-000000000000}"/>
  <bookViews>
    <workbookView xWindow="0" yWindow="0" windowWidth="21570" windowHeight="7995" activeTab="1" xr2:uid="{00000000-000D-0000-FFFF-FFFF00000000}"/>
  </bookViews>
  <sheets>
    <sheet name="Rekapitulácia stavby" sheetId="1" r:id="rId1"/>
    <sheet name="01 - Statická sanácia exi..." sheetId="2" r:id="rId2"/>
  </sheets>
  <definedNames>
    <definedName name="_xlnm._FilterDatabase" localSheetId="1" hidden="1">'01 - Statická sanácia exi...'!$C$89:$K$388</definedName>
    <definedName name="_xlnm.Print_Titles" localSheetId="1">'01 - Statická sanácia exi...'!$89:$89</definedName>
    <definedName name="_xlnm.Print_Titles" localSheetId="0">'Rekapitulácia stavby'!$52:$52</definedName>
    <definedName name="_xlnm.Print_Area" localSheetId="1">'01 - Statická sanácia exi...'!$C$4:$J$39,'01 - Statická sanácia exi...'!$C$45:$J$71,'01 - Statická sanácia exi...'!$C$77:$K$388</definedName>
    <definedName name="_xlnm.Print_Area" localSheetId="0">'Rekapitulácia stavby'!$D$4:$AO$36,'Rekapitulácia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I374" i="2"/>
  <c r="BH374" i="2"/>
  <c r="BG374" i="2"/>
  <c r="BE374" i="2"/>
  <c r="T374" i="2"/>
  <c r="T373" i="2"/>
  <c r="R374" i="2"/>
  <c r="R373" i="2"/>
  <c r="P374" i="2"/>
  <c r="P373" i="2"/>
  <c r="BK374" i="2"/>
  <c r="BK373" i="2" s="1"/>
  <c r="J373" i="2" s="1"/>
  <c r="J70" i="2" s="1"/>
  <c r="J374" i="2"/>
  <c r="BF374" i="2"/>
  <c r="BI372" i="2"/>
  <c r="BH372" i="2"/>
  <c r="BG372" i="2"/>
  <c r="BE372" i="2"/>
  <c r="T372" i="2"/>
  <c r="R372" i="2"/>
  <c r="P372" i="2"/>
  <c r="BK372" i="2"/>
  <c r="J372" i="2"/>
  <c r="BF372" i="2" s="1"/>
  <c r="BI368" i="2"/>
  <c r="BH368" i="2"/>
  <c r="BG368" i="2"/>
  <c r="BE368" i="2"/>
  <c r="T368" i="2"/>
  <c r="R368" i="2"/>
  <c r="P368" i="2"/>
  <c r="BK368" i="2"/>
  <c r="J368" i="2"/>
  <c r="BF368" i="2" s="1"/>
  <c r="BI367" i="2"/>
  <c r="BH367" i="2"/>
  <c r="BG367" i="2"/>
  <c r="BE367" i="2"/>
  <c r="T367" i="2"/>
  <c r="R367" i="2"/>
  <c r="P367" i="2"/>
  <c r="BK367" i="2"/>
  <c r="J367" i="2"/>
  <c r="BF367" i="2" s="1"/>
  <c r="BI364" i="2"/>
  <c r="BH364" i="2"/>
  <c r="BG364" i="2"/>
  <c r="BE364" i="2"/>
  <c r="T364" i="2"/>
  <c r="T363" i="2" s="1"/>
  <c r="R364" i="2"/>
  <c r="R363" i="2" s="1"/>
  <c r="P364" i="2"/>
  <c r="P363" i="2" s="1"/>
  <c r="BK364" i="2"/>
  <c r="BK363" i="2" s="1"/>
  <c r="J364" i="2"/>
  <c r="BF364" i="2"/>
  <c r="BI360" i="2"/>
  <c r="BH360" i="2"/>
  <c r="BG360" i="2"/>
  <c r="BE360" i="2"/>
  <c r="T360" i="2"/>
  <c r="R360" i="2"/>
  <c r="P360" i="2"/>
  <c r="BK360" i="2"/>
  <c r="J360" i="2"/>
  <c r="BF360" i="2" s="1"/>
  <c r="BI358" i="2"/>
  <c r="BH358" i="2"/>
  <c r="BG358" i="2"/>
  <c r="BE358" i="2"/>
  <c r="T358" i="2"/>
  <c r="R358" i="2"/>
  <c r="P358" i="2"/>
  <c r="BK358" i="2"/>
  <c r="J358" i="2"/>
  <c r="BF358" i="2" s="1"/>
  <c r="BI355" i="2"/>
  <c r="BH355" i="2"/>
  <c r="BG355" i="2"/>
  <c r="BE355" i="2"/>
  <c r="T355" i="2"/>
  <c r="T354" i="2" s="1"/>
  <c r="T353" i="2" s="1"/>
  <c r="R355" i="2"/>
  <c r="R354" i="2"/>
  <c r="P355" i="2"/>
  <c r="P354" i="2" s="1"/>
  <c r="P353" i="2" s="1"/>
  <c r="BK355" i="2"/>
  <c r="BK354" i="2"/>
  <c r="J354" i="2" s="1"/>
  <c r="J68" i="2" s="1"/>
  <c r="J355" i="2"/>
  <c r="BF355" i="2" s="1"/>
  <c r="BI352" i="2"/>
  <c r="BH352" i="2"/>
  <c r="BG352" i="2"/>
  <c r="BE352" i="2"/>
  <c r="T352" i="2"/>
  <c r="T351" i="2" s="1"/>
  <c r="R352" i="2"/>
  <c r="R351" i="2" s="1"/>
  <c r="P352" i="2"/>
  <c r="P351" i="2" s="1"/>
  <c r="BK352" i="2"/>
  <c r="BK351" i="2" s="1"/>
  <c r="J351" i="2" s="1"/>
  <c r="J66" i="2" s="1"/>
  <c r="J352" i="2"/>
  <c r="BF352" i="2"/>
  <c r="BI350" i="2"/>
  <c r="BH350" i="2"/>
  <c r="BG350" i="2"/>
  <c r="BE350" i="2"/>
  <c r="T350" i="2"/>
  <c r="R350" i="2"/>
  <c r="P350" i="2"/>
  <c r="BK350" i="2"/>
  <c r="J350" i="2"/>
  <c r="BF350" i="2" s="1"/>
  <c r="BI346" i="2"/>
  <c r="BH346" i="2"/>
  <c r="BG346" i="2"/>
  <c r="BE346" i="2"/>
  <c r="T346" i="2"/>
  <c r="R346" i="2"/>
  <c r="P346" i="2"/>
  <c r="BK346" i="2"/>
  <c r="J346" i="2"/>
  <c r="BF346" i="2" s="1"/>
  <c r="BI344" i="2"/>
  <c r="BH344" i="2"/>
  <c r="BG344" i="2"/>
  <c r="BE344" i="2"/>
  <c r="T344" i="2"/>
  <c r="R344" i="2"/>
  <c r="P344" i="2"/>
  <c r="BK344" i="2"/>
  <c r="J344" i="2"/>
  <c r="BF344" i="2" s="1"/>
  <c r="BI343" i="2"/>
  <c r="BH343" i="2"/>
  <c r="BG343" i="2"/>
  <c r="BE343" i="2"/>
  <c r="T343" i="2"/>
  <c r="R343" i="2"/>
  <c r="P343" i="2"/>
  <c r="BK343" i="2"/>
  <c r="J343" i="2"/>
  <c r="BF343" i="2" s="1"/>
  <c r="BI341" i="2"/>
  <c r="BH341" i="2"/>
  <c r="BG341" i="2"/>
  <c r="BE341" i="2"/>
  <c r="T341" i="2"/>
  <c r="R341" i="2"/>
  <c r="P341" i="2"/>
  <c r="BK341" i="2"/>
  <c r="J341" i="2"/>
  <c r="BF341" i="2" s="1"/>
  <c r="BI332" i="2"/>
  <c r="BH332" i="2"/>
  <c r="BG332" i="2"/>
  <c r="BE332" i="2"/>
  <c r="T332" i="2"/>
  <c r="R332" i="2"/>
  <c r="P332" i="2"/>
  <c r="BK332" i="2"/>
  <c r="J332" i="2"/>
  <c r="BF332" i="2" s="1"/>
  <c r="BI330" i="2"/>
  <c r="BH330" i="2"/>
  <c r="BG330" i="2"/>
  <c r="BE330" i="2"/>
  <c r="T330" i="2"/>
  <c r="R330" i="2"/>
  <c r="P330" i="2"/>
  <c r="BK330" i="2"/>
  <c r="J330" i="2"/>
  <c r="BF330" i="2" s="1"/>
  <c r="BI329" i="2"/>
  <c r="BH329" i="2"/>
  <c r="BG329" i="2"/>
  <c r="BE329" i="2"/>
  <c r="T329" i="2"/>
  <c r="R329" i="2"/>
  <c r="P329" i="2"/>
  <c r="BK329" i="2"/>
  <c r="J329" i="2"/>
  <c r="BF329" i="2" s="1"/>
  <c r="BI323" i="2"/>
  <c r="BH323" i="2"/>
  <c r="BG323" i="2"/>
  <c r="BE323" i="2"/>
  <c r="T323" i="2"/>
  <c r="R323" i="2"/>
  <c r="P323" i="2"/>
  <c r="BK323" i="2"/>
  <c r="J323" i="2"/>
  <c r="BF323" i="2" s="1"/>
  <c r="BI305" i="2"/>
  <c r="BH305" i="2"/>
  <c r="BG305" i="2"/>
  <c r="BE305" i="2"/>
  <c r="T305" i="2"/>
  <c r="R305" i="2"/>
  <c r="P305" i="2"/>
  <c r="BK305" i="2"/>
  <c r="J305" i="2"/>
  <c r="BF305" i="2" s="1"/>
  <c r="BI304" i="2"/>
  <c r="BH304" i="2"/>
  <c r="BG304" i="2"/>
  <c r="BE304" i="2"/>
  <c r="T304" i="2"/>
  <c r="R304" i="2"/>
  <c r="P304" i="2"/>
  <c r="BK304" i="2"/>
  <c r="J304" i="2"/>
  <c r="BF304" i="2" s="1"/>
  <c r="BI300" i="2"/>
  <c r="BH300" i="2"/>
  <c r="BG300" i="2"/>
  <c r="BE300" i="2"/>
  <c r="T300" i="2"/>
  <c r="R300" i="2"/>
  <c r="P300" i="2"/>
  <c r="BK300" i="2"/>
  <c r="J300" i="2"/>
  <c r="BF300" i="2" s="1"/>
  <c r="BI297" i="2"/>
  <c r="BH297" i="2"/>
  <c r="BG297" i="2"/>
  <c r="BE297" i="2"/>
  <c r="T297" i="2"/>
  <c r="R297" i="2"/>
  <c r="P297" i="2"/>
  <c r="BK297" i="2"/>
  <c r="J297" i="2"/>
  <c r="BF297" i="2" s="1"/>
  <c r="BI293" i="2"/>
  <c r="BH293" i="2"/>
  <c r="BG293" i="2"/>
  <c r="BE293" i="2"/>
  <c r="T293" i="2"/>
  <c r="R293" i="2"/>
  <c r="P293" i="2"/>
  <c r="BK293" i="2"/>
  <c r="J293" i="2"/>
  <c r="BF293" i="2" s="1"/>
  <c r="BI290" i="2"/>
  <c r="BH290" i="2"/>
  <c r="BG290" i="2"/>
  <c r="BE290" i="2"/>
  <c r="T290" i="2"/>
  <c r="R290" i="2"/>
  <c r="P290" i="2"/>
  <c r="BK290" i="2"/>
  <c r="J290" i="2"/>
  <c r="BF290" i="2" s="1"/>
  <c r="BI286" i="2"/>
  <c r="BH286" i="2"/>
  <c r="BG286" i="2"/>
  <c r="BE286" i="2"/>
  <c r="T286" i="2"/>
  <c r="R286" i="2"/>
  <c r="P286" i="2"/>
  <c r="BK286" i="2"/>
  <c r="J286" i="2"/>
  <c r="BF286" i="2" s="1"/>
  <c r="BI281" i="2"/>
  <c r="BH281" i="2"/>
  <c r="BG281" i="2"/>
  <c r="BE281" i="2"/>
  <c r="T281" i="2"/>
  <c r="R281" i="2"/>
  <c r="P281" i="2"/>
  <c r="BK281" i="2"/>
  <c r="J281" i="2"/>
  <c r="BF281" i="2" s="1"/>
  <c r="BI279" i="2"/>
  <c r="BH279" i="2"/>
  <c r="BG279" i="2"/>
  <c r="BE279" i="2"/>
  <c r="T279" i="2"/>
  <c r="R279" i="2"/>
  <c r="P279" i="2"/>
  <c r="BK279" i="2"/>
  <c r="J279" i="2"/>
  <c r="BF279" i="2" s="1"/>
  <c r="BI278" i="2"/>
  <c r="BH278" i="2"/>
  <c r="BG278" i="2"/>
  <c r="BE278" i="2"/>
  <c r="T278" i="2"/>
  <c r="R278" i="2"/>
  <c r="P278" i="2"/>
  <c r="BK278" i="2"/>
  <c r="J278" i="2"/>
  <c r="BF278" i="2" s="1"/>
  <c r="BI263" i="2"/>
  <c r="BH263" i="2"/>
  <c r="BG263" i="2"/>
  <c r="BE263" i="2"/>
  <c r="T263" i="2"/>
  <c r="T262" i="2" s="1"/>
  <c r="R263" i="2"/>
  <c r="R262" i="2" s="1"/>
  <c r="P263" i="2"/>
  <c r="P262" i="2" s="1"/>
  <c r="BK263" i="2"/>
  <c r="BK262" i="2" s="1"/>
  <c r="J262" i="2" s="1"/>
  <c r="J65" i="2" s="1"/>
  <c r="J263" i="2"/>
  <c r="BF263" i="2"/>
  <c r="BI259" i="2"/>
  <c r="BH259" i="2"/>
  <c r="BG259" i="2"/>
  <c r="BE259" i="2"/>
  <c r="T259" i="2"/>
  <c r="R259" i="2"/>
  <c r="P259" i="2"/>
  <c r="BK259" i="2"/>
  <c r="J259" i="2"/>
  <c r="BF259" i="2" s="1"/>
  <c r="BI253" i="2"/>
  <c r="BH253" i="2"/>
  <c r="BG253" i="2"/>
  <c r="BE253" i="2"/>
  <c r="T253" i="2"/>
  <c r="R253" i="2"/>
  <c r="P253" i="2"/>
  <c r="BK253" i="2"/>
  <c r="J253" i="2"/>
  <c r="BF253" i="2" s="1"/>
  <c r="BI250" i="2"/>
  <c r="BH250" i="2"/>
  <c r="BG250" i="2"/>
  <c r="BE250" i="2"/>
  <c r="T250" i="2"/>
  <c r="R250" i="2"/>
  <c r="P250" i="2"/>
  <c r="BK250" i="2"/>
  <c r="J250" i="2"/>
  <c r="BF250" i="2"/>
  <c r="BI247" i="2"/>
  <c r="BH247" i="2"/>
  <c r="BG247" i="2"/>
  <c r="BE247" i="2"/>
  <c r="T247" i="2"/>
  <c r="R247" i="2"/>
  <c r="P247" i="2"/>
  <c r="BK247" i="2"/>
  <c r="J247" i="2"/>
  <c r="BF247" i="2"/>
  <c r="BI229" i="2"/>
  <c r="BH229" i="2"/>
  <c r="BG229" i="2"/>
  <c r="BE229" i="2"/>
  <c r="T229" i="2"/>
  <c r="R229" i="2"/>
  <c r="P229" i="2"/>
  <c r="BK229" i="2"/>
  <c r="J229" i="2"/>
  <c r="BF229" i="2"/>
  <c r="BI223" i="2"/>
  <c r="BH223" i="2"/>
  <c r="BG223" i="2"/>
  <c r="BE223" i="2"/>
  <c r="T223" i="2"/>
  <c r="R223" i="2"/>
  <c r="P223" i="2"/>
  <c r="BK223" i="2"/>
  <c r="J223" i="2"/>
  <c r="BF223" i="2"/>
  <c r="BI208" i="2"/>
  <c r="BH208" i="2"/>
  <c r="BG208" i="2"/>
  <c r="BE208" i="2"/>
  <c r="T208" i="2"/>
  <c r="R208" i="2"/>
  <c r="P208" i="2"/>
  <c r="BK208" i="2"/>
  <c r="J208" i="2"/>
  <c r="BF208" i="2"/>
  <c r="BI203" i="2"/>
  <c r="BH203" i="2"/>
  <c r="BG203" i="2"/>
  <c r="BE203" i="2"/>
  <c r="T203" i="2"/>
  <c r="R203" i="2"/>
  <c r="P203" i="2"/>
  <c r="BK203" i="2"/>
  <c r="J203" i="2"/>
  <c r="BF203" i="2"/>
  <c r="BI197" i="2"/>
  <c r="BH197" i="2"/>
  <c r="BG197" i="2"/>
  <c r="BE197" i="2"/>
  <c r="T197" i="2"/>
  <c r="R197" i="2"/>
  <c r="P197" i="2"/>
  <c r="BK197" i="2"/>
  <c r="J197" i="2"/>
  <c r="BF197" i="2"/>
  <c r="BI191" i="2"/>
  <c r="BH191" i="2"/>
  <c r="BG191" i="2"/>
  <c r="BE191" i="2"/>
  <c r="T191" i="2"/>
  <c r="R191" i="2"/>
  <c r="P191" i="2"/>
  <c r="BK191" i="2"/>
  <c r="J191" i="2"/>
  <c r="BF191" i="2"/>
  <c r="BI166" i="2"/>
  <c r="BH166" i="2"/>
  <c r="BG166" i="2"/>
  <c r="BE166" i="2"/>
  <c r="T166" i="2"/>
  <c r="R166" i="2"/>
  <c r="P166" i="2"/>
  <c r="BK166" i="2"/>
  <c r="J166" i="2"/>
  <c r="BF166" i="2"/>
  <c r="BI165" i="2"/>
  <c r="BH165" i="2"/>
  <c r="BG165" i="2"/>
  <c r="BE165" i="2"/>
  <c r="T165" i="2"/>
  <c r="R165" i="2"/>
  <c r="P165" i="2"/>
  <c r="BK165" i="2"/>
  <c r="J165" i="2"/>
  <c r="BF165" i="2"/>
  <c r="BI163" i="2"/>
  <c r="BH163" i="2"/>
  <c r="BG163" i="2"/>
  <c r="BE163" i="2"/>
  <c r="T163" i="2"/>
  <c r="R163" i="2"/>
  <c r="P163" i="2"/>
  <c r="BK163" i="2"/>
  <c r="J163" i="2"/>
  <c r="BF163" i="2"/>
  <c r="BI160" i="2"/>
  <c r="BH160" i="2"/>
  <c r="BG160" i="2"/>
  <c r="BE160" i="2"/>
  <c r="T160" i="2"/>
  <c r="R160" i="2"/>
  <c r="P160" i="2"/>
  <c r="BK160" i="2"/>
  <c r="J160" i="2"/>
  <c r="BF160" i="2"/>
  <c r="BI154" i="2"/>
  <c r="BH154" i="2"/>
  <c r="BG154" i="2"/>
  <c r="BE154" i="2"/>
  <c r="T154" i="2"/>
  <c r="T153" i="2"/>
  <c r="R154" i="2"/>
  <c r="R153" i="2"/>
  <c r="P154" i="2"/>
  <c r="P153" i="2"/>
  <c r="BK154" i="2"/>
  <c r="BK153" i="2"/>
  <c r="J153" i="2" s="1"/>
  <c r="J64" i="2" s="1"/>
  <c r="J154" i="2"/>
  <c r="BF154" i="2" s="1"/>
  <c r="BI150" i="2"/>
  <c r="BH150" i="2"/>
  <c r="BG150" i="2"/>
  <c r="BE150" i="2"/>
  <c r="T150" i="2"/>
  <c r="R150" i="2"/>
  <c r="P150" i="2"/>
  <c r="BK150" i="2"/>
  <c r="J150" i="2"/>
  <c r="BF150" i="2"/>
  <c r="BI147" i="2"/>
  <c r="BH147" i="2"/>
  <c r="BG147" i="2"/>
  <c r="BE147" i="2"/>
  <c r="T147" i="2"/>
  <c r="R147" i="2"/>
  <c r="P147" i="2"/>
  <c r="BK147" i="2"/>
  <c r="J147" i="2"/>
  <c r="BF147" i="2"/>
  <c r="BI144" i="2"/>
  <c r="BH144" i="2"/>
  <c r="BG144" i="2"/>
  <c r="BE144" i="2"/>
  <c r="T144" i="2"/>
  <c r="R144" i="2"/>
  <c r="P144" i="2"/>
  <c r="BK144" i="2"/>
  <c r="J144" i="2"/>
  <c r="BF144" i="2"/>
  <c r="BI141" i="2"/>
  <c r="BH141" i="2"/>
  <c r="BG141" i="2"/>
  <c r="BE141" i="2"/>
  <c r="T141" i="2"/>
  <c r="R141" i="2"/>
  <c r="P141" i="2"/>
  <c r="BK141" i="2"/>
  <c r="J141" i="2"/>
  <c r="BF141" i="2"/>
  <c r="BI140" i="2"/>
  <c r="BH140" i="2"/>
  <c r="BG140" i="2"/>
  <c r="BE140" i="2"/>
  <c r="T140" i="2"/>
  <c r="T139" i="2"/>
  <c r="R140" i="2"/>
  <c r="R139" i="2"/>
  <c r="P140" i="2"/>
  <c r="P139" i="2"/>
  <c r="BK140" i="2"/>
  <c r="BK139" i="2"/>
  <c r="J139" i="2" s="1"/>
  <c r="J63" i="2" s="1"/>
  <c r="J140" i="2"/>
  <c r="BF140" i="2" s="1"/>
  <c r="BI137" i="2"/>
  <c r="BH137" i="2"/>
  <c r="BG137" i="2"/>
  <c r="BE137" i="2"/>
  <c r="T137" i="2"/>
  <c r="R137" i="2"/>
  <c r="P137" i="2"/>
  <c r="BK137" i="2"/>
  <c r="J137" i="2"/>
  <c r="BF137" i="2"/>
  <c r="BI132" i="2"/>
  <c r="BH132" i="2"/>
  <c r="BG132" i="2"/>
  <c r="BE132" i="2"/>
  <c r="T132" i="2"/>
  <c r="R132" i="2"/>
  <c r="P132" i="2"/>
  <c r="BK132" i="2"/>
  <c r="J132" i="2"/>
  <c r="BF132" i="2"/>
  <c r="BI128" i="2"/>
  <c r="BH128" i="2"/>
  <c r="BG128" i="2"/>
  <c r="BE128" i="2"/>
  <c r="T128" i="2"/>
  <c r="R128" i="2"/>
  <c r="P128" i="2"/>
  <c r="BK128" i="2"/>
  <c r="J128" i="2"/>
  <c r="BF128" i="2"/>
  <c r="BI123" i="2"/>
  <c r="BH123" i="2"/>
  <c r="BG123" i="2"/>
  <c r="BE123" i="2"/>
  <c r="T123" i="2"/>
  <c r="R123" i="2"/>
  <c r="P123" i="2"/>
  <c r="BK123" i="2"/>
  <c r="J123" i="2"/>
  <c r="BF123" i="2"/>
  <c r="BI115" i="2"/>
  <c r="BH115" i="2"/>
  <c r="BG115" i="2"/>
  <c r="BE115" i="2"/>
  <c r="T115" i="2"/>
  <c r="R115" i="2"/>
  <c r="P115" i="2"/>
  <c r="BK115" i="2"/>
  <c r="J115" i="2"/>
  <c r="BF115" i="2"/>
  <c r="BI100" i="2"/>
  <c r="BH100" i="2"/>
  <c r="BG100" i="2"/>
  <c r="BE100" i="2"/>
  <c r="T100" i="2"/>
  <c r="T99" i="2"/>
  <c r="R100" i="2"/>
  <c r="R99" i="2"/>
  <c r="P100" i="2"/>
  <c r="P99" i="2"/>
  <c r="BK100" i="2"/>
  <c r="BK99" i="2"/>
  <c r="J99" i="2" s="1"/>
  <c r="J62" i="2" s="1"/>
  <c r="J100" i="2"/>
  <c r="BF100" i="2" s="1"/>
  <c r="BI93" i="2"/>
  <c r="F37" i="2"/>
  <c r="BD55" i="1" s="1"/>
  <c r="BD54" i="1" s="1"/>
  <c r="W33" i="1" s="1"/>
  <c r="BH93" i="2"/>
  <c r="F36" i="2" s="1"/>
  <c r="BC55" i="1" s="1"/>
  <c r="BC54" i="1" s="1"/>
  <c r="BG93" i="2"/>
  <c r="F35" i="2"/>
  <c r="BB55" i="1" s="1"/>
  <c r="BB54" i="1" s="1"/>
  <c r="BE93" i="2"/>
  <c r="J33" i="2" s="1"/>
  <c r="AV55" i="1" s="1"/>
  <c r="T93" i="2"/>
  <c r="T92" i="2"/>
  <c r="R93" i="2"/>
  <c r="R92" i="2"/>
  <c r="P93" i="2"/>
  <c r="P92" i="2"/>
  <c r="BK93" i="2"/>
  <c r="BK92" i="2" s="1"/>
  <c r="J93" i="2"/>
  <c r="BF93" i="2" s="1"/>
  <c r="J87" i="2"/>
  <c r="J86" i="2"/>
  <c r="F86" i="2"/>
  <c r="F84" i="2"/>
  <c r="E82" i="2"/>
  <c r="J55" i="2"/>
  <c r="J54" i="2"/>
  <c r="F54" i="2"/>
  <c r="F52" i="2"/>
  <c r="E50" i="2"/>
  <c r="J18" i="2"/>
  <c r="E18" i="2"/>
  <c r="F87" i="2" s="1"/>
  <c r="F55" i="2"/>
  <c r="J17" i="2"/>
  <c r="J12" i="2"/>
  <c r="J84" i="2" s="1"/>
  <c r="J52" i="2"/>
  <c r="E7" i="2"/>
  <c r="E80" i="2"/>
  <c r="E48" i="2"/>
  <c r="AS54" i="1"/>
  <c r="L50" i="1"/>
  <c r="AM50" i="1"/>
  <c r="AM49" i="1"/>
  <c r="L49" i="1"/>
  <c r="AM47" i="1"/>
  <c r="L47" i="1"/>
  <c r="L45" i="1"/>
  <c r="L44" i="1"/>
  <c r="AY54" i="1" l="1"/>
  <c r="W32" i="1"/>
  <c r="J34" i="2"/>
  <c r="AW55" i="1" s="1"/>
  <c r="AT55" i="1" s="1"/>
  <c r="F34" i="2"/>
  <c r="BA55" i="1" s="1"/>
  <c r="BA54" i="1" s="1"/>
  <c r="P91" i="2"/>
  <c r="P90" i="2" s="1"/>
  <c r="AU55" i="1" s="1"/>
  <c r="AU54" i="1" s="1"/>
  <c r="R91" i="2"/>
  <c r="T91" i="2"/>
  <c r="T90" i="2" s="1"/>
  <c r="R353" i="2"/>
  <c r="J92" i="2"/>
  <c r="J61" i="2" s="1"/>
  <c r="BK91" i="2"/>
  <c r="W31" i="1"/>
  <c r="AX54" i="1"/>
  <c r="J363" i="2"/>
  <c r="J69" i="2" s="1"/>
  <c r="BK353" i="2"/>
  <c r="J353" i="2" s="1"/>
  <c r="J67" i="2" s="1"/>
  <c r="F33" i="2"/>
  <c r="AZ55" i="1" s="1"/>
  <c r="AZ54" i="1" s="1"/>
  <c r="J91" i="2" l="1"/>
  <c r="J60" i="2" s="1"/>
  <c r="BK90" i="2"/>
  <c r="J90" i="2" s="1"/>
  <c r="W29" i="1"/>
  <c r="AV54" i="1"/>
  <c r="R90" i="2"/>
  <c r="W30" i="1"/>
  <c r="AW54" i="1"/>
  <c r="AK30" i="1" s="1"/>
  <c r="AK29" i="1" l="1"/>
  <c r="AT54" i="1"/>
  <c r="J30" i="2"/>
  <c r="J59" i="2"/>
  <c r="J39" i="2" l="1"/>
  <c r="AG55" i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<sst xmlns="http://schemas.openxmlformats.org/spreadsheetml/2006/main" count="3320" uniqueCount="491">
  <si>
    <t>Export Komplet</t>
  </si>
  <si>
    <t/>
  </si>
  <si>
    <t>2.0</t>
  </si>
  <si>
    <t>False</t>
  </si>
  <si>
    <t>{3ab9bc87-d418-4b24-a6cb-a92e8fa3e9ab}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</si>
  <si>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</si>
  <si>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</si>
  <si>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</si>
  <si>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</si>
  <si>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</si>
  <si>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</si>
  <si>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</si>
  <si>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ZSA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</si>
  <si>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</si>
  <si>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</si>
  <si>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ZŠ s MŠ Atómová1, Trnava</t>
  </si>
  <si>
    <t>JKSO:</t>
  </si>
  <si>
    <t>KS:</t>
  </si>
  <si>
    <t>Miesto:</t>
  </si>
  <si>
    <t>Atómová 1, Trnava</t>
  </si>
  <si>
    <t>Dátum:</t>
  </si>
  <si>
    <t>27. 3. 2019</t>
  </si>
  <si>
    <t>Objednávateľ:</t>
  </si>
  <si>
    <t>IČO:</t>
  </si>
  <si>
    <t>00313114</t>
  </si>
  <si>
    <t>Mesto Trnava, Mestský úrad v Trnave</t>
  </si>
  <si>
    <t>IČ DPH:</t>
  </si>
  <si>
    <t>Zhotoviteľ:</t>
  </si>
  <si>
    <t>Vyplň údaj</t>
  </si>
  <si>
    <t>Projektant:</t>
  </si>
  <si>
    <t>Ing. Marián Petráš, Hviezdoslavova 10, Trnava</t>
  </si>
  <si>
    <t>True</t>
  </si>
  <si>
    <t>0,01</t>
  </si>
  <si>
    <t>Spracovateľ:</t>
  </si>
  <si>
    <t>Ing. Marián Petráš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</si>
  <si>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</si>
  <si>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</si>
  <si>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</si>
  <si>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</si>
  <si>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</si>
  <si>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</si>
  <si>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</si>
  <si>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</si>
  <si>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</si>
  <si>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</si>
  <si>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</si>
  <si>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</si>
  <si>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</si>
  <si>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</si>
  <si>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</si>
  <si>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</si>
  <si>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</si>
  <si>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</si>
  <si>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</si>
  <si>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</si>
  <si>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</si>
  <si>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</si>
  <si>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</si>
  <si>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</si>
  <si>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</si>
  <si>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</si>
  <si>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</si>
  <si>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</si>
  <si>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</si>
  <si>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</si>
  <si>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</si>
  <si>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</si>
  <si>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</si>
  <si>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</si>
  <si>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</si>
  <si>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</si>
  <si>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</si>
  <si>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</si>
  <si>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</si>
  <si>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</si>
  <si>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</si>
  <si>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Statická sanácia existujúcich porúch  suterénu</t>
  </si>
  <si>
    <t>STA</t>
  </si>
  <si>
    <t>1</t>
  </si>
  <si>
    <t>{645ef841-baeb-477d-a39c-ac7eab8592a5}</t>
  </si>
  <si>
    <t>KRYCÍ LIST ROZPOČTU</t>
  </si>
  <si>
    <t>Objekt:</t>
  </si>
  <si>
    <t>01 - Statická sanácia existujúcich porúch  suterénu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</si>
  <si>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</si>
  <si>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</si>
  <si>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</si>
  <si>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</si>
  <si>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</si>
  <si>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</si>
  <si>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</si>
  <si>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</si>
  <si>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</si>
  <si>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</si>
  <si>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</si>
  <si>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</si>
  <si>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</si>
  <si>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776 - Podlahy povlakové</t>
  </si>
  <si>
    <t xml:space="preserve">    777 - Podlahy syntetické</t>
  </si>
  <si>
    <t xml:space="preserve">    784 -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</si>
  <si>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</si>
  <si>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</si>
  <si>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</si>
  <si>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</si>
  <si>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</si>
  <si>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</si>
  <si>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</si>
  <si>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</si>
  <si>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</si>
  <si>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</si>
  <si>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</si>
  <si>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</si>
  <si>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</si>
  <si>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</si>
  <si>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</si>
  <si>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</si>
  <si>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</si>
  <si>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174101102</t>
  </si>
  <si>
    <t>Zásyp sypaninou v uzavretých priestoroch so zhutnením  urovnaním povrchu zásypu</t>
  </si>
  <si>
    <t>m3</t>
  </si>
  <si>
    <t>CS CENEKON 2019 01</t>
  </si>
  <si>
    <t>4</t>
  </si>
  <si>
    <t>2</t>
  </si>
  <si>
    <t>-1010075571</t>
  </si>
  <si>
    <t>VV</t>
  </si>
  <si>
    <t>"v.č S-2</t>
  </si>
  <si>
    <t>"sonda S1"1,05*0,90*0,60</t>
  </si>
  <si>
    <t>"sonda S2"0,80*0,80*0,80</t>
  </si>
  <si>
    <t>"sonda S3"0,80*0,80*0,35</t>
  </si>
  <si>
    <t>Súčet</t>
  </si>
  <si>
    <t>Zakladanie</t>
  </si>
  <si>
    <t>216904391</t>
  </si>
  <si>
    <t>Príplatok k cene za ručné dočistenie oceľovými kefami - prehrdzavenej výstuže prievlakov až na lesklý kov</t>
  </si>
  <si>
    <t>m2</t>
  </si>
  <si>
    <t>1898374168</t>
  </si>
  <si>
    <t>"prievlaky</t>
  </si>
  <si>
    <t>"v.č. S-4</t>
  </si>
  <si>
    <t>"mč 013</t>
  </si>
  <si>
    <t>"prievlak"1,78*(0,50+0,25*2)+1,78*(0,50+0,25)</t>
  </si>
  <si>
    <t>"mč 015</t>
  </si>
  <si>
    <t>"prievlak"(7,13-0,50*2)*(0,50+0,25)</t>
  </si>
  <si>
    <t>"mč 016</t>
  </si>
  <si>
    <t>"prievlak"2,81*(0,50+0,25)</t>
  </si>
  <si>
    <t>"mč 014</t>
  </si>
  <si>
    <t>"prievlak"(7,13-0,50*2)*(0,50+0,25*2)</t>
  </si>
  <si>
    <t>Medzisúčet</t>
  </si>
  <si>
    <t>3</t>
  </si>
  <si>
    <t>"staticky narušené časti žb. stropu a ich výstuže</t>
  </si>
  <si>
    <t>"mč 013, 016" 0,70*0,70*2+0,70*1,50</t>
  </si>
  <si>
    <t>262359901R</t>
  </si>
  <si>
    <t>-2128396320</t>
  </si>
  <si>
    <t>"v.č. S-1</t>
  </si>
  <si>
    <t>"v cene sú započítané</t>
  </si>
  <si>
    <t>"injektáže syntetickou dvojzložkovou živicou cez malé otvory s priemerom cca 14 mm, 100 ks otvorov , hl. cca 1,20 m</t>
  </si>
  <si>
    <t>"monitoring priebehu injektáže</t>
  </si>
  <si>
    <t>"preprava, manipulácia a presun</t>
  </si>
  <si>
    <t>"čistenie staveniska, odvoz likvidácia odpadov vzniknutých z realizácie diela</t>
  </si>
  <si>
    <t>250,00</t>
  </si>
  <si>
    <t>273321312</t>
  </si>
  <si>
    <t>Betón základových dosiek, železový (bez výstuže), tr. C 20/25-XC2</t>
  </si>
  <si>
    <t>1908149086</t>
  </si>
  <si>
    <t>"S1"1,05*0,90*0,35</t>
  </si>
  <si>
    <t>"S2,S3"0,80*0,80*0,35*2</t>
  </si>
  <si>
    <t>5</t>
  </si>
  <si>
    <t>273362021</t>
  </si>
  <si>
    <t>Výstuž základových dosiek zo zvár. sietí KARI</t>
  </si>
  <si>
    <t>t</t>
  </si>
  <si>
    <t>-661099552</t>
  </si>
  <si>
    <t>"sanácia overovacích sond S1,S2,S3</t>
  </si>
  <si>
    <t>"pol.S1+S2"(6,89+5,23)/1000</t>
  </si>
  <si>
    <t>6</t>
  </si>
  <si>
    <t>273362512R</t>
  </si>
  <si>
    <t>cm</t>
  </si>
  <si>
    <t>404305455</t>
  </si>
  <si>
    <t>"sanácia overovacích sond  3x</t>
  </si>
  <si>
    <t xml:space="preserve">"pol.1 - hl. zakotvenia 15 cm x 76 ks </t>
  </si>
  <si>
    <t>15*76</t>
  </si>
  <si>
    <t>7</t>
  </si>
  <si>
    <t>M</t>
  </si>
  <si>
    <t>589510002400</t>
  </si>
  <si>
    <t>Výstuž do betónu z ocele 10 505 (B500) D 12 mm</t>
  </si>
  <si>
    <t>8</t>
  </si>
  <si>
    <t>2099771102</t>
  </si>
  <si>
    <t>23,62/1000</t>
  </si>
  <si>
    <t>Vodorovné konštrukcie</t>
  </si>
  <si>
    <t>411009901</t>
  </si>
  <si>
    <t>ks</t>
  </si>
  <si>
    <t>129005522</t>
  </si>
  <si>
    <t>9</t>
  </si>
  <si>
    <t>411127013</t>
  </si>
  <si>
    <t>-952154049</t>
  </si>
  <si>
    <t>"v mč 014"2,40*3,30</t>
  </si>
  <si>
    <t>10</t>
  </si>
  <si>
    <t>411127151</t>
  </si>
  <si>
    <t>-762269488</t>
  </si>
  <si>
    <t>11</t>
  </si>
  <si>
    <t>411361821</t>
  </si>
  <si>
    <t>Výstuž stropov doskových, trámových, vložkových,konzolových alebo balkónových, 10505</t>
  </si>
  <si>
    <t>588155941</t>
  </si>
  <si>
    <t>30,59/1000</t>
  </si>
  <si>
    <t>12</t>
  </si>
  <si>
    <t>411362021</t>
  </si>
  <si>
    <t>Výstuž stropov doskových, trámových, vložkových,konzolových alebo balkónových, zo zváraných sietí KARI</t>
  </si>
  <si>
    <t>-106410902</t>
  </si>
  <si>
    <t>27,72/1000</t>
  </si>
  <si>
    <t>Úpravy povrchov, podlahy, osadenie</t>
  </si>
  <si>
    <t>13</t>
  </si>
  <si>
    <t>612462407R</t>
  </si>
  <si>
    <t>-1553940008</t>
  </si>
  <si>
    <t xml:space="preserve">" v mieste horizontálnych trhlín hr. 3-15 mm v keramických murivách, šírky 20 cm </t>
  </si>
  <si>
    <t>150,00*0,20</t>
  </si>
  <si>
    <t>" v mieste horizontálnych trhlín nad podlahou hr.15-80 mm v keramických murivách, šírky 50cm</t>
  </si>
  <si>
    <t>(2,50+9,00+7,00+3,00)*0,50</t>
  </si>
  <si>
    <t>14</t>
  </si>
  <si>
    <t>612462412R</t>
  </si>
  <si>
    <t>375415700</t>
  </si>
  <si>
    <t>40,75</t>
  </si>
  <si>
    <t>15</t>
  </si>
  <si>
    <t>612462441R</t>
  </si>
  <si>
    <t>-371046231</t>
  </si>
  <si>
    <t>16</t>
  </si>
  <si>
    <t>612481119</t>
  </si>
  <si>
    <t>Potiahnutie vnútorných stien sklotextílnou mriežkou s celoplošným prilepením</t>
  </si>
  <si>
    <t>772860482</t>
  </si>
  <si>
    <t>17</t>
  </si>
  <si>
    <t>617359901</t>
  </si>
  <si>
    <t>m</t>
  </si>
  <si>
    <t>-1836875591</t>
  </si>
  <si>
    <t>"spotreba lepidla spolu: 10,0+5,0+24,0+17,0+7,0+15,0+12,0+6,0=96,0kg</t>
  </si>
  <si>
    <t>"mč 005"10,00</t>
  </si>
  <si>
    <t>"mč 006"5,00</t>
  </si>
  <si>
    <t>"mč 007"24,00</t>
  </si>
  <si>
    <t>"mč 008"17,00</t>
  </si>
  <si>
    <t>"mč 009"7,00</t>
  </si>
  <si>
    <t>"mč 011"15,00</t>
  </si>
  <si>
    <t>"mč 013"12,00</t>
  </si>
  <si>
    <t>"mč 017"6,00</t>
  </si>
  <si>
    <t>"mč 010"3,00</t>
  </si>
  <si>
    <t>"spotreba lepidla spolu: 3,0+9,0+11,25+11,25=34,50 kg</t>
  </si>
  <si>
    <t>"mč 012"4,00</t>
  </si>
  <si>
    <t>"mč 014"12,00</t>
  </si>
  <si>
    <t>"mč 016"15,00</t>
  </si>
  <si>
    <t>"mč 018"15,00</t>
  </si>
  <si>
    <t>"mč 015"5,00</t>
  </si>
  <si>
    <t>18</t>
  </si>
  <si>
    <t>617359902</t>
  </si>
  <si>
    <t>594841548</t>
  </si>
  <si>
    <t>"mč 006"2,50</t>
  </si>
  <si>
    <t>"mč 016"3,00</t>
  </si>
  <si>
    <t>19</t>
  </si>
  <si>
    <t>617359903</t>
  </si>
  <si>
    <t>313235543</t>
  </si>
  <si>
    <t>"mč 014"9,00</t>
  </si>
  <si>
    <t>"mč 015"7,00</t>
  </si>
  <si>
    <t>621462115</t>
  </si>
  <si>
    <t>-1197041868</t>
  </si>
  <si>
    <t>"mč 013-016</t>
  </si>
  <si>
    <t>114,499-17,981</t>
  </si>
  <si>
    <t>21</t>
  </si>
  <si>
    <t>627471439R</t>
  </si>
  <si>
    <t>2058780643</t>
  </si>
  <si>
    <t>22</t>
  </si>
  <si>
    <t>627471139R</t>
  </si>
  <si>
    <t>1097259916</t>
  </si>
  <si>
    <t>" na existujúcu výstuž nanášať v hr. 25 mm, celková priem. hr. odhad 15 mm</t>
  </si>
  <si>
    <t>"prievlaky"15,951</t>
  </si>
  <si>
    <t>0,70*0,70*2+0,70*1,50</t>
  </si>
  <si>
    <t>23</t>
  </si>
  <si>
    <t>627471332</t>
  </si>
  <si>
    <t>-220227437</t>
  </si>
  <si>
    <t>8,03*1,78</t>
  </si>
  <si>
    <t>"prievlak"1,78*0,25*3</t>
  </si>
  <si>
    <t>21,80</t>
  </si>
  <si>
    <t>"prievlak"(7,13-0,50*2)*0,25</t>
  </si>
  <si>
    <t>17,77</t>
  </si>
  <si>
    <t>"prievlak"2,81*0,25</t>
  </si>
  <si>
    <t>54,00</t>
  </si>
  <si>
    <t>"prievlak"(7,13-0,50*2)*0,25*2</t>
  </si>
  <si>
    <t>24</t>
  </si>
  <si>
    <t>631311131</t>
  </si>
  <si>
    <t>Dobetónovanie podlahových vpustí do DN 200 mm</t>
  </si>
  <si>
    <t>1457387416</t>
  </si>
  <si>
    <t>"5x</t>
  </si>
  <si>
    <t>3,14*0,10*0,10*0,25*5</t>
  </si>
  <si>
    <t>25</t>
  </si>
  <si>
    <t>632001052R</t>
  </si>
  <si>
    <t>-1177278207</t>
  </si>
  <si>
    <t>"v.č. S-2</t>
  </si>
  <si>
    <t>"mč 014, 015, 016"54,00+21,80+17,77+36,19</t>
  </si>
  <si>
    <t>26</t>
  </si>
  <si>
    <t>632451640</t>
  </si>
  <si>
    <t>-1400132298</t>
  </si>
  <si>
    <t>"v.č.  S-2</t>
  </si>
  <si>
    <t>"60% z výmery</t>
  </si>
  <si>
    <t>"mč  014, 015"(54,00+21,80)*0,60</t>
  </si>
  <si>
    <t>"mč 016"17,77*0,60</t>
  </si>
  <si>
    <t>27</t>
  </si>
  <si>
    <t>632459901R</t>
  </si>
  <si>
    <t>1517291758</t>
  </si>
  <si>
    <t>Ostatné konštrukcie a práce-búranie</t>
  </si>
  <si>
    <t>28</t>
  </si>
  <si>
    <t>938571031R</t>
  </si>
  <si>
    <t>Odsekanie nesúdržných častí betónu stropných prievlakov a prefabrikátov</t>
  </si>
  <si>
    <t>1857426748</t>
  </si>
  <si>
    <t>29</t>
  </si>
  <si>
    <t>938902051</t>
  </si>
  <si>
    <t>Očistenie povrchu betónových konštrukcií otryskaním - pod izoláciu</t>
  </si>
  <si>
    <t>1221614363</t>
  </si>
  <si>
    <t>30</t>
  </si>
  <si>
    <t>941955003</t>
  </si>
  <si>
    <t>Lešenie ľahké pracovné pomocné s výškou lešeňovej podlahy nad 1,90 do 2,50 m</t>
  </si>
  <si>
    <t>1492452068</t>
  </si>
  <si>
    <t>114,499</t>
  </si>
  <si>
    <t>31</t>
  </si>
  <si>
    <t>952901411</t>
  </si>
  <si>
    <t>Vyčistenie suterénu, kropenie a zametanie podláh</t>
  </si>
  <si>
    <t>-1988951755</t>
  </si>
  <si>
    <t>"mč 005-018</t>
  </si>
  <si>
    <t>3,60+18,70+20,75+9,80+18,70+13,20+17,30+17,10+25,17+54,0+21,80+17,77+36,19+6,60+10,70</t>
  </si>
  <si>
    <t>32</t>
  </si>
  <si>
    <t>963012520</t>
  </si>
  <si>
    <t>Búranie stropov z dosiek alebo panelov zo železobetónu prefabrikovaných s dutinami hr. nad 140 mm,  -1,60000t</t>
  </si>
  <si>
    <t>412546014</t>
  </si>
  <si>
    <t>3,30*1,20*0,25*2</t>
  </si>
  <si>
    <t>33</t>
  </si>
  <si>
    <t>965044201</t>
  </si>
  <si>
    <t>Brúsenie existujúcich betónových podláh, zbrúsenie hrúbky do 3 mm vrátane povysávania podlahy</t>
  </si>
  <si>
    <t>-1488729642</t>
  </si>
  <si>
    <t>"po odstránení PVC</t>
  </si>
  <si>
    <t>"m.č. 016"36,19+17,77</t>
  </si>
  <si>
    <t>34</t>
  </si>
  <si>
    <t>971055021</t>
  </si>
  <si>
    <t>Rezanie konštrukcií zo železobetónu hr. panelu 250 mm stenovou pílou -0,03000t</t>
  </si>
  <si>
    <t>204341623</t>
  </si>
  <si>
    <t>1,20*2</t>
  </si>
  <si>
    <t>35</t>
  </si>
  <si>
    <t>974049901R</t>
  </si>
  <si>
    <t>Vyrezanie rýh frézovaním v podlahe z betónu  hĺbky 35 mm, š. 12 mm vrátane ich vyškárovania a  vyčistenia stlačeným vzduchom -0,00220t</t>
  </si>
  <si>
    <t>553117768</t>
  </si>
  <si>
    <t>"celková dl. "20,00</t>
  </si>
  <si>
    <t>36</t>
  </si>
  <si>
    <t>975053131</t>
  </si>
  <si>
    <t>Viacradové podchytenie stropov pre úranie stropných panelov, do výšky podchytenia 3,50 m a zaťaženia do 800 kg/m2</t>
  </si>
  <si>
    <t>1504949612</t>
  </si>
  <si>
    <t>"pred búraním strop.panelov"2,40*3</t>
  </si>
  <si>
    <t>37</t>
  </si>
  <si>
    <t>975058131</t>
  </si>
  <si>
    <t>Príplatok za každý ďalší 1 m výšky podchytenia nad 3,50 m a jeho zaťaženia hmotnosťou do 800 kg/m2</t>
  </si>
  <si>
    <t>-509134852</t>
  </si>
  <si>
    <t>38</t>
  </si>
  <si>
    <t>978011191</t>
  </si>
  <si>
    <t>Otlčenie omietok stropov vnútorných vápenných alebo vápennocementových v rozsahu do 100 %,  -0,05000t</t>
  </si>
  <si>
    <t>2021223775</t>
  </si>
  <si>
    <t>"lokálne odstránenie omietky stropu iba v styku žb. stropných prefabrikátov a pri stropných inštalačných prestupoch t.j. 5% z plochy stropu</t>
  </si>
  <si>
    <t>54,00*0,05</t>
  </si>
  <si>
    <t>39</t>
  </si>
  <si>
    <t>978013191</t>
  </si>
  <si>
    <t>Otlčenie omietok stien vnútorných vápenných alebo vápennocementových v rozsahu do 100 %,  -0,04600t</t>
  </si>
  <si>
    <t>-79635440</t>
  </si>
  <si>
    <t xml:space="preserve">" v mieste horizontálnych trhlín hr. 3-15 mm v keramických murivách, šírky 20 cm, celková dl. 150,0 m </t>
  </si>
  <si>
    <t>" v mieste horizontálnych trhlín nad podlahou hr.15-80 mm v keramických murivách, šírky 50cm, celkovej dl. 2,50+9,00+7,00+3,00=21,50 m</t>
  </si>
  <si>
    <t>40</t>
  </si>
  <si>
    <t>978023411</t>
  </si>
  <si>
    <t>Vysekanie, vyškriabanie a vyčistenie škár muriva tehlového okrem komínového,  -0,01400t</t>
  </si>
  <si>
    <t>-90744450</t>
  </si>
  <si>
    <t>41</t>
  </si>
  <si>
    <t>979011111</t>
  </si>
  <si>
    <t>Zvislá doprava sutiny a vybúraných hmôt za prvé podlažie nad alebo pod základným podlažím</t>
  </si>
  <si>
    <t>-464666880</t>
  </si>
  <si>
    <t>10,461</t>
  </si>
  <si>
    <t>42</t>
  </si>
  <si>
    <t>979081111</t>
  </si>
  <si>
    <t>Odvoz sutiny a vybúraných hmôt na skládku do 1 km</t>
  </si>
  <si>
    <t>-1410641151</t>
  </si>
  <si>
    <t>"betón z vybúranej podlahy - sondy hmotnosť betónu 2,20 t/m3</t>
  </si>
  <si>
    <t>"S1"1,05*0,90*0,35*2,20</t>
  </si>
  <si>
    <t>"S2,S3"0,80*0,80*0,35*2*2,20</t>
  </si>
  <si>
    <t>"stavebná suť HSV"8,664</t>
  </si>
  <si>
    <t>"stavebná suť PSV"0,083</t>
  </si>
  <si>
    <t>43</t>
  </si>
  <si>
    <t>979081121</t>
  </si>
  <si>
    <t>Odvoz sutiny a vybúraných hmôt na skládku za každý ďalší 1 km</t>
  </si>
  <si>
    <t>-1302295328</t>
  </si>
  <si>
    <t>10,461*6</t>
  </si>
  <si>
    <t>44</t>
  </si>
  <si>
    <t>979082111</t>
  </si>
  <si>
    <t>Vnútrostavenisková doprava sutiny a vybúraných hmôt do 10 m</t>
  </si>
  <si>
    <t>-56902294</t>
  </si>
  <si>
    <t>45</t>
  </si>
  <si>
    <t>979082121</t>
  </si>
  <si>
    <t>Vnútrostavenisková doprava sutiny a vybúraných hmôt za každých ďalších 5 m</t>
  </si>
  <si>
    <t>-1350243654</t>
  </si>
  <si>
    <t>8*10,461</t>
  </si>
  <si>
    <t>46</t>
  </si>
  <si>
    <t>979089012</t>
  </si>
  <si>
    <t>Poplatok za skladovanie - betón, tehly, dlaždice (17 01 ), ostatné</t>
  </si>
  <si>
    <t>-2099665212</t>
  </si>
  <si>
    <t xml:space="preserve">"betónová podlaha - sondy"1,714 </t>
  </si>
  <si>
    <t>"suť HSV"8,664</t>
  </si>
  <si>
    <t>47</t>
  </si>
  <si>
    <t>979089112</t>
  </si>
  <si>
    <t>Poplatok za skladovanie - PVC podlahovina</t>
  </si>
  <si>
    <t>1945924037</t>
  </si>
  <si>
    <t>99</t>
  </si>
  <si>
    <t>Presun hmôt HSV</t>
  </si>
  <si>
    <t>48</t>
  </si>
  <si>
    <t>998011001</t>
  </si>
  <si>
    <t>Presun hmôt pre budovy  (801, 803, 812), zvislá konštr. z tehál, tvárnic, z kovu výšky do 6 m</t>
  </si>
  <si>
    <t>-1190005866</t>
  </si>
  <si>
    <t>PSV</t>
  </si>
  <si>
    <t>Práce a dodávky PSV</t>
  </si>
  <si>
    <t>776</t>
  </si>
  <si>
    <t>Podlahy povlakové</t>
  </si>
  <si>
    <t>49</t>
  </si>
  <si>
    <t>776401800</t>
  </si>
  <si>
    <t>Demontáž soklíkov alebo líšt</t>
  </si>
  <si>
    <t>85217941</t>
  </si>
  <si>
    <t>"m.č 016</t>
  </si>
  <si>
    <t>(5,35+9,31+0,50)*2-0,80</t>
  </si>
  <si>
    <t>50</t>
  </si>
  <si>
    <t>776511820</t>
  </si>
  <si>
    <t>Odstránenie povlakových podláh z nášľapnej plochy lepených s podložkou,  -0,00100t</t>
  </si>
  <si>
    <t>1569639172</t>
  </si>
  <si>
    <t>51</t>
  </si>
  <si>
    <t>776990105</t>
  </si>
  <si>
    <t>Vysávanie podkladu pred penetráciou podláh</t>
  </si>
  <si>
    <t>-209578264</t>
  </si>
  <si>
    <t>777</t>
  </si>
  <si>
    <t>Podlahy syntetické</t>
  </si>
  <si>
    <t>52</t>
  </si>
  <si>
    <t>777539901R</t>
  </si>
  <si>
    <t>-602581655</t>
  </si>
  <si>
    <t>53</t>
  </si>
  <si>
    <t>777630016R</t>
  </si>
  <si>
    <t>1927778531</t>
  </si>
  <si>
    <t>54</t>
  </si>
  <si>
    <t>777990021R</t>
  </si>
  <si>
    <t>143660083</t>
  </si>
  <si>
    <t>"hl. drážky 35 mm, šírka drážky 12 mm</t>
  </si>
  <si>
    <t>"celková dl. drážok . "20,00</t>
  </si>
  <si>
    <t>55</t>
  </si>
  <si>
    <t>998777201</t>
  </si>
  <si>
    <t>Presun hmôt pre podlahy syntetické v objektoch výšky do 6 m</t>
  </si>
  <si>
    <t>%</t>
  </si>
  <si>
    <t>-685960966</t>
  </si>
  <si>
    <t>784</t>
  </si>
  <si>
    <t>Maľby</t>
  </si>
  <si>
    <t>56</t>
  </si>
  <si>
    <t>784439945R</t>
  </si>
  <si>
    <t>Vyspravenie trhlín stien max š. do 2mm - vyškárovanie, vyčistenie stlačeným vzduchom a vyplnenie akrylovým tmelom</t>
  </si>
  <si>
    <t>2127246191</t>
  </si>
  <si>
    <t>"mč 005"2,00</t>
  </si>
  <si>
    <t>"mč 006"4,00</t>
  </si>
  <si>
    <t>"mč 007"8,00</t>
  </si>
  <si>
    <t>"mč 008"14,00</t>
  </si>
  <si>
    <t>"mč 009"10,00</t>
  </si>
  <si>
    <t>"mč 012"12,00</t>
  </si>
  <si>
    <t>"mč 013"22,00</t>
  </si>
  <si>
    <t>"mč 015"10,00</t>
  </si>
  <si>
    <t>"mč 016"12,00</t>
  </si>
  <si>
    <t>"mč 017"10,00</t>
  </si>
  <si>
    <t>"mč 018"5,00</t>
  </si>
  <si>
    <t>Stabilizácia podložia suterénu -  injektáž syntetickou dvojzložkovou živicou napr. Fi ABA Innovator Slovensko alebo ekvivalent</t>
  </si>
  <si>
    <t>Dodatočné vystužovanie betónových konštrukcií napr. betonárskou oceľou chemickou injektážnou kotvou HILTI HIT HY-200,  D 12 mm -0.00001t alebo ekvivalent</t>
  </si>
  <si>
    <t>Skrátenie stropných nosníkov napr. Premaco prierezu120/40 mm alebo ekvivalent</t>
  </si>
  <si>
    <t>Strop z nosníkov napr. PREMACO alebo ekvivalent dĺžky 3400 mm a vložiek ST20 s podstľpkovaním a dobetonovaním</t>
  </si>
  <si>
    <t>Strop z nosníkov napr. PREMACO a vložiek ST20 alebo ST25 nadbetónovanie hr.50 mm betónom C 20/25-XC1 alebo ekvivalent</t>
  </si>
  <si>
    <t>Vnútorná sanačná omietka stien napr. SikaMur Dry prednástrek, krytie 100% alebo ekvivalent</t>
  </si>
  <si>
    <t>Vnútorná sanačná omietka stien napr. SikaMur Dry  hr. 20 mm alebo ekvivalent</t>
  </si>
  <si>
    <t>Vnútorná omietka stien napr. SikaMur Finish jemná omietka, hr. 3 mm alebo ekvivalent</t>
  </si>
  <si>
    <t>Sanácia horizontálnych trhlín hrúbky 3-15 mm v keramických murivách - vyškárovanie trhlín, vyčistenie stlačeným vzduchom, výplň stavebným lepidlom napr. Sikadur-31 CF Normal alebo ekvivalent</t>
  </si>
  <si>
    <t>"spotreba lepidla napr. Sikadur-31 CF Normal 1kg/m alebo ekvivalent</t>
  </si>
  <si>
    <t xml:space="preserve">"spotreba lepidla napr. Sikadur-31 CF Normal 1,5kg/m alebo ekvivalent, spotreba lepidla spolu=4,50 kg </t>
  </si>
  <si>
    <t>"spotreba lepidla napr. Sikadur-31 CF Normal 0,75kg/m alebo ekvivalent</t>
  </si>
  <si>
    <t>"spotreba lepidla napr. Sikadur-31 CF Normal 0,50kg/m alebo ekvivalent, spotreba lepidla 2,50kg</t>
  </si>
  <si>
    <t>Sanácia horizontálnych trhlín nad podlahou hrúbky 15-25 mm v keramických murivách - vyškárovanie trhlín, vyčistenie stlačeným vzduchom, výplň reprofilačnou maltou napr. Sika MonoTop 412 N alebo ekvivalent</t>
  </si>
  <si>
    <t>"spotreba reprofilačnej malty napr. Sika MonoTop 412 N 3kg/m alebo ekvivalent, spolu 7,50 kg</t>
  </si>
  <si>
    <t>Sanácia horizontálnych trhlín nad podlahou hrúbky 15-80 mm v keramických murivách - vyškárovanie trhlín, vyčistenie stlačeným vzduchom, výplň reprofilačnou maltou napr. Sika MonoTop 412 N alebo ekvivalent</t>
  </si>
  <si>
    <t>"spotreba reprofilačnej malty napr. Sika MonoTop 412 N 6kg/m alebo ekvivalent, spolu 54 kg</t>
  </si>
  <si>
    <t>"spotreba reprofilačnej malty napr. Sika MonoTop 412 N 6kg/m alebo ekvivalent, spolu 42 kg</t>
  </si>
  <si>
    <t>Príprava vonkajšieho podkladu podhľadov penetračný náter napr. BetonKontakt alebo ekvivalent</t>
  </si>
  <si>
    <t>"pod tenkovrsvovú plošnú stierku na strop napr. Sika MonoTop 620 alebo ekvivalent</t>
  </si>
  <si>
    <t>Ochrana výstuže podhľadu proti korózii a spojovací mostík  napr. SikaMonoTop 910N hr. 2 mm alebo ekvivalent</t>
  </si>
  <si>
    <t>Reprofilácia podhľadov reprofilačnou maltou triedy R4 napr. Sika MonoTop 412N alebo ekvivalent, priemerná hr. 15 mm</t>
  </si>
  <si>
    <t>Vyrovnanie vodorovných plôch stierkou zo sanačnej malty napr. Sika MonoTop-620 hr. do 5 mm - finálna úprava alebo ekvivalent</t>
  </si>
  <si>
    <t>D+M jednonásobný penetračný náteru pre potery a stierky napr. Sikafloor 01 Primer alebo ekvivalent</t>
  </si>
  <si>
    <t>Cementový samonivelizačný poter priemernej hr.10 mm napr. Sikafloor Level-30 alebo ekvivalent</t>
  </si>
  <si>
    <t>Polyuretánová samonivelačná dvojvrstvová stierka priemernej hrúbky 3-4 mm napr. Sikafloor-24 PurCem alebo ekvivalent</t>
  </si>
  <si>
    <t>Polyuretánový finálny lesklý náter napr. Sikafloor-210 PurCem alebo ekvivalent</t>
  </si>
  <si>
    <t>Zošívanie trhlín v podkladných betónoch oceľovými  závitovými tyčami M8 do narezaných drážok šxhl 12x35mm, zaliatie polyesterovou živicou napr. Sika Schonox PGH alebo ekvivalent</t>
  </si>
  <si>
    <t>"spotreba reprofilačnej malty napr. Sika MonoTop 412 N 2,50g/m alebo ekvivalent, spolu 7,50kg</t>
  </si>
  <si>
    <t>Vysokopevnostný cementový poter napr. Sika Screed-100 hr. 50 mm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</si>
</sst>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167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18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167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167" fontId="31" fillId="3" borderId="22" xfId="0" applyNumberFormat="1" applyFont="1" applyFill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A7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02" t="s">
        <v>5</v>
      </c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6</v>
      </c>
    </row>
    <row r="5" spans="1:74" ht="12" customHeight="1">
      <c r="B5" s="19"/>
      <c r="D5" s="23" t="s">
        <v>11</v>
      </c>
      <c r="K5" s="223" t="s">
        <v>12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R5" s="19"/>
      <c r="BE5" s="194" t="s">
        <v>13</v>
      </c>
      <c r="BS5" s="16" t="s">
        <v>6</v>
      </c>
    </row>
    <row r="6" spans="1:74" ht="36.950000000000003" customHeight="1">
      <c r="B6" s="19"/>
      <c r="D6" s="24" t="s">
        <v>14</v>
      </c>
      <c r="K6" s="224" t="s">
        <v>15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R6" s="19"/>
      <c r="BE6" s="195"/>
      <c r="BS6" s="16" t="s">
        <v>6</v>
      </c>
    </row>
    <row r="7" spans="1:74" ht="12" customHeight="1">
      <c r="B7" s="19"/>
      <c r="D7" s="25" t="s">
        <v>16</v>
      </c>
      <c r="K7" s="16" t="s">
        <v>1</v>
      </c>
      <c r="AK7" s="25" t="s">
        <v>17</v>
      </c>
      <c r="AN7" s="16" t="s">
        <v>1</v>
      </c>
      <c r="AR7" s="19"/>
      <c r="BE7" s="195"/>
      <c r="BS7" s="16" t="s">
        <v>6</v>
      </c>
    </row>
    <row r="8" spans="1:74" ht="12" customHeight="1">
      <c r="B8" s="19"/>
      <c r="D8" s="25" t="s">
        <v>18</v>
      </c>
      <c r="K8" s="16" t="s">
        <v>19</v>
      </c>
      <c r="AK8" s="25" t="s">
        <v>20</v>
      </c>
      <c r="AN8" s="26" t="s">
        <v>21</v>
      </c>
      <c r="AR8" s="19"/>
      <c r="BE8" s="195"/>
      <c r="BS8" s="16" t="s">
        <v>6</v>
      </c>
    </row>
    <row r="9" spans="1:74" ht="14.45" customHeight="1">
      <c r="B9" s="19"/>
      <c r="AR9" s="19"/>
      <c r="BE9" s="195"/>
      <c r="BS9" s="16" t="s">
        <v>6</v>
      </c>
    </row>
    <row r="10" spans="1:74" ht="12" customHeight="1">
      <c r="B10" s="19"/>
      <c r="D10" s="25" t="s">
        <v>22</v>
      </c>
      <c r="AK10" s="25" t="s">
        <v>23</v>
      </c>
      <c r="AN10" s="16" t="s">
        <v>24</v>
      </c>
      <c r="AR10" s="19"/>
      <c r="BE10" s="195"/>
      <c r="BS10" s="16" t="s">
        <v>6</v>
      </c>
    </row>
    <row r="11" spans="1:74" ht="18.399999999999999" customHeight="1">
      <c r="B11" s="19"/>
      <c r="E11" s="16" t="s">
        <v>25</v>
      </c>
      <c r="AK11" s="25" t="s">
        <v>26</v>
      </c>
      <c r="AN11" s="16" t="s">
        <v>1</v>
      </c>
      <c r="AR11" s="19"/>
      <c r="BE11" s="195"/>
      <c r="BS11" s="16" t="s">
        <v>6</v>
      </c>
    </row>
    <row r="12" spans="1:74" ht="6.95" customHeight="1">
      <c r="B12" s="19"/>
      <c r="AR12" s="19"/>
      <c r="BE12" s="195"/>
      <c r="BS12" s="16" t="s">
        <v>6</v>
      </c>
    </row>
    <row r="13" spans="1:74" ht="12" customHeight="1">
      <c r="B13" s="19"/>
      <c r="D13" s="25" t="s">
        <v>27</v>
      </c>
      <c r="AK13" s="25" t="s">
        <v>23</v>
      </c>
      <c r="AN13" s="27" t="s">
        <v>28</v>
      </c>
      <c r="AR13" s="19"/>
      <c r="BE13" s="195"/>
      <c r="BS13" s="16" t="s">
        <v>6</v>
      </c>
    </row>
    <row r="14" spans="1:74" ht="11.25">
      <c r="B14" s="19"/>
      <c r="E14" s="225" t="s">
        <v>28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25" t="s">
        <v>26</v>
      </c>
      <c r="AN14" s="27" t="s">
        <v>28</v>
      </c>
      <c r="AR14" s="19"/>
      <c r="BE14" s="195"/>
      <c r="BS14" s="16" t="s">
        <v>6</v>
      </c>
    </row>
    <row r="15" spans="1:74" ht="6.95" customHeight="1">
      <c r="B15" s="19"/>
      <c r="AR15" s="19"/>
      <c r="BE15" s="195"/>
      <c r="BS15" s="16" t="s">
        <v>3</v>
      </c>
    </row>
    <row r="16" spans="1:74" ht="12" customHeight="1">
      <c r="B16" s="19"/>
      <c r="D16" s="25" t="s">
        <v>29</v>
      </c>
      <c r="AK16" s="25" t="s">
        <v>23</v>
      </c>
      <c r="AN16" s="16" t="s">
        <v>1</v>
      </c>
      <c r="AR16" s="19"/>
      <c r="BE16" s="195"/>
      <c r="BS16" s="16" t="s">
        <v>3</v>
      </c>
    </row>
    <row r="17" spans="2:71" ht="18.399999999999999" customHeight="1">
      <c r="B17" s="19"/>
      <c r="E17" s="16" t="s">
        <v>30</v>
      </c>
      <c r="AK17" s="25" t="s">
        <v>26</v>
      </c>
      <c r="AN17" s="16" t="s">
        <v>1</v>
      </c>
      <c r="AR17" s="19"/>
      <c r="BE17" s="195"/>
      <c r="BS17" s="16" t="s">
        <v>31</v>
      </c>
    </row>
    <row r="18" spans="2:71" ht="6.95" customHeight="1">
      <c r="B18" s="19"/>
      <c r="AR18" s="19"/>
      <c r="BE18" s="195"/>
      <c r="BS18" s="16" t="s">
        <v>32</v>
      </c>
    </row>
    <row r="19" spans="2:71" ht="12" customHeight="1">
      <c r="B19" s="19"/>
      <c r="D19" s="25" t="s">
        <v>33</v>
      </c>
      <c r="AK19" s="25" t="s">
        <v>23</v>
      </c>
      <c r="AN19" s="16" t="s">
        <v>1</v>
      </c>
      <c r="AR19" s="19"/>
      <c r="BE19" s="195"/>
      <c r="BS19" s="16" t="s">
        <v>32</v>
      </c>
    </row>
    <row r="20" spans="2:71" ht="18.399999999999999" customHeight="1">
      <c r="B20" s="19"/>
      <c r="E20" s="16" t="s">
        <v>34</v>
      </c>
      <c r="AK20" s="25" t="s">
        <v>26</v>
      </c>
      <c r="AN20" s="16" t="s">
        <v>1</v>
      </c>
      <c r="AR20" s="19"/>
      <c r="BE20" s="195"/>
      <c r="BS20" s="16" t="s">
        <v>31</v>
      </c>
    </row>
    <row r="21" spans="2:71" ht="6.95" customHeight="1">
      <c r="B21" s="19"/>
      <c r="AR21" s="19"/>
      <c r="BE21" s="195"/>
    </row>
    <row r="22" spans="2:71" ht="12" customHeight="1">
      <c r="B22" s="19"/>
      <c r="D22" s="25" t="s">
        <v>35</v>
      </c>
      <c r="AR22" s="19"/>
      <c r="BE22" s="195"/>
    </row>
    <row r="23" spans="2:71" ht="16.5" customHeight="1">
      <c r="B23" s="19"/>
      <c r="E23" s="227" t="s">
        <v>1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R23" s="19"/>
      <c r="BE23" s="195"/>
    </row>
    <row r="24" spans="2:71" ht="6.95" customHeight="1">
      <c r="B24" s="19"/>
      <c r="AR24" s="19"/>
      <c r="BE24" s="195"/>
    </row>
    <row r="25" spans="2:71" ht="6.95" customHeight="1">
      <c r="B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9"/>
      <c r="BE25" s="195"/>
    </row>
    <row r="26" spans="2:71" s="1" customFormat="1" ht="25.9" customHeight="1">
      <c r="B26" s="30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6">
        <f>ROUND(AG54,2)</f>
        <v>0</v>
      </c>
      <c r="AL26" s="197"/>
      <c r="AM26" s="197"/>
      <c r="AN26" s="197"/>
      <c r="AO26" s="197"/>
      <c r="AR26" s="30"/>
      <c r="BE26" s="195"/>
    </row>
    <row r="27" spans="2:71" s="1" customFormat="1" ht="6.95" customHeight="1">
      <c r="B27" s="30"/>
      <c r="AR27" s="30"/>
      <c r="BE27" s="195"/>
    </row>
    <row r="28" spans="2:71" s="1" customFormat="1" ht="11.25">
      <c r="B28" s="30"/>
      <c r="L28" s="228" t="s">
        <v>37</v>
      </c>
      <c r="M28" s="228"/>
      <c r="N28" s="228"/>
      <c r="O28" s="228"/>
      <c r="P28" s="228"/>
      <c r="W28" s="228" t="s">
        <v>38</v>
      </c>
      <c r="X28" s="228"/>
      <c r="Y28" s="228"/>
      <c r="Z28" s="228"/>
      <c r="AA28" s="228"/>
      <c r="AB28" s="228"/>
      <c r="AC28" s="228"/>
      <c r="AD28" s="228"/>
      <c r="AE28" s="228"/>
      <c r="AK28" s="228" t="s">
        <v>39</v>
      </c>
      <c r="AL28" s="228"/>
      <c r="AM28" s="228"/>
      <c r="AN28" s="228"/>
      <c r="AO28" s="228"/>
      <c r="AR28" s="30"/>
      <c r="BE28" s="195"/>
    </row>
    <row r="29" spans="2:71" s="2" customFormat="1" ht="14.45" customHeight="1">
      <c r="B29" s="34"/>
      <c r="D29" s="25" t="s">
        <v>40</v>
      </c>
      <c r="F29" s="25" t="s">
        <v>41</v>
      </c>
      <c r="L29" s="229">
        <v>0.2</v>
      </c>
      <c r="M29" s="193"/>
      <c r="N29" s="193"/>
      <c r="O29" s="193"/>
      <c r="P29" s="193"/>
      <c r="W29" s="192">
        <f>ROUND(AZ54, 2)</f>
        <v>0</v>
      </c>
      <c r="X29" s="193"/>
      <c r="Y29" s="193"/>
      <c r="Z29" s="193"/>
      <c r="AA29" s="193"/>
      <c r="AB29" s="193"/>
      <c r="AC29" s="193"/>
      <c r="AD29" s="193"/>
      <c r="AE29" s="193"/>
      <c r="AK29" s="192">
        <f>ROUND(AV54, 2)</f>
        <v>0</v>
      </c>
      <c r="AL29" s="193"/>
      <c r="AM29" s="193"/>
      <c r="AN29" s="193"/>
      <c r="AO29" s="193"/>
      <c r="AR29" s="34"/>
      <c r="BE29" s="195"/>
    </row>
    <row r="30" spans="2:71" s="2" customFormat="1" ht="14.45" customHeight="1">
      <c r="B30" s="34"/>
      <c r="F30" s="25" t="s">
        <v>42</v>
      </c>
      <c r="L30" s="229">
        <v>0.2</v>
      </c>
      <c r="M30" s="193"/>
      <c r="N30" s="193"/>
      <c r="O30" s="193"/>
      <c r="P30" s="193"/>
      <c r="W30" s="192">
        <f>ROUND(BA54, 2)</f>
        <v>0</v>
      </c>
      <c r="X30" s="193"/>
      <c r="Y30" s="193"/>
      <c r="Z30" s="193"/>
      <c r="AA30" s="193"/>
      <c r="AB30" s="193"/>
      <c r="AC30" s="193"/>
      <c r="AD30" s="193"/>
      <c r="AE30" s="193"/>
      <c r="AK30" s="192">
        <f>ROUND(AW54, 2)</f>
        <v>0</v>
      </c>
      <c r="AL30" s="193"/>
      <c r="AM30" s="193"/>
      <c r="AN30" s="193"/>
      <c r="AO30" s="193"/>
      <c r="AR30" s="34"/>
      <c r="BE30" s="195"/>
    </row>
    <row r="31" spans="2:71" s="2" customFormat="1" ht="14.45" hidden="1" customHeight="1">
      <c r="B31" s="34"/>
      <c r="F31" s="25" t="s">
        <v>43</v>
      </c>
      <c r="L31" s="229">
        <v>0.2</v>
      </c>
      <c r="M31" s="193"/>
      <c r="N31" s="193"/>
      <c r="O31" s="193"/>
      <c r="P31" s="193"/>
      <c r="W31" s="192">
        <f>ROUND(BB54, 2)</f>
        <v>0</v>
      </c>
      <c r="X31" s="193"/>
      <c r="Y31" s="193"/>
      <c r="Z31" s="193"/>
      <c r="AA31" s="193"/>
      <c r="AB31" s="193"/>
      <c r="AC31" s="193"/>
      <c r="AD31" s="193"/>
      <c r="AE31" s="193"/>
      <c r="AK31" s="192">
        <v>0</v>
      </c>
      <c r="AL31" s="193"/>
      <c r="AM31" s="193"/>
      <c r="AN31" s="193"/>
      <c r="AO31" s="193"/>
      <c r="AR31" s="34"/>
      <c r="BE31" s="195"/>
    </row>
    <row r="32" spans="2:71" s="2" customFormat="1" ht="14.45" hidden="1" customHeight="1">
      <c r="B32" s="34"/>
      <c r="F32" s="25" t="s">
        <v>44</v>
      </c>
      <c r="L32" s="229">
        <v>0.2</v>
      </c>
      <c r="M32" s="193"/>
      <c r="N32" s="193"/>
      <c r="O32" s="193"/>
      <c r="P32" s="193"/>
      <c r="W32" s="192">
        <f>ROUND(BC54, 2)</f>
        <v>0</v>
      </c>
      <c r="X32" s="193"/>
      <c r="Y32" s="193"/>
      <c r="Z32" s="193"/>
      <c r="AA32" s="193"/>
      <c r="AB32" s="193"/>
      <c r="AC32" s="193"/>
      <c r="AD32" s="193"/>
      <c r="AE32" s="193"/>
      <c r="AK32" s="192">
        <v>0</v>
      </c>
      <c r="AL32" s="193"/>
      <c r="AM32" s="193"/>
      <c r="AN32" s="193"/>
      <c r="AO32" s="193"/>
      <c r="AR32" s="34"/>
      <c r="BE32" s="195"/>
    </row>
    <row r="33" spans="2:57" s="2" customFormat="1" ht="14.45" hidden="1" customHeight="1">
      <c r="B33" s="34"/>
      <c r="F33" s="25" t="s">
        <v>45</v>
      </c>
      <c r="L33" s="229">
        <v>0</v>
      </c>
      <c r="M33" s="193"/>
      <c r="N33" s="193"/>
      <c r="O33" s="193"/>
      <c r="P33" s="193"/>
      <c r="W33" s="192">
        <f>ROUND(BD54, 2)</f>
        <v>0</v>
      </c>
      <c r="X33" s="193"/>
      <c r="Y33" s="193"/>
      <c r="Z33" s="193"/>
      <c r="AA33" s="193"/>
      <c r="AB33" s="193"/>
      <c r="AC33" s="193"/>
      <c r="AD33" s="193"/>
      <c r="AE33" s="193"/>
      <c r="AK33" s="192">
        <v>0</v>
      </c>
      <c r="AL33" s="193"/>
      <c r="AM33" s="193"/>
      <c r="AN33" s="193"/>
      <c r="AO33" s="193"/>
      <c r="AR33" s="34"/>
      <c r="BE33" s="195"/>
    </row>
    <row r="34" spans="2:57" s="1" customFormat="1" ht="6.95" customHeight="1">
      <c r="B34" s="30"/>
      <c r="AR34" s="30"/>
      <c r="BE34" s="195"/>
    </row>
    <row r="35" spans="2:57" s="1" customFormat="1" ht="25.9" customHeight="1">
      <c r="B35" s="30"/>
      <c r="C35" s="35"/>
      <c r="D35" s="36" t="s">
        <v>46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47</v>
      </c>
      <c r="U35" s="37"/>
      <c r="V35" s="37"/>
      <c r="W35" s="37"/>
      <c r="X35" s="198" t="s">
        <v>48</v>
      </c>
      <c r="Y35" s="199"/>
      <c r="Z35" s="199"/>
      <c r="AA35" s="199"/>
      <c r="AB35" s="199"/>
      <c r="AC35" s="37"/>
      <c r="AD35" s="37"/>
      <c r="AE35" s="37"/>
      <c r="AF35" s="37"/>
      <c r="AG35" s="37"/>
      <c r="AH35" s="37"/>
      <c r="AI35" s="37"/>
      <c r="AJ35" s="37"/>
      <c r="AK35" s="200">
        <f>SUM(AK26:AK33)</f>
        <v>0</v>
      </c>
      <c r="AL35" s="199"/>
      <c r="AM35" s="199"/>
      <c r="AN35" s="199"/>
      <c r="AO35" s="201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57" s="1" customFormat="1" ht="6.95" customHeight="1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57" s="1" customFormat="1" ht="24.95" customHeight="1">
      <c r="B42" s="30"/>
      <c r="C42" s="20" t="s">
        <v>49</v>
      </c>
      <c r="AR42" s="30"/>
    </row>
    <row r="43" spans="2:57" s="1" customFormat="1" ht="6.95" customHeight="1">
      <c r="B43" s="30"/>
      <c r="AR43" s="30"/>
    </row>
    <row r="44" spans="2:57" s="1" customFormat="1" ht="12" customHeight="1">
      <c r="B44" s="30"/>
      <c r="C44" s="25" t="s">
        <v>11</v>
      </c>
      <c r="L44" s="1" t="str">
        <f>K5</f>
        <v>ZSA</v>
      </c>
      <c r="AR44" s="30"/>
    </row>
    <row r="45" spans="2:57" s="3" customFormat="1" ht="36.950000000000003" customHeight="1">
      <c r="B45" s="43"/>
      <c r="C45" s="44" t="s">
        <v>14</v>
      </c>
      <c r="L45" s="206" t="str">
        <f>K6</f>
        <v>ZŠ s MŠ Atómová1, Trnava</v>
      </c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/>
      <c r="AH45" s="207"/>
      <c r="AI45" s="207"/>
      <c r="AJ45" s="207"/>
      <c r="AK45" s="207"/>
      <c r="AL45" s="207"/>
      <c r="AM45" s="207"/>
      <c r="AN45" s="207"/>
      <c r="AO45" s="207"/>
      <c r="AR45" s="43"/>
    </row>
    <row r="46" spans="2:57" s="1" customFormat="1" ht="6.95" customHeight="1">
      <c r="B46" s="30"/>
      <c r="AR46" s="30"/>
    </row>
    <row r="47" spans="2:57" s="1" customFormat="1" ht="12" customHeight="1">
      <c r="B47" s="30"/>
      <c r="C47" s="25" t="s">
        <v>18</v>
      </c>
      <c r="L47" s="45" t="str">
        <f>IF(K8="","",K8)</f>
        <v>Atómová 1, Trnava</v>
      </c>
      <c r="AI47" s="25" t="s">
        <v>20</v>
      </c>
      <c r="AM47" s="208" t="str">
        <f>IF(AN8= "","",AN8)</f>
        <v>27. 3. 2019</v>
      </c>
      <c r="AN47" s="208"/>
      <c r="AR47" s="30"/>
    </row>
    <row r="48" spans="2:57" s="1" customFormat="1" ht="6.95" customHeight="1">
      <c r="B48" s="30"/>
      <c r="AR48" s="30"/>
    </row>
    <row r="49" spans="1:91" s="1" customFormat="1" ht="24.95" customHeight="1">
      <c r="B49" s="30"/>
      <c r="C49" s="25" t="s">
        <v>22</v>
      </c>
      <c r="L49" s="1" t="str">
        <f>IF(E11= "","",E11)</f>
        <v>Mesto Trnava, Mestský úrad v Trnave</v>
      </c>
      <c r="AI49" s="25" t="s">
        <v>29</v>
      </c>
      <c r="AM49" s="204" t="str">
        <f>IF(E17="","",E17)</f>
        <v>Ing. Marián Petráš, Hviezdoslavova 10, Trnava</v>
      </c>
      <c r="AN49" s="205"/>
      <c r="AO49" s="205"/>
      <c r="AP49" s="205"/>
      <c r="AR49" s="30"/>
      <c r="AS49" s="209" t="s">
        <v>50</v>
      </c>
      <c r="AT49" s="210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3.7" customHeight="1">
      <c r="B50" s="30"/>
      <c r="C50" s="25" t="s">
        <v>27</v>
      </c>
      <c r="L50" s="1" t="str">
        <f>IF(E14= "Vyplň údaj","",E14)</f>
        <v/>
      </c>
      <c r="AI50" s="25" t="s">
        <v>33</v>
      </c>
      <c r="AM50" s="204" t="str">
        <f>IF(E20="","",E20)</f>
        <v>Ing. Marián Petráš</v>
      </c>
      <c r="AN50" s="205"/>
      <c r="AO50" s="205"/>
      <c r="AP50" s="205"/>
      <c r="AR50" s="30"/>
      <c r="AS50" s="211"/>
      <c r="AT50" s="212"/>
      <c r="AU50" s="49"/>
      <c r="AV50" s="49"/>
      <c r="AW50" s="49"/>
      <c r="AX50" s="49"/>
      <c r="AY50" s="49"/>
      <c r="AZ50" s="49"/>
      <c r="BA50" s="49"/>
      <c r="BB50" s="49"/>
      <c r="BC50" s="49"/>
      <c r="BD50" s="50"/>
    </row>
    <row r="51" spans="1:91" s="1" customFormat="1" ht="10.9" customHeight="1">
      <c r="B51" s="30"/>
      <c r="AR51" s="30"/>
      <c r="AS51" s="211"/>
      <c r="AT51" s="212"/>
      <c r="AU51" s="49"/>
      <c r="AV51" s="49"/>
      <c r="AW51" s="49"/>
      <c r="AX51" s="49"/>
      <c r="AY51" s="49"/>
      <c r="AZ51" s="49"/>
      <c r="BA51" s="49"/>
      <c r="BB51" s="49"/>
      <c r="BC51" s="49"/>
      <c r="BD51" s="50"/>
    </row>
    <row r="52" spans="1:91" s="1" customFormat="1" ht="29.25" customHeight="1">
      <c r="B52" s="30"/>
      <c r="C52" s="213" t="s">
        <v>51</v>
      </c>
      <c r="D52" s="214"/>
      <c r="E52" s="214"/>
      <c r="F52" s="214"/>
      <c r="G52" s="214"/>
      <c r="H52" s="51"/>
      <c r="I52" s="215" t="s">
        <v>52</v>
      </c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  <c r="AG52" s="216" t="s">
        <v>53</v>
      </c>
      <c r="AH52" s="214"/>
      <c r="AI52" s="214"/>
      <c r="AJ52" s="214"/>
      <c r="AK52" s="214"/>
      <c r="AL52" s="214"/>
      <c r="AM52" s="214"/>
      <c r="AN52" s="215" t="s">
        <v>54</v>
      </c>
      <c r="AO52" s="214"/>
      <c r="AP52" s="217"/>
      <c r="AQ52" s="52" t="s">
        <v>55</v>
      </c>
      <c r="AR52" s="30"/>
      <c r="AS52" s="53" t="s">
        <v>56</v>
      </c>
      <c r="AT52" s="54" t="s">
        <v>57</v>
      </c>
      <c r="AU52" s="54" t="s">
        <v>58</v>
      </c>
      <c r="AV52" s="54" t="s">
        <v>59</v>
      </c>
      <c r="AW52" s="54" t="s">
        <v>60</v>
      </c>
      <c r="AX52" s="54" t="s">
        <v>61</v>
      </c>
      <c r="AY52" s="54" t="s">
        <v>62</v>
      </c>
      <c r="AZ52" s="54" t="s">
        <v>63</v>
      </c>
      <c r="BA52" s="54" t="s">
        <v>64</v>
      </c>
      <c r="BB52" s="54" t="s">
        <v>65</v>
      </c>
      <c r="BC52" s="54" t="s">
        <v>66</v>
      </c>
      <c r="BD52" s="55" t="s">
        <v>67</v>
      </c>
    </row>
    <row r="53" spans="1:91" s="1" customFormat="1" ht="10.9" customHeight="1">
      <c r="B53" s="30"/>
      <c r="AR53" s="30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4" customFormat="1" ht="32.450000000000003" customHeight="1">
      <c r="B54" s="57"/>
      <c r="C54" s="58" t="s">
        <v>68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21">
        <f>ROUND(AG55,2)</f>
        <v>0</v>
      </c>
      <c r="AH54" s="221"/>
      <c r="AI54" s="221"/>
      <c r="AJ54" s="221"/>
      <c r="AK54" s="221"/>
      <c r="AL54" s="221"/>
      <c r="AM54" s="221"/>
      <c r="AN54" s="222">
        <f>SUM(AG54,AT54)</f>
        <v>0</v>
      </c>
      <c r="AO54" s="222"/>
      <c r="AP54" s="222"/>
      <c r="AQ54" s="61" t="s">
        <v>1</v>
      </c>
      <c r="AR54" s="57"/>
      <c r="AS54" s="62">
        <f>ROUND(AS55,2)</f>
        <v>0</v>
      </c>
      <c r="AT54" s="63">
        <f>ROUND(SUM(AV54:AW54),2)</f>
        <v>0</v>
      </c>
      <c r="AU54" s="64">
        <f>ROUND(AU55,5)</f>
        <v>0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ROUND(AZ55,2)</f>
        <v>0</v>
      </c>
      <c r="BA54" s="63">
        <f>ROUND(BA55,2)</f>
        <v>0</v>
      </c>
      <c r="BB54" s="63">
        <f>ROUND(BB55,2)</f>
        <v>0</v>
      </c>
      <c r="BC54" s="63">
        <f>ROUND(BC55,2)</f>
        <v>0</v>
      </c>
      <c r="BD54" s="65">
        <f>ROUND(BD55,2)</f>
        <v>0</v>
      </c>
      <c r="BS54" s="66" t="s">
        <v>69</v>
      </c>
      <c r="BT54" s="66" t="s">
        <v>70</v>
      </c>
      <c r="BU54" s="67" t="s">
        <v>71</v>
      </c>
      <c r="BV54" s="66" t="s">
        <v>72</v>
      </c>
      <c r="BW54" s="66" t="s">
        <v>4</v>
      </c>
      <c r="BX54" s="66" t="s">
        <v>73</v>
      </c>
      <c r="CL54" s="66" t="s">
        <v>1</v>
      </c>
    </row>
    <row r="55" spans="1:91" s="5" customFormat="1" ht="27" customHeight="1">
      <c r="A55" s="68" t="s">
        <v>74</v>
      </c>
      <c r="B55" s="69"/>
      <c r="C55" s="70"/>
      <c r="D55" s="220" t="s">
        <v>75</v>
      </c>
      <c r="E55" s="220"/>
      <c r="F55" s="220"/>
      <c r="G55" s="220"/>
      <c r="H55" s="220"/>
      <c r="I55" s="71"/>
      <c r="J55" s="220" t="s">
        <v>76</v>
      </c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0"/>
      <c r="Y55" s="220"/>
      <c r="Z55" s="220"/>
      <c r="AA55" s="220"/>
      <c r="AB55" s="220"/>
      <c r="AC55" s="220"/>
      <c r="AD55" s="220"/>
      <c r="AE55" s="220"/>
      <c r="AF55" s="220"/>
      <c r="AG55" s="218">
        <f>'01 - Statická sanácia exi...'!J30</f>
        <v>0</v>
      </c>
      <c r="AH55" s="219"/>
      <c r="AI55" s="219"/>
      <c r="AJ55" s="219"/>
      <c r="AK55" s="219"/>
      <c r="AL55" s="219"/>
      <c r="AM55" s="219"/>
      <c r="AN55" s="218">
        <f>SUM(AG55,AT55)</f>
        <v>0</v>
      </c>
      <c r="AO55" s="219"/>
      <c r="AP55" s="219"/>
      <c r="AQ55" s="72" t="s">
        <v>77</v>
      </c>
      <c r="AR55" s="69"/>
      <c r="AS55" s="73">
        <v>0</v>
      </c>
      <c r="AT55" s="74">
        <f>ROUND(SUM(AV55:AW55),2)</f>
        <v>0</v>
      </c>
      <c r="AU55" s="75">
        <f>'01 - Statická sanácia exi...'!P90</f>
        <v>0</v>
      </c>
      <c r="AV55" s="74">
        <f>'01 - Statická sanácia exi...'!J33</f>
        <v>0</v>
      </c>
      <c r="AW55" s="74">
        <f>'01 - Statická sanácia exi...'!J34</f>
        <v>0</v>
      </c>
      <c r="AX55" s="74">
        <f>'01 - Statická sanácia exi...'!J35</f>
        <v>0</v>
      </c>
      <c r="AY55" s="74">
        <f>'01 - Statická sanácia exi...'!J36</f>
        <v>0</v>
      </c>
      <c r="AZ55" s="74">
        <f>'01 - Statická sanácia exi...'!F33</f>
        <v>0</v>
      </c>
      <c r="BA55" s="74">
        <f>'01 - Statická sanácia exi...'!F34</f>
        <v>0</v>
      </c>
      <c r="BB55" s="74">
        <f>'01 - Statická sanácia exi...'!F35</f>
        <v>0</v>
      </c>
      <c r="BC55" s="74">
        <f>'01 - Statická sanácia exi...'!F36</f>
        <v>0</v>
      </c>
      <c r="BD55" s="76">
        <f>'01 - Statická sanácia exi...'!F37</f>
        <v>0</v>
      </c>
      <c r="BT55" s="77" t="s">
        <v>78</v>
      </c>
      <c r="BV55" s="77" t="s">
        <v>72</v>
      </c>
      <c r="BW55" s="77" t="s">
        <v>79</v>
      </c>
      <c r="BX55" s="77" t="s">
        <v>4</v>
      </c>
      <c r="CL55" s="77" t="s">
        <v>1</v>
      </c>
      <c r="CM55" s="77" t="s">
        <v>70</v>
      </c>
    </row>
    <row r="56" spans="1:91" s="1" customFormat="1" ht="30" customHeight="1">
      <c r="B56" s="30"/>
      <c r="AR56" s="30"/>
    </row>
    <row r="57" spans="1:91" s="1" customFormat="1" ht="6.95" customHeight="1"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30"/>
    </row>
  </sheetData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01 - Statická sanácia exi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89"/>
  <sheetViews>
    <sheetView showGridLines="0" tabSelected="1" topLeftCell="A377" workbookViewId="0">
      <selection activeCell="F253" sqref="F253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8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6" t="s">
        <v>79</v>
      </c>
    </row>
    <row r="3" spans="2:46" ht="6.95" customHeight="1">
      <c r="B3" s="17"/>
      <c r="C3" s="18"/>
      <c r="D3" s="18"/>
      <c r="E3" s="18"/>
      <c r="F3" s="18"/>
      <c r="G3" s="18"/>
      <c r="H3" s="18"/>
      <c r="I3" s="79"/>
      <c r="J3" s="18"/>
      <c r="K3" s="18"/>
      <c r="L3" s="19"/>
      <c r="AT3" s="16" t="s">
        <v>70</v>
      </c>
    </row>
    <row r="4" spans="2:46" ht="24.95" customHeight="1">
      <c r="B4" s="19"/>
      <c r="D4" s="20" t="s">
        <v>80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30" t="str">
        <f>'Rekapitulácia stavby'!K6</f>
        <v>ZŠ s MŠ Atómová1, Trnava</v>
      </c>
      <c r="F7" s="231"/>
      <c r="G7" s="231"/>
      <c r="H7" s="231"/>
      <c r="L7" s="19"/>
    </row>
    <row r="8" spans="2:46" s="1" customFormat="1" ht="12" customHeight="1">
      <c r="B8" s="30"/>
      <c r="D8" s="25" t="s">
        <v>81</v>
      </c>
      <c r="I8" s="80"/>
      <c r="L8" s="30"/>
    </row>
    <row r="9" spans="2:46" s="1" customFormat="1" ht="36.950000000000003" customHeight="1">
      <c r="B9" s="30"/>
      <c r="E9" s="206" t="s">
        <v>82</v>
      </c>
      <c r="F9" s="205"/>
      <c r="G9" s="205"/>
      <c r="H9" s="205"/>
      <c r="I9" s="80"/>
      <c r="L9" s="30"/>
    </row>
    <row r="10" spans="2:46" s="1" customFormat="1" ht="11.25">
      <c r="B10" s="30"/>
      <c r="I10" s="80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1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1" t="s">
        <v>20</v>
      </c>
      <c r="J12" s="46" t="str">
        <f>'Rekapitulácia stavby'!AN8</f>
        <v>27. 3. 2019</v>
      </c>
      <c r="L12" s="30"/>
    </row>
    <row r="13" spans="2:46" s="1" customFormat="1" ht="10.9" customHeight="1">
      <c r="B13" s="30"/>
      <c r="I13" s="80"/>
      <c r="L13" s="30"/>
    </row>
    <row r="14" spans="2:46" s="1" customFormat="1" ht="12" customHeight="1">
      <c r="B14" s="30"/>
      <c r="D14" s="25" t="s">
        <v>22</v>
      </c>
      <c r="I14" s="81" t="s">
        <v>23</v>
      </c>
      <c r="J14" s="16" t="s">
        <v>24</v>
      </c>
      <c r="L14" s="30"/>
    </row>
    <row r="15" spans="2:46" s="1" customFormat="1" ht="18" customHeight="1">
      <c r="B15" s="30"/>
      <c r="E15" s="16" t="s">
        <v>25</v>
      </c>
      <c r="I15" s="81" t="s">
        <v>26</v>
      </c>
      <c r="J15" s="16" t="s">
        <v>1</v>
      </c>
      <c r="L15" s="30"/>
    </row>
    <row r="16" spans="2:46" s="1" customFormat="1" ht="6.95" customHeight="1">
      <c r="B16" s="30"/>
      <c r="I16" s="80"/>
      <c r="L16" s="30"/>
    </row>
    <row r="17" spans="2:12" s="1" customFormat="1" ht="12" customHeight="1">
      <c r="B17" s="30"/>
      <c r="D17" s="25" t="s">
        <v>27</v>
      </c>
      <c r="I17" s="81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32" t="str">
        <f>'Rekapitulácia stavby'!E14</f>
        <v>Vyplň údaj</v>
      </c>
      <c r="F18" s="223"/>
      <c r="G18" s="223"/>
      <c r="H18" s="223"/>
      <c r="I18" s="81" t="s">
        <v>26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0"/>
      <c r="L19" s="30"/>
    </row>
    <row r="20" spans="2:12" s="1" customFormat="1" ht="12" customHeight="1">
      <c r="B20" s="30"/>
      <c r="D20" s="25" t="s">
        <v>29</v>
      </c>
      <c r="I20" s="81" t="s">
        <v>23</v>
      </c>
      <c r="J20" s="16" t="s">
        <v>1</v>
      </c>
      <c r="L20" s="30"/>
    </row>
    <row r="21" spans="2:12" s="1" customFormat="1" ht="18" customHeight="1">
      <c r="B21" s="30"/>
      <c r="E21" s="16" t="s">
        <v>30</v>
      </c>
      <c r="I21" s="81" t="s">
        <v>26</v>
      </c>
      <c r="J21" s="16" t="s">
        <v>1</v>
      </c>
      <c r="L21" s="30"/>
    </row>
    <row r="22" spans="2:12" s="1" customFormat="1" ht="6.95" customHeight="1">
      <c r="B22" s="30"/>
      <c r="I22" s="80"/>
      <c r="L22" s="30"/>
    </row>
    <row r="23" spans="2:12" s="1" customFormat="1" ht="12" customHeight="1">
      <c r="B23" s="30"/>
      <c r="D23" s="25" t="s">
        <v>33</v>
      </c>
      <c r="I23" s="81" t="s">
        <v>23</v>
      </c>
      <c r="J23" s="16" t="s">
        <v>1</v>
      </c>
      <c r="L23" s="30"/>
    </row>
    <row r="24" spans="2:12" s="1" customFormat="1" ht="18" customHeight="1">
      <c r="B24" s="30"/>
      <c r="E24" s="16" t="s">
        <v>34</v>
      </c>
      <c r="I24" s="81" t="s">
        <v>26</v>
      </c>
      <c r="J24" s="16" t="s">
        <v>1</v>
      </c>
      <c r="L24" s="30"/>
    </row>
    <row r="25" spans="2:12" s="1" customFormat="1" ht="6.95" customHeight="1">
      <c r="B25" s="30"/>
      <c r="I25" s="80"/>
      <c r="L25" s="30"/>
    </row>
    <row r="26" spans="2:12" s="1" customFormat="1" ht="12" customHeight="1">
      <c r="B26" s="30"/>
      <c r="D26" s="25" t="s">
        <v>35</v>
      </c>
      <c r="I26" s="80"/>
      <c r="L26" s="30"/>
    </row>
    <row r="27" spans="2:12" s="6" customFormat="1" ht="16.5" customHeight="1">
      <c r="B27" s="82"/>
      <c r="E27" s="227" t="s">
        <v>1</v>
      </c>
      <c r="F27" s="227"/>
      <c r="G27" s="227"/>
      <c r="H27" s="227"/>
      <c r="I27" s="83"/>
      <c r="L27" s="82"/>
    </row>
    <row r="28" spans="2:12" s="1" customFormat="1" ht="6.95" customHeight="1">
      <c r="B28" s="30"/>
      <c r="I28" s="80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4"/>
      <c r="J29" s="47"/>
      <c r="K29" s="47"/>
      <c r="L29" s="30"/>
    </row>
    <row r="30" spans="2:12" s="1" customFormat="1" ht="25.35" customHeight="1">
      <c r="B30" s="30"/>
      <c r="D30" s="85" t="s">
        <v>36</v>
      </c>
      <c r="I30" s="80"/>
      <c r="J30" s="60">
        <f>ROUND(J90,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4"/>
      <c r="J31" s="47"/>
      <c r="K31" s="47"/>
      <c r="L31" s="30"/>
    </row>
    <row r="32" spans="2:12" s="1" customFormat="1" ht="14.45" customHeight="1">
      <c r="B32" s="30"/>
      <c r="F32" s="33" t="s">
        <v>38</v>
      </c>
      <c r="I32" s="86" t="s">
        <v>37</v>
      </c>
      <c r="J32" s="33" t="s">
        <v>39</v>
      </c>
      <c r="L32" s="30"/>
    </row>
    <row r="33" spans="2:12" s="1" customFormat="1" ht="14.45" customHeight="1">
      <c r="B33" s="30"/>
      <c r="D33" s="25" t="s">
        <v>40</v>
      </c>
      <c r="E33" s="25" t="s">
        <v>41</v>
      </c>
      <c r="F33" s="87">
        <f>ROUND((SUM(BE90:BE388)),  2)</f>
        <v>0</v>
      </c>
      <c r="I33" s="88">
        <v>0.2</v>
      </c>
      <c r="J33" s="87">
        <f>ROUND(((SUM(BE90:BE388))*I33),  2)</f>
        <v>0</v>
      </c>
      <c r="L33" s="30"/>
    </row>
    <row r="34" spans="2:12" s="1" customFormat="1" ht="14.45" customHeight="1">
      <c r="B34" s="30"/>
      <c r="E34" s="25" t="s">
        <v>42</v>
      </c>
      <c r="F34" s="87">
        <f>ROUND((SUM(BF90:BF388)),  2)</f>
        <v>0</v>
      </c>
      <c r="I34" s="88">
        <v>0.2</v>
      </c>
      <c r="J34" s="87">
        <f>ROUND(((SUM(BF90:BF388))*I34),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87">
        <f>ROUND((SUM(BG90:BG388)),  2)</f>
        <v>0</v>
      </c>
      <c r="I35" s="88">
        <v>0.2</v>
      </c>
      <c r="J35" s="87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87">
        <f>ROUND((SUM(BH90:BH388)),  2)</f>
        <v>0</v>
      </c>
      <c r="I36" s="88">
        <v>0.2</v>
      </c>
      <c r="J36" s="87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87">
        <f>ROUND((SUM(BI90:BI388)),  2)</f>
        <v>0</v>
      </c>
      <c r="I37" s="88">
        <v>0</v>
      </c>
      <c r="J37" s="87">
        <f>0</f>
        <v>0</v>
      </c>
      <c r="L37" s="30"/>
    </row>
    <row r="38" spans="2:12" s="1" customFormat="1" ht="6.95" customHeight="1">
      <c r="B38" s="30"/>
      <c r="I38" s="80"/>
      <c r="L38" s="30"/>
    </row>
    <row r="39" spans="2:12" s="1" customFormat="1" ht="25.35" customHeight="1">
      <c r="B39" s="30"/>
      <c r="C39" s="89"/>
      <c r="D39" s="90" t="s">
        <v>46</v>
      </c>
      <c r="E39" s="51"/>
      <c r="F39" s="51"/>
      <c r="G39" s="91" t="s">
        <v>47</v>
      </c>
      <c r="H39" s="92" t="s">
        <v>48</v>
      </c>
      <c r="I39" s="93"/>
      <c r="J39" s="94">
        <f>SUM(J30:J37)</f>
        <v>0</v>
      </c>
      <c r="K39" s="95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96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97"/>
      <c r="J44" s="42"/>
      <c r="K44" s="42"/>
      <c r="L44" s="30"/>
    </row>
    <row r="45" spans="2:12" s="1" customFormat="1" ht="24.95" customHeight="1">
      <c r="B45" s="30"/>
      <c r="C45" s="20" t="s">
        <v>83</v>
      </c>
      <c r="I45" s="80"/>
      <c r="L45" s="30"/>
    </row>
    <row r="46" spans="2:12" s="1" customFormat="1" ht="6.95" customHeight="1">
      <c r="B46" s="30"/>
      <c r="I46" s="80"/>
      <c r="L46" s="30"/>
    </row>
    <row r="47" spans="2:12" s="1" customFormat="1" ht="12" customHeight="1">
      <c r="B47" s="30"/>
      <c r="C47" s="25" t="s">
        <v>14</v>
      </c>
      <c r="I47" s="80"/>
      <c r="L47" s="30"/>
    </row>
    <row r="48" spans="2:12" s="1" customFormat="1" ht="16.5" customHeight="1">
      <c r="B48" s="30"/>
      <c r="E48" s="230" t="str">
        <f>E7</f>
        <v>ZŠ s MŠ Atómová1, Trnava</v>
      </c>
      <c r="F48" s="231"/>
      <c r="G48" s="231"/>
      <c r="H48" s="231"/>
      <c r="I48" s="80"/>
      <c r="L48" s="30"/>
    </row>
    <row r="49" spans="2:47" s="1" customFormat="1" ht="12" customHeight="1">
      <c r="B49" s="30"/>
      <c r="C49" s="25" t="s">
        <v>81</v>
      </c>
      <c r="I49" s="80"/>
      <c r="L49" s="30"/>
    </row>
    <row r="50" spans="2:47" s="1" customFormat="1" ht="16.5" customHeight="1">
      <c r="B50" s="30"/>
      <c r="E50" s="206" t="str">
        <f>E9</f>
        <v>01 - Statická sanácia existujúcich porúch  suterénu</v>
      </c>
      <c r="F50" s="205"/>
      <c r="G50" s="205"/>
      <c r="H50" s="205"/>
      <c r="I50" s="80"/>
      <c r="L50" s="30"/>
    </row>
    <row r="51" spans="2:47" s="1" customFormat="1" ht="6.95" customHeight="1">
      <c r="B51" s="30"/>
      <c r="I51" s="80"/>
      <c r="L51" s="30"/>
    </row>
    <row r="52" spans="2:47" s="1" customFormat="1" ht="12" customHeight="1">
      <c r="B52" s="30"/>
      <c r="C52" s="25" t="s">
        <v>18</v>
      </c>
      <c r="F52" s="16" t="str">
        <f>F12</f>
        <v>Atómová 1, Trnava</v>
      </c>
      <c r="I52" s="81" t="s">
        <v>20</v>
      </c>
      <c r="J52" s="46" t="str">
        <f>IF(J12="","",J12)</f>
        <v>27. 3. 2019</v>
      </c>
      <c r="L52" s="30"/>
    </row>
    <row r="53" spans="2:47" s="1" customFormat="1" ht="6.95" customHeight="1">
      <c r="B53" s="30"/>
      <c r="I53" s="80"/>
      <c r="L53" s="30"/>
    </row>
    <row r="54" spans="2:47" s="1" customFormat="1" ht="24.95" customHeight="1">
      <c r="B54" s="30"/>
      <c r="C54" s="25" t="s">
        <v>22</v>
      </c>
      <c r="F54" s="16" t="str">
        <f>E15</f>
        <v>Mesto Trnava, Mestský úrad v Trnave</v>
      </c>
      <c r="I54" s="81" t="s">
        <v>29</v>
      </c>
      <c r="J54" s="28" t="str">
        <f>E21</f>
        <v>Ing. Marián Petráš, Hviezdoslavova 10, Trnava</v>
      </c>
      <c r="L54" s="30"/>
    </row>
    <row r="55" spans="2:47" s="1" customFormat="1" ht="13.7" customHeight="1">
      <c r="B55" s="30"/>
      <c r="C55" s="25" t="s">
        <v>27</v>
      </c>
      <c r="F55" s="16" t="str">
        <f>IF(E18="","",E18)</f>
        <v>Vyplň údaj</v>
      </c>
      <c r="I55" s="81" t="s">
        <v>33</v>
      </c>
      <c r="J55" s="28" t="str">
        <f>E24</f>
        <v>Ing. Marián Petráš</v>
      </c>
      <c r="L55" s="30"/>
    </row>
    <row r="56" spans="2:47" s="1" customFormat="1" ht="10.35" customHeight="1">
      <c r="B56" s="30"/>
      <c r="I56" s="80"/>
      <c r="L56" s="30"/>
    </row>
    <row r="57" spans="2:47" s="1" customFormat="1" ht="29.25" customHeight="1">
      <c r="B57" s="30"/>
      <c r="C57" s="98" t="s">
        <v>84</v>
      </c>
      <c r="D57" s="89"/>
      <c r="E57" s="89"/>
      <c r="F57" s="89"/>
      <c r="G57" s="89"/>
      <c r="H57" s="89"/>
      <c r="I57" s="99"/>
      <c r="J57" s="100" t="s">
        <v>85</v>
      </c>
      <c r="K57" s="89"/>
      <c r="L57" s="30"/>
    </row>
    <row r="58" spans="2:47" s="1" customFormat="1" ht="10.35" customHeight="1">
      <c r="B58" s="30"/>
      <c r="I58" s="80"/>
      <c r="L58" s="30"/>
    </row>
    <row r="59" spans="2:47" s="1" customFormat="1" ht="22.9" customHeight="1">
      <c r="B59" s="30"/>
      <c r="C59" s="101" t="s">
        <v>86</v>
      </c>
      <c r="I59" s="80"/>
      <c r="J59" s="60">
        <f>J90</f>
        <v>0</v>
      </c>
      <c r="L59" s="30"/>
      <c r="AU59" s="16" t="s">
        <v>87</v>
      </c>
    </row>
    <row r="60" spans="2:47" s="7" customFormat="1" ht="24.95" customHeight="1">
      <c r="B60" s="102"/>
      <c r="D60" s="103" t="s">
        <v>88</v>
      </c>
      <c r="E60" s="104"/>
      <c r="F60" s="104"/>
      <c r="G60" s="104"/>
      <c r="H60" s="104"/>
      <c r="I60" s="105"/>
      <c r="J60" s="106">
        <f>J91</f>
        <v>0</v>
      </c>
      <c r="L60" s="102"/>
    </row>
    <row r="61" spans="2:47" s="8" customFormat="1" ht="19.899999999999999" customHeight="1">
      <c r="B61" s="107"/>
      <c r="D61" s="108" t="s">
        <v>89</v>
      </c>
      <c r="E61" s="109"/>
      <c r="F61" s="109"/>
      <c r="G61" s="109"/>
      <c r="H61" s="109"/>
      <c r="I61" s="110"/>
      <c r="J61" s="111">
        <f>J92</f>
        <v>0</v>
      </c>
      <c r="L61" s="107"/>
    </row>
    <row r="62" spans="2:47" s="8" customFormat="1" ht="19.899999999999999" customHeight="1">
      <c r="B62" s="107"/>
      <c r="D62" s="108" t="s">
        <v>90</v>
      </c>
      <c r="E62" s="109"/>
      <c r="F62" s="109"/>
      <c r="G62" s="109"/>
      <c r="H62" s="109"/>
      <c r="I62" s="110"/>
      <c r="J62" s="111">
        <f>J99</f>
        <v>0</v>
      </c>
      <c r="L62" s="107"/>
    </row>
    <row r="63" spans="2:47" s="8" customFormat="1" ht="19.899999999999999" customHeight="1">
      <c r="B63" s="107"/>
      <c r="D63" s="108" t="s">
        <v>91</v>
      </c>
      <c r="E63" s="109"/>
      <c r="F63" s="109"/>
      <c r="G63" s="109"/>
      <c r="H63" s="109"/>
      <c r="I63" s="110"/>
      <c r="J63" s="111">
        <f>J139</f>
        <v>0</v>
      </c>
      <c r="L63" s="107"/>
    </row>
    <row r="64" spans="2:47" s="8" customFormat="1" ht="19.899999999999999" customHeight="1">
      <c r="B64" s="107"/>
      <c r="D64" s="108" t="s">
        <v>92</v>
      </c>
      <c r="E64" s="109"/>
      <c r="F64" s="109"/>
      <c r="G64" s="109"/>
      <c r="H64" s="109"/>
      <c r="I64" s="110"/>
      <c r="J64" s="111">
        <f>J153</f>
        <v>0</v>
      </c>
      <c r="L64" s="107"/>
    </row>
    <row r="65" spans="2:12" s="8" customFormat="1" ht="19.899999999999999" customHeight="1">
      <c r="B65" s="107"/>
      <c r="D65" s="108" t="s">
        <v>93</v>
      </c>
      <c r="E65" s="109"/>
      <c r="F65" s="109"/>
      <c r="G65" s="109"/>
      <c r="H65" s="109"/>
      <c r="I65" s="110"/>
      <c r="J65" s="111">
        <f>J262</f>
        <v>0</v>
      </c>
      <c r="L65" s="107"/>
    </row>
    <row r="66" spans="2:12" s="8" customFormat="1" ht="19.899999999999999" customHeight="1">
      <c r="B66" s="107"/>
      <c r="D66" s="108" t="s">
        <v>94</v>
      </c>
      <c r="E66" s="109"/>
      <c r="F66" s="109"/>
      <c r="G66" s="109"/>
      <c r="H66" s="109"/>
      <c r="I66" s="110"/>
      <c r="J66" s="111">
        <f>J351</f>
        <v>0</v>
      </c>
      <c r="L66" s="107"/>
    </row>
    <row r="67" spans="2:12" s="7" customFormat="1" ht="24.95" customHeight="1">
      <c r="B67" s="102"/>
      <c r="D67" s="103" t="s">
        <v>95</v>
      </c>
      <c r="E67" s="104"/>
      <c r="F67" s="104"/>
      <c r="G67" s="104"/>
      <c r="H67" s="104"/>
      <c r="I67" s="105"/>
      <c r="J67" s="106">
        <f>J353</f>
        <v>0</v>
      </c>
      <c r="L67" s="102"/>
    </row>
    <row r="68" spans="2:12" s="8" customFormat="1" ht="19.899999999999999" customHeight="1">
      <c r="B68" s="107"/>
      <c r="D68" s="108" t="s">
        <v>96</v>
      </c>
      <c r="E68" s="109"/>
      <c r="F68" s="109"/>
      <c r="G68" s="109"/>
      <c r="H68" s="109"/>
      <c r="I68" s="110"/>
      <c r="J68" s="111">
        <f>J354</f>
        <v>0</v>
      </c>
      <c r="L68" s="107"/>
    </row>
    <row r="69" spans="2:12" s="8" customFormat="1" ht="19.899999999999999" customHeight="1">
      <c r="B69" s="107"/>
      <c r="D69" s="108" t="s">
        <v>97</v>
      </c>
      <c r="E69" s="109"/>
      <c r="F69" s="109"/>
      <c r="G69" s="109"/>
      <c r="H69" s="109"/>
      <c r="I69" s="110"/>
      <c r="J69" s="111">
        <f>J363</f>
        <v>0</v>
      </c>
      <c r="L69" s="107"/>
    </row>
    <row r="70" spans="2:12" s="8" customFormat="1" ht="19.899999999999999" customHeight="1">
      <c r="B70" s="107"/>
      <c r="D70" s="108" t="s">
        <v>98</v>
      </c>
      <c r="E70" s="109"/>
      <c r="F70" s="109"/>
      <c r="G70" s="109"/>
      <c r="H70" s="109"/>
      <c r="I70" s="110"/>
      <c r="J70" s="111">
        <f>J373</f>
        <v>0</v>
      </c>
      <c r="L70" s="107"/>
    </row>
    <row r="71" spans="2:12" s="1" customFormat="1" ht="21.75" customHeight="1">
      <c r="B71" s="30"/>
      <c r="I71" s="80"/>
      <c r="L71" s="30"/>
    </row>
    <row r="72" spans="2:12" s="1" customFormat="1" ht="6.95" customHeight="1">
      <c r="B72" s="39"/>
      <c r="C72" s="40"/>
      <c r="D72" s="40"/>
      <c r="E72" s="40"/>
      <c r="F72" s="40"/>
      <c r="G72" s="40"/>
      <c r="H72" s="40"/>
      <c r="I72" s="96"/>
      <c r="J72" s="40"/>
      <c r="K72" s="40"/>
      <c r="L72" s="30"/>
    </row>
    <row r="76" spans="2:12" s="1" customFormat="1" ht="6.95" customHeight="1">
      <c r="B76" s="41"/>
      <c r="C76" s="42"/>
      <c r="D76" s="42"/>
      <c r="E76" s="42"/>
      <c r="F76" s="42"/>
      <c r="G76" s="42"/>
      <c r="H76" s="42"/>
      <c r="I76" s="97"/>
      <c r="J76" s="42"/>
      <c r="K76" s="42"/>
      <c r="L76" s="30"/>
    </row>
    <row r="77" spans="2:12" s="1" customFormat="1" ht="24.95" customHeight="1">
      <c r="B77" s="30"/>
      <c r="C77" s="20" t="s">
        <v>99</v>
      </c>
      <c r="I77" s="80"/>
      <c r="L77" s="30"/>
    </row>
    <row r="78" spans="2:12" s="1" customFormat="1" ht="6.95" customHeight="1">
      <c r="B78" s="30"/>
      <c r="I78" s="80"/>
      <c r="L78" s="30"/>
    </row>
    <row r="79" spans="2:12" s="1" customFormat="1" ht="12" customHeight="1">
      <c r="B79" s="30"/>
      <c r="C79" s="25" t="s">
        <v>14</v>
      </c>
      <c r="I79" s="80"/>
      <c r="L79" s="30"/>
    </row>
    <row r="80" spans="2:12" s="1" customFormat="1" ht="16.5" customHeight="1">
      <c r="B80" s="30"/>
      <c r="E80" s="230" t="str">
        <f>E7</f>
        <v>ZŠ s MŠ Atómová1, Trnava</v>
      </c>
      <c r="F80" s="231"/>
      <c r="G80" s="231"/>
      <c r="H80" s="231"/>
      <c r="I80" s="80"/>
      <c r="L80" s="30"/>
    </row>
    <row r="81" spans="2:65" s="1" customFormat="1" ht="12" customHeight="1">
      <c r="B81" s="30"/>
      <c r="C81" s="25" t="s">
        <v>81</v>
      </c>
      <c r="I81" s="80"/>
      <c r="L81" s="30"/>
    </row>
    <row r="82" spans="2:65" s="1" customFormat="1" ht="16.5" customHeight="1">
      <c r="B82" s="30"/>
      <c r="E82" s="206" t="str">
        <f>E9</f>
        <v>01 - Statická sanácia existujúcich porúch  suterénu</v>
      </c>
      <c r="F82" s="205"/>
      <c r="G82" s="205"/>
      <c r="H82" s="205"/>
      <c r="I82" s="80"/>
      <c r="L82" s="30"/>
    </row>
    <row r="83" spans="2:65" s="1" customFormat="1" ht="6.95" customHeight="1">
      <c r="B83" s="30"/>
      <c r="I83" s="80"/>
      <c r="L83" s="30"/>
    </row>
    <row r="84" spans="2:65" s="1" customFormat="1" ht="12" customHeight="1">
      <c r="B84" s="30"/>
      <c r="C84" s="25" t="s">
        <v>18</v>
      </c>
      <c r="F84" s="16" t="str">
        <f>F12</f>
        <v>Atómová 1, Trnava</v>
      </c>
      <c r="I84" s="81" t="s">
        <v>20</v>
      </c>
      <c r="J84" s="46" t="str">
        <f>IF(J12="","",J12)</f>
        <v>27. 3. 2019</v>
      </c>
      <c r="L84" s="30"/>
    </row>
    <row r="85" spans="2:65" s="1" customFormat="1" ht="6.95" customHeight="1">
      <c r="B85" s="30"/>
      <c r="I85" s="80"/>
      <c r="L85" s="30"/>
    </row>
    <row r="86" spans="2:65" s="1" customFormat="1" ht="24.95" customHeight="1">
      <c r="B86" s="30"/>
      <c r="C86" s="25" t="s">
        <v>22</v>
      </c>
      <c r="F86" s="16" t="str">
        <f>E15</f>
        <v>Mesto Trnava, Mestský úrad v Trnave</v>
      </c>
      <c r="I86" s="81" t="s">
        <v>29</v>
      </c>
      <c r="J86" s="28" t="str">
        <f>E21</f>
        <v>Ing. Marián Petráš, Hviezdoslavova 10, Trnava</v>
      </c>
      <c r="L86" s="30"/>
    </row>
    <row r="87" spans="2:65" s="1" customFormat="1" ht="13.7" customHeight="1">
      <c r="B87" s="30"/>
      <c r="C87" s="25" t="s">
        <v>27</v>
      </c>
      <c r="F87" s="16" t="str">
        <f>IF(E18="","",E18)</f>
        <v>Vyplň údaj</v>
      </c>
      <c r="I87" s="81" t="s">
        <v>33</v>
      </c>
      <c r="J87" s="28" t="str">
        <f>E24</f>
        <v>Ing. Marián Petráš</v>
      </c>
      <c r="L87" s="30"/>
    </row>
    <row r="88" spans="2:65" s="1" customFormat="1" ht="10.35" customHeight="1">
      <c r="B88" s="30"/>
      <c r="I88" s="80"/>
      <c r="L88" s="30"/>
    </row>
    <row r="89" spans="2:65" s="9" customFormat="1" ht="29.25" customHeight="1">
      <c r="B89" s="112"/>
      <c r="C89" s="113" t="s">
        <v>100</v>
      </c>
      <c r="D89" s="114" t="s">
        <v>55</v>
      </c>
      <c r="E89" s="114" t="s">
        <v>51</v>
      </c>
      <c r="F89" s="114" t="s">
        <v>52</v>
      </c>
      <c r="G89" s="114" t="s">
        <v>101</v>
      </c>
      <c r="H89" s="114" t="s">
        <v>102</v>
      </c>
      <c r="I89" s="115" t="s">
        <v>103</v>
      </c>
      <c r="J89" s="116" t="s">
        <v>85</v>
      </c>
      <c r="K89" s="117" t="s">
        <v>104</v>
      </c>
      <c r="L89" s="112"/>
      <c r="M89" s="53" t="s">
        <v>1</v>
      </c>
      <c r="N89" s="54" t="s">
        <v>40</v>
      </c>
      <c r="O89" s="54" t="s">
        <v>105</v>
      </c>
      <c r="P89" s="54" t="s">
        <v>106</v>
      </c>
      <c r="Q89" s="54" t="s">
        <v>107</v>
      </c>
      <c r="R89" s="54" t="s">
        <v>108</v>
      </c>
      <c r="S89" s="54" t="s">
        <v>109</v>
      </c>
      <c r="T89" s="55" t="s">
        <v>110</v>
      </c>
    </row>
    <row r="90" spans="2:65" s="1" customFormat="1" ht="22.9" customHeight="1">
      <c r="B90" s="30"/>
      <c r="C90" s="58" t="s">
        <v>86</v>
      </c>
      <c r="I90" s="80"/>
      <c r="J90" s="118">
        <f>BK90</f>
        <v>0</v>
      </c>
      <c r="L90" s="30"/>
      <c r="M90" s="56"/>
      <c r="N90" s="47"/>
      <c r="O90" s="47"/>
      <c r="P90" s="119">
        <f>P91+P353</f>
        <v>0</v>
      </c>
      <c r="Q90" s="47"/>
      <c r="R90" s="119">
        <f>R91+R353</f>
        <v>19.39650709</v>
      </c>
      <c r="S90" s="47"/>
      <c r="T90" s="120">
        <f>T91+T353</f>
        <v>8.7471799999999984</v>
      </c>
      <c r="AT90" s="16" t="s">
        <v>69</v>
      </c>
      <c r="AU90" s="16" t="s">
        <v>87</v>
      </c>
      <c r="BK90" s="121">
        <f>BK91+BK353</f>
        <v>0</v>
      </c>
    </row>
    <row r="91" spans="2:65" s="10" customFormat="1" ht="25.9" customHeight="1">
      <c r="B91" s="122"/>
      <c r="D91" s="123" t="s">
        <v>69</v>
      </c>
      <c r="E91" s="124" t="s">
        <v>111</v>
      </c>
      <c r="F91" s="124" t="s">
        <v>112</v>
      </c>
      <c r="I91" s="125"/>
      <c r="J91" s="126">
        <f>BK91</f>
        <v>0</v>
      </c>
      <c r="L91" s="122"/>
      <c r="M91" s="127"/>
      <c r="N91" s="128"/>
      <c r="O91" s="128"/>
      <c r="P91" s="129">
        <f>P92+P99+P139+P153+P262+P351</f>
        <v>0</v>
      </c>
      <c r="Q91" s="128"/>
      <c r="R91" s="129">
        <f>R92+R99+R139+R153+R262+R351</f>
        <v>18.82036789</v>
      </c>
      <c r="S91" s="128"/>
      <c r="T91" s="130">
        <f>T92+T99+T139+T153+T262+T351</f>
        <v>8.6636999999999986</v>
      </c>
      <c r="AR91" s="123" t="s">
        <v>78</v>
      </c>
      <c r="AT91" s="131" t="s">
        <v>69</v>
      </c>
      <c r="AU91" s="131" t="s">
        <v>70</v>
      </c>
      <c r="AY91" s="123" t="s">
        <v>113</v>
      </c>
      <c r="BK91" s="132">
        <f>BK92+BK99+BK139+BK153+BK262+BK351</f>
        <v>0</v>
      </c>
    </row>
    <row r="92" spans="2:65" s="10" customFormat="1" ht="22.9" customHeight="1">
      <c r="B92" s="122"/>
      <c r="D92" s="123" t="s">
        <v>69</v>
      </c>
      <c r="E92" s="133" t="s">
        <v>78</v>
      </c>
      <c r="F92" s="133" t="s">
        <v>114</v>
      </c>
      <c r="I92" s="125"/>
      <c r="J92" s="134">
        <f>BK92</f>
        <v>0</v>
      </c>
      <c r="L92" s="122"/>
      <c r="M92" s="127"/>
      <c r="N92" s="128"/>
      <c r="O92" s="128"/>
      <c r="P92" s="129">
        <f>SUM(P93:P98)</f>
        <v>0</v>
      </c>
      <c r="Q92" s="128"/>
      <c r="R92" s="129">
        <f>SUM(R93:R98)</f>
        <v>0</v>
      </c>
      <c r="S92" s="128"/>
      <c r="T92" s="130">
        <f>SUM(T93:T98)</f>
        <v>0</v>
      </c>
      <c r="AR92" s="123" t="s">
        <v>78</v>
      </c>
      <c r="AT92" s="131" t="s">
        <v>69</v>
      </c>
      <c r="AU92" s="131" t="s">
        <v>78</v>
      </c>
      <c r="AY92" s="123" t="s">
        <v>113</v>
      </c>
      <c r="BK92" s="132">
        <f>SUM(BK93:BK98)</f>
        <v>0</v>
      </c>
    </row>
    <row r="93" spans="2:65" s="1" customFormat="1" ht="16.5" customHeight="1">
      <c r="B93" s="135"/>
      <c r="C93" s="136" t="s">
        <v>78</v>
      </c>
      <c r="D93" s="136" t="s">
        <v>115</v>
      </c>
      <c r="E93" s="137" t="s">
        <v>116</v>
      </c>
      <c r="F93" s="138" t="s">
        <v>117</v>
      </c>
      <c r="G93" s="139" t="s">
        <v>118</v>
      </c>
      <c r="H93" s="140">
        <v>1.3029999999999999</v>
      </c>
      <c r="I93" s="141"/>
      <c r="J93" s="140">
        <f>ROUND(I93*H93,3)</f>
        <v>0</v>
      </c>
      <c r="K93" s="138" t="s">
        <v>119</v>
      </c>
      <c r="L93" s="30"/>
      <c r="M93" s="142" t="s">
        <v>1</v>
      </c>
      <c r="N93" s="143" t="s">
        <v>42</v>
      </c>
      <c r="O93" s="49"/>
      <c r="P93" s="144">
        <f>O93*H93</f>
        <v>0</v>
      </c>
      <c r="Q93" s="144">
        <v>0</v>
      </c>
      <c r="R93" s="144">
        <f>Q93*H93</f>
        <v>0</v>
      </c>
      <c r="S93" s="144">
        <v>0</v>
      </c>
      <c r="T93" s="145">
        <f>S93*H93</f>
        <v>0</v>
      </c>
      <c r="AR93" s="16" t="s">
        <v>120</v>
      </c>
      <c r="AT93" s="16" t="s">
        <v>115</v>
      </c>
      <c r="AU93" s="16" t="s">
        <v>121</v>
      </c>
      <c r="AY93" s="16" t="s">
        <v>113</v>
      </c>
      <c r="BE93" s="146">
        <f>IF(N93="základná",J93,0)</f>
        <v>0</v>
      </c>
      <c r="BF93" s="146">
        <f>IF(N93="znížená",J93,0)</f>
        <v>0</v>
      </c>
      <c r="BG93" s="146">
        <f>IF(N93="zákl. prenesená",J93,0)</f>
        <v>0</v>
      </c>
      <c r="BH93" s="146">
        <f>IF(N93="zníž. prenesená",J93,0)</f>
        <v>0</v>
      </c>
      <c r="BI93" s="146">
        <f>IF(N93="nulová",J93,0)</f>
        <v>0</v>
      </c>
      <c r="BJ93" s="16" t="s">
        <v>121</v>
      </c>
      <c r="BK93" s="147">
        <f>ROUND(I93*H93,3)</f>
        <v>0</v>
      </c>
      <c r="BL93" s="16" t="s">
        <v>120</v>
      </c>
      <c r="BM93" s="16" t="s">
        <v>122</v>
      </c>
    </row>
    <row r="94" spans="2:65" s="11" customFormat="1" ht="11.25">
      <c r="B94" s="148"/>
      <c r="D94" s="149" t="s">
        <v>123</v>
      </c>
      <c r="E94" s="150" t="s">
        <v>1</v>
      </c>
      <c r="F94" s="151" t="s">
        <v>124</v>
      </c>
      <c r="H94" s="150" t="s">
        <v>1</v>
      </c>
      <c r="I94" s="152"/>
      <c r="L94" s="148"/>
      <c r="M94" s="153"/>
      <c r="N94" s="154"/>
      <c r="O94" s="154"/>
      <c r="P94" s="154"/>
      <c r="Q94" s="154"/>
      <c r="R94" s="154"/>
      <c r="S94" s="154"/>
      <c r="T94" s="155"/>
      <c r="AT94" s="150" t="s">
        <v>123</v>
      </c>
      <c r="AU94" s="150" t="s">
        <v>121</v>
      </c>
      <c r="AV94" s="11" t="s">
        <v>78</v>
      </c>
      <c r="AW94" s="11" t="s">
        <v>31</v>
      </c>
      <c r="AX94" s="11" t="s">
        <v>70</v>
      </c>
      <c r="AY94" s="150" t="s">
        <v>113</v>
      </c>
    </row>
    <row r="95" spans="2:65" s="12" customFormat="1" ht="11.25">
      <c r="B95" s="156"/>
      <c r="D95" s="149" t="s">
        <v>123</v>
      </c>
      <c r="E95" s="157" t="s">
        <v>1</v>
      </c>
      <c r="F95" s="158" t="s">
        <v>125</v>
      </c>
      <c r="H95" s="159">
        <v>0.56699999999999995</v>
      </c>
      <c r="I95" s="160"/>
      <c r="L95" s="156"/>
      <c r="M95" s="161"/>
      <c r="N95" s="162"/>
      <c r="O95" s="162"/>
      <c r="P95" s="162"/>
      <c r="Q95" s="162"/>
      <c r="R95" s="162"/>
      <c r="S95" s="162"/>
      <c r="T95" s="163"/>
      <c r="AT95" s="157" t="s">
        <v>123</v>
      </c>
      <c r="AU95" s="157" t="s">
        <v>121</v>
      </c>
      <c r="AV95" s="12" t="s">
        <v>121</v>
      </c>
      <c r="AW95" s="12" t="s">
        <v>31</v>
      </c>
      <c r="AX95" s="12" t="s">
        <v>70</v>
      </c>
      <c r="AY95" s="157" t="s">
        <v>113</v>
      </c>
    </row>
    <row r="96" spans="2:65" s="12" customFormat="1" ht="11.25">
      <c r="B96" s="156"/>
      <c r="D96" s="149" t="s">
        <v>123</v>
      </c>
      <c r="E96" s="157" t="s">
        <v>1</v>
      </c>
      <c r="F96" s="158" t="s">
        <v>126</v>
      </c>
      <c r="H96" s="159">
        <v>0.51200000000000001</v>
      </c>
      <c r="I96" s="160"/>
      <c r="L96" s="156"/>
      <c r="M96" s="161"/>
      <c r="N96" s="162"/>
      <c r="O96" s="162"/>
      <c r="P96" s="162"/>
      <c r="Q96" s="162"/>
      <c r="R96" s="162"/>
      <c r="S96" s="162"/>
      <c r="T96" s="163"/>
      <c r="AT96" s="157" t="s">
        <v>123</v>
      </c>
      <c r="AU96" s="157" t="s">
        <v>121</v>
      </c>
      <c r="AV96" s="12" t="s">
        <v>121</v>
      </c>
      <c r="AW96" s="12" t="s">
        <v>31</v>
      </c>
      <c r="AX96" s="12" t="s">
        <v>70</v>
      </c>
      <c r="AY96" s="157" t="s">
        <v>113</v>
      </c>
    </row>
    <row r="97" spans="2:65" s="12" customFormat="1" ht="11.25">
      <c r="B97" s="156"/>
      <c r="D97" s="149" t="s">
        <v>123</v>
      </c>
      <c r="E97" s="157" t="s">
        <v>1</v>
      </c>
      <c r="F97" s="158" t="s">
        <v>127</v>
      </c>
      <c r="H97" s="159">
        <v>0.224</v>
      </c>
      <c r="I97" s="160"/>
      <c r="L97" s="156"/>
      <c r="M97" s="161"/>
      <c r="N97" s="162"/>
      <c r="O97" s="162"/>
      <c r="P97" s="162"/>
      <c r="Q97" s="162"/>
      <c r="R97" s="162"/>
      <c r="S97" s="162"/>
      <c r="T97" s="163"/>
      <c r="AT97" s="157" t="s">
        <v>123</v>
      </c>
      <c r="AU97" s="157" t="s">
        <v>121</v>
      </c>
      <c r="AV97" s="12" t="s">
        <v>121</v>
      </c>
      <c r="AW97" s="12" t="s">
        <v>31</v>
      </c>
      <c r="AX97" s="12" t="s">
        <v>70</v>
      </c>
      <c r="AY97" s="157" t="s">
        <v>113</v>
      </c>
    </row>
    <row r="98" spans="2:65" s="13" customFormat="1" ht="11.25">
      <c r="B98" s="164"/>
      <c r="D98" s="149" t="s">
        <v>123</v>
      </c>
      <c r="E98" s="165" t="s">
        <v>1</v>
      </c>
      <c r="F98" s="166" t="s">
        <v>128</v>
      </c>
      <c r="H98" s="167">
        <v>1.3029999999999999</v>
      </c>
      <c r="I98" s="168"/>
      <c r="L98" s="164"/>
      <c r="M98" s="169"/>
      <c r="N98" s="170"/>
      <c r="O98" s="170"/>
      <c r="P98" s="170"/>
      <c r="Q98" s="170"/>
      <c r="R98" s="170"/>
      <c r="S98" s="170"/>
      <c r="T98" s="171"/>
      <c r="AT98" s="165" t="s">
        <v>123</v>
      </c>
      <c r="AU98" s="165" t="s">
        <v>121</v>
      </c>
      <c r="AV98" s="13" t="s">
        <v>120</v>
      </c>
      <c r="AW98" s="13" t="s">
        <v>31</v>
      </c>
      <c r="AX98" s="13" t="s">
        <v>78</v>
      </c>
      <c r="AY98" s="165" t="s">
        <v>113</v>
      </c>
    </row>
    <row r="99" spans="2:65" s="10" customFormat="1" ht="22.9" customHeight="1">
      <c r="B99" s="122"/>
      <c r="D99" s="123" t="s">
        <v>69</v>
      </c>
      <c r="E99" s="133" t="s">
        <v>121</v>
      </c>
      <c r="F99" s="133" t="s">
        <v>129</v>
      </c>
      <c r="I99" s="125"/>
      <c r="J99" s="134">
        <f>BK99</f>
        <v>0</v>
      </c>
      <c r="L99" s="122"/>
      <c r="M99" s="127"/>
      <c r="N99" s="128"/>
      <c r="O99" s="128"/>
      <c r="P99" s="129">
        <f>SUM(P100:P138)</f>
        <v>0</v>
      </c>
      <c r="Q99" s="128"/>
      <c r="R99" s="129">
        <f>SUM(R100:R138)</f>
        <v>1.7868217899999999</v>
      </c>
      <c r="S99" s="128"/>
      <c r="T99" s="130">
        <f>SUM(T100:T138)</f>
        <v>0</v>
      </c>
      <c r="AR99" s="123" t="s">
        <v>78</v>
      </c>
      <c r="AT99" s="131" t="s">
        <v>69</v>
      </c>
      <c r="AU99" s="131" t="s">
        <v>78</v>
      </c>
      <c r="AY99" s="123" t="s">
        <v>113</v>
      </c>
      <c r="BK99" s="132">
        <f>SUM(BK100:BK138)</f>
        <v>0</v>
      </c>
    </row>
    <row r="100" spans="2:65" s="1" customFormat="1" ht="16.5" customHeight="1">
      <c r="B100" s="135"/>
      <c r="C100" s="136" t="s">
        <v>121</v>
      </c>
      <c r="D100" s="136" t="s">
        <v>115</v>
      </c>
      <c r="E100" s="137" t="s">
        <v>130</v>
      </c>
      <c r="F100" s="138" t="s">
        <v>131</v>
      </c>
      <c r="G100" s="139" t="s">
        <v>132</v>
      </c>
      <c r="H100" s="140">
        <v>17.981000000000002</v>
      </c>
      <c r="I100" s="141"/>
      <c r="J100" s="140">
        <f>ROUND(I100*H100,3)</f>
        <v>0</v>
      </c>
      <c r="K100" s="138" t="s">
        <v>119</v>
      </c>
      <c r="L100" s="30"/>
      <c r="M100" s="142" t="s">
        <v>1</v>
      </c>
      <c r="N100" s="143" t="s">
        <v>42</v>
      </c>
      <c r="O100" s="49"/>
      <c r="P100" s="144">
        <f>O100*H100</f>
        <v>0</v>
      </c>
      <c r="Q100" s="144">
        <v>0</v>
      </c>
      <c r="R100" s="144">
        <f>Q100*H100</f>
        <v>0</v>
      </c>
      <c r="S100" s="144">
        <v>0</v>
      </c>
      <c r="T100" s="145">
        <f>S100*H100</f>
        <v>0</v>
      </c>
      <c r="AR100" s="16" t="s">
        <v>120</v>
      </c>
      <c r="AT100" s="16" t="s">
        <v>115</v>
      </c>
      <c r="AU100" s="16" t="s">
        <v>121</v>
      </c>
      <c r="AY100" s="16" t="s">
        <v>113</v>
      </c>
      <c r="BE100" s="146">
        <f>IF(N100="základná",J100,0)</f>
        <v>0</v>
      </c>
      <c r="BF100" s="146">
        <f>IF(N100="znížená",J100,0)</f>
        <v>0</v>
      </c>
      <c r="BG100" s="146">
        <f>IF(N100="zákl. prenesená",J100,0)</f>
        <v>0</v>
      </c>
      <c r="BH100" s="146">
        <f>IF(N100="zníž. prenesená",J100,0)</f>
        <v>0</v>
      </c>
      <c r="BI100" s="146">
        <f>IF(N100="nulová",J100,0)</f>
        <v>0</v>
      </c>
      <c r="BJ100" s="16" t="s">
        <v>121</v>
      </c>
      <c r="BK100" s="147">
        <f>ROUND(I100*H100,3)</f>
        <v>0</v>
      </c>
      <c r="BL100" s="16" t="s">
        <v>120</v>
      </c>
      <c r="BM100" s="16" t="s">
        <v>133</v>
      </c>
    </row>
    <row r="101" spans="2:65" s="11" customFormat="1" ht="11.25">
      <c r="B101" s="148"/>
      <c r="D101" s="149" t="s">
        <v>123</v>
      </c>
      <c r="E101" s="150" t="s">
        <v>1</v>
      </c>
      <c r="F101" s="151" t="s">
        <v>134</v>
      </c>
      <c r="H101" s="150" t="s">
        <v>1</v>
      </c>
      <c r="I101" s="152"/>
      <c r="L101" s="148"/>
      <c r="M101" s="153"/>
      <c r="N101" s="154"/>
      <c r="O101" s="154"/>
      <c r="P101" s="154"/>
      <c r="Q101" s="154"/>
      <c r="R101" s="154"/>
      <c r="S101" s="154"/>
      <c r="T101" s="155"/>
      <c r="AT101" s="150" t="s">
        <v>123</v>
      </c>
      <c r="AU101" s="150" t="s">
        <v>121</v>
      </c>
      <c r="AV101" s="11" t="s">
        <v>78</v>
      </c>
      <c r="AW101" s="11" t="s">
        <v>31</v>
      </c>
      <c r="AX101" s="11" t="s">
        <v>70</v>
      </c>
      <c r="AY101" s="150" t="s">
        <v>113</v>
      </c>
    </row>
    <row r="102" spans="2:65" s="11" customFormat="1" ht="11.25">
      <c r="B102" s="148"/>
      <c r="D102" s="149" t="s">
        <v>123</v>
      </c>
      <c r="E102" s="150" t="s">
        <v>1</v>
      </c>
      <c r="F102" s="151" t="s">
        <v>135</v>
      </c>
      <c r="H102" s="150" t="s">
        <v>1</v>
      </c>
      <c r="I102" s="152"/>
      <c r="L102" s="148"/>
      <c r="M102" s="153"/>
      <c r="N102" s="154"/>
      <c r="O102" s="154"/>
      <c r="P102" s="154"/>
      <c r="Q102" s="154"/>
      <c r="R102" s="154"/>
      <c r="S102" s="154"/>
      <c r="T102" s="155"/>
      <c r="AT102" s="150" t="s">
        <v>123</v>
      </c>
      <c r="AU102" s="150" t="s">
        <v>121</v>
      </c>
      <c r="AV102" s="11" t="s">
        <v>78</v>
      </c>
      <c r="AW102" s="11" t="s">
        <v>31</v>
      </c>
      <c r="AX102" s="11" t="s">
        <v>70</v>
      </c>
      <c r="AY102" s="150" t="s">
        <v>113</v>
      </c>
    </row>
    <row r="103" spans="2:65" s="11" customFormat="1" ht="11.25">
      <c r="B103" s="148"/>
      <c r="D103" s="149" t="s">
        <v>123</v>
      </c>
      <c r="E103" s="150" t="s">
        <v>1</v>
      </c>
      <c r="F103" s="151" t="s">
        <v>136</v>
      </c>
      <c r="H103" s="150" t="s">
        <v>1</v>
      </c>
      <c r="I103" s="152"/>
      <c r="L103" s="148"/>
      <c r="M103" s="153"/>
      <c r="N103" s="154"/>
      <c r="O103" s="154"/>
      <c r="P103" s="154"/>
      <c r="Q103" s="154"/>
      <c r="R103" s="154"/>
      <c r="S103" s="154"/>
      <c r="T103" s="155"/>
      <c r="AT103" s="150" t="s">
        <v>123</v>
      </c>
      <c r="AU103" s="150" t="s">
        <v>121</v>
      </c>
      <c r="AV103" s="11" t="s">
        <v>78</v>
      </c>
      <c r="AW103" s="11" t="s">
        <v>31</v>
      </c>
      <c r="AX103" s="11" t="s">
        <v>70</v>
      </c>
      <c r="AY103" s="150" t="s">
        <v>113</v>
      </c>
    </row>
    <row r="104" spans="2:65" s="12" customFormat="1" ht="11.25">
      <c r="B104" s="156"/>
      <c r="D104" s="149" t="s">
        <v>123</v>
      </c>
      <c r="E104" s="157" t="s">
        <v>1</v>
      </c>
      <c r="F104" s="158" t="s">
        <v>137</v>
      </c>
      <c r="H104" s="159">
        <v>3.1150000000000002</v>
      </c>
      <c r="I104" s="160"/>
      <c r="L104" s="156"/>
      <c r="M104" s="161"/>
      <c r="N104" s="162"/>
      <c r="O104" s="162"/>
      <c r="P104" s="162"/>
      <c r="Q104" s="162"/>
      <c r="R104" s="162"/>
      <c r="S104" s="162"/>
      <c r="T104" s="163"/>
      <c r="AT104" s="157" t="s">
        <v>123</v>
      </c>
      <c r="AU104" s="157" t="s">
        <v>121</v>
      </c>
      <c r="AV104" s="12" t="s">
        <v>121</v>
      </c>
      <c r="AW104" s="12" t="s">
        <v>31</v>
      </c>
      <c r="AX104" s="12" t="s">
        <v>70</v>
      </c>
      <c r="AY104" s="157" t="s">
        <v>113</v>
      </c>
    </row>
    <row r="105" spans="2:65" s="11" customFormat="1" ht="11.25">
      <c r="B105" s="148"/>
      <c r="D105" s="149" t="s">
        <v>123</v>
      </c>
      <c r="E105" s="150" t="s">
        <v>1</v>
      </c>
      <c r="F105" s="151" t="s">
        <v>138</v>
      </c>
      <c r="H105" s="150" t="s">
        <v>1</v>
      </c>
      <c r="I105" s="152"/>
      <c r="L105" s="148"/>
      <c r="M105" s="153"/>
      <c r="N105" s="154"/>
      <c r="O105" s="154"/>
      <c r="P105" s="154"/>
      <c r="Q105" s="154"/>
      <c r="R105" s="154"/>
      <c r="S105" s="154"/>
      <c r="T105" s="155"/>
      <c r="AT105" s="150" t="s">
        <v>123</v>
      </c>
      <c r="AU105" s="150" t="s">
        <v>121</v>
      </c>
      <c r="AV105" s="11" t="s">
        <v>78</v>
      </c>
      <c r="AW105" s="11" t="s">
        <v>31</v>
      </c>
      <c r="AX105" s="11" t="s">
        <v>70</v>
      </c>
      <c r="AY105" s="150" t="s">
        <v>113</v>
      </c>
    </row>
    <row r="106" spans="2:65" s="12" customFormat="1" ht="11.25">
      <c r="B106" s="156"/>
      <c r="D106" s="149" t="s">
        <v>123</v>
      </c>
      <c r="E106" s="157" t="s">
        <v>1</v>
      </c>
      <c r="F106" s="158" t="s">
        <v>139</v>
      </c>
      <c r="H106" s="159">
        <v>4.5979999999999999</v>
      </c>
      <c r="I106" s="160"/>
      <c r="L106" s="156"/>
      <c r="M106" s="161"/>
      <c r="N106" s="162"/>
      <c r="O106" s="162"/>
      <c r="P106" s="162"/>
      <c r="Q106" s="162"/>
      <c r="R106" s="162"/>
      <c r="S106" s="162"/>
      <c r="T106" s="163"/>
      <c r="AT106" s="157" t="s">
        <v>123</v>
      </c>
      <c r="AU106" s="157" t="s">
        <v>121</v>
      </c>
      <c r="AV106" s="12" t="s">
        <v>121</v>
      </c>
      <c r="AW106" s="12" t="s">
        <v>31</v>
      </c>
      <c r="AX106" s="12" t="s">
        <v>70</v>
      </c>
      <c r="AY106" s="157" t="s">
        <v>113</v>
      </c>
    </row>
    <row r="107" spans="2:65" s="11" customFormat="1" ht="11.25">
      <c r="B107" s="148"/>
      <c r="D107" s="149" t="s">
        <v>123</v>
      </c>
      <c r="E107" s="150" t="s">
        <v>1</v>
      </c>
      <c r="F107" s="151" t="s">
        <v>140</v>
      </c>
      <c r="H107" s="150" t="s">
        <v>1</v>
      </c>
      <c r="I107" s="152"/>
      <c r="L107" s="148"/>
      <c r="M107" s="153"/>
      <c r="N107" s="154"/>
      <c r="O107" s="154"/>
      <c r="P107" s="154"/>
      <c r="Q107" s="154"/>
      <c r="R107" s="154"/>
      <c r="S107" s="154"/>
      <c r="T107" s="155"/>
      <c r="AT107" s="150" t="s">
        <v>123</v>
      </c>
      <c r="AU107" s="150" t="s">
        <v>121</v>
      </c>
      <c r="AV107" s="11" t="s">
        <v>78</v>
      </c>
      <c r="AW107" s="11" t="s">
        <v>31</v>
      </c>
      <c r="AX107" s="11" t="s">
        <v>70</v>
      </c>
      <c r="AY107" s="150" t="s">
        <v>113</v>
      </c>
    </row>
    <row r="108" spans="2:65" s="12" customFormat="1" ht="11.25">
      <c r="B108" s="156"/>
      <c r="D108" s="149" t="s">
        <v>123</v>
      </c>
      <c r="E108" s="157" t="s">
        <v>1</v>
      </c>
      <c r="F108" s="158" t="s">
        <v>141</v>
      </c>
      <c r="H108" s="159">
        <v>2.1080000000000001</v>
      </c>
      <c r="I108" s="160"/>
      <c r="L108" s="156"/>
      <c r="M108" s="161"/>
      <c r="N108" s="162"/>
      <c r="O108" s="162"/>
      <c r="P108" s="162"/>
      <c r="Q108" s="162"/>
      <c r="R108" s="162"/>
      <c r="S108" s="162"/>
      <c r="T108" s="163"/>
      <c r="AT108" s="157" t="s">
        <v>123</v>
      </c>
      <c r="AU108" s="157" t="s">
        <v>121</v>
      </c>
      <c r="AV108" s="12" t="s">
        <v>121</v>
      </c>
      <c r="AW108" s="12" t="s">
        <v>31</v>
      </c>
      <c r="AX108" s="12" t="s">
        <v>70</v>
      </c>
      <c r="AY108" s="157" t="s">
        <v>113</v>
      </c>
    </row>
    <row r="109" spans="2:65" s="11" customFormat="1" ht="11.25">
      <c r="B109" s="148"/>
      <c r="D109" s="149" t="s">
        <v>123</v>
      </c>
      <c r="E109" s="150" t="s">
        <v>1</v>
      </c>
      <c r="F109" s="151" t="s">
        <v>142</v>
      </c>
      <c r="H109" s="150" t="s">
        <v>1</v>
      </c>
      <c r="I109" s="152"/>
      <c r="L109" s="148"/>
      <c r="M109" s="153"/>
      <c r="N109" s="154"/>
      <c r="O109" s="154"/>
      <c r="P109" s="154"/>
      <c r="Q109" s="154"/>
      <c r="R109" s="154"/>
      <c r="S109" s="154"/>
      <c r="T109" s="155"/>
      <c r="AT109" s="150" t="s">
        <v>123</v>
      </c>
      <c r="AU109" s="150" t="s">
        <v>121</v>
      </c>
      <c r="AV109" s="11" t="s">
        <v>78</v>
      </c>
      <c r="AW109" s="11" t="s">
        <v>31</v>
      </c>
      <c r="AX109" s="11" t="s">
        <v>70</v>
      </c>
      <c r="AY109" s="150" t="s">
        <v>113</v>
      </c>
    </row>
    <row r="110" spans="2:65" s="12" customFormat="1" ht="11.25">
      <c r="B110" s="156"/>
      <c r="D110" s="149" t="s">
        <v>123</v>
      </c>
      <c r="E110" s="157" t="s">
        <v>1</v>
      </c>
      <c r="F110" s="158" t="s">
        <v>143</v>
      </c>
      <c r="H110" s="159">
        <v>6.13</v>
      </c>
      <c r="I110" s="160"/>
      <c r="L110" s="156"/>
      <c r="M110" s="161"/>
      <c r="N110" s="162"/>
      <c r="O110" s="162"/>
      <c r="P110" s="162"/>
      <c r="Q110" s="162"/>
      <c r="R110" s="162"/>
      <c r="S110" s="162"/>
      <c r="T110" s="163"/>
      <c r="AT110" s="157" t="s">
        <v>123</v>
      </c>
      <c r="AU110" s="157" t="s">
        <v>121</v>
      </c>
      <c r="AV110" s="12" t="s">
        <v>121</v>
      </c>
      <c r="AW110" s="12" t="s">
        <v>31</v>
      </c>
      <c r="AX110" s="12" t="s">
        <v>70</v>
      </c>
      <c r="AY110" s="157" t="s">
        <v>113</v>
      </c>
    </row>
    <row r="111" spans="2:65" s="14" customFormat="1" ht="11.25">
      <c r="B111" s="172"/>
      <c r="D111" s="149" t="s">
        <v>123</v>
      </c>
      <c r="E111" s="173" t="s">
        <v>1</v>
      </c>
      <c r="F111" s="174" t="s">
        <v>144</v>
      </c>
      <c r="H111" s="175">
        <v>15.951000000000001</v>
      </c>
      <c r="I111" s="176"/>
      <c r="L111" s="172"/>
      <c r="M111" s="177"/>
      <c r="N111" s="178"/>
      <c r="O111" s="178"/>
      <c r="P111" s="178"/>
      <c r="Q111" s="178"/>
      <c r="R111" s="178"/>
      <c r="S111" s="178"/>
      <c r="T111" s="179"/>
      <c r="AT111" s="173" t="s">
        <v>123</v>
      </c>
      <c r="AU111" s="173" t="s">
        <v>121</v>
      </c>
      <c r="AV111" s="14" t="s">
        <v>145</v>
      </c>
      <c r="AW111" s="14" t="s">
        <v>31</v>
      </c>
      <c r="AX111" s="14" t="s">
        <v>70</v>
      </c>
      <c r="AY111" s="173" t="s">
        <v>113</v>
      </c>
    </row>
    <row r="112" spans="2:65" s="11" customFormat="1" ht="11.25">
      <c r="B112" s="148"/>
      <c r="D112" s="149" t="s">
        <v>123</v>
      </c>
      <c r="E112" s="150" t="s">
        <v>1</v>
      </c>
      <c r="F112" s="151" t="s">
        <v>146</v>
      </c>
      <c r="H112" s="150" t="s">
        <v>1</v>
      </c>
      <c r="I112" s="152"/>
      <c r="L112" s="148"/>
      <c r="M112" s="153"/>
      <c r="N112" s="154"/>
      <c r="O112" s="154"/>
      <c r="P112" s="154"/>
      <c r="Q112" s="154"/>
      <c r="R112" s="154"/>
      <c r="S112" s="154"/>
      <c r="T112" s="155"/>
      <c r="AT112" s="150" t="s">
        <v>123</v>
      </c>
      <c r="AU112" s="150" t="s">
        <v>121</v>
      </c>
      <c r="AV112" s="11" t="s">
        <v>78</v>
      </c>
      <c r="AW112" s="11" t="s">
        <v>31</v>
      </c>
      <c r="AX112" s="11" t="s">
        <v>70</v>
      </c>
      <c r="AY112" s="150" t="s">
        <v>113</v>
      </c>
    </row>
    <row r="113" spans="2:65" s="12" customFormat="1" ht="11.25">
      <c r="B113" s="156"/>
      <c r="D113" s="149" t="s">
        <v>123</v>
      </c>
      <c r="E113" s="157" t="s">
        <v>1</v>
      </c>
      <c r="F113" s="158" t="s">
        <v>147</v>
      </c>
      <c r="H113" s="159">
        <v>2.0299999999999998</v>
      </c>
      <c r="I113" s="160"/>
      <c r="L113" s="156"/>
      <c r="M113" s="161"/>
      <c r="N113" s="162"/>
      <c r="O113" s="162"/>
      <c r="P113" s="162"/>
      <c r="Q113" s="162"/>
      <c r="R113" s="162"/>
      <c r="S113" s="162"/>
      <c r="T113" s="163"/>
      <c r="AT113" s="157" t="s">
        <v>123</v>
      </c>
      <c r="AU113" s="157" t="s">
        <v>121</v>
      </c>
      <c r="AV113" s="12" t="s">
        <v>121</v>
      </c>
      <c r="AW113" s="12" t="s">
        <v>31</v>
      </c>
      <c r="AX113" s="12" t="s">
        <v>70</v>
      </c>
      <c r="AY113" s="157" t="s">
        <v>113</v>
      </c>
    </row>
    <row r="114" spans="2:65" s="13" customFormat="1" ht="11.25">
      <c r="B114" s="164"/>
      <c r="D114" s="149" t="s">
        <v>123</v>
      </c>
      <c r="E114" s="165" t="s">
        <v>1</v>
      </c>
      <c r="F114" s="166" t="s">
        <v>128</v>
      </c>
      <c r="H114" s="167">
        <v>17.981000000000002</v>
      </c>
      <c r="I114" s="168"/>
      <c r="L114" s="164"/>
      <c r="M114" s="169"/>
      <c r="N114" s="170"/>
      <c r="O114" s="170"/>
      <c r="P114" s="170"/>
      <c r="Q114" s="170"/>
      <c r="R114" s="170"/>
      <c r="S114" s="170"/>
      <c r="T114" s="171"/>
      <c r="AT114" s="165" t="s">
        <v>123</v>
      </c>
      <c r="AU114" s="165" t="s">
        <v>121</v>
      </c>
      <c r="AV114" s="13" t="s">
        <v>120</v>
      </c>
      <c r="AW114" s="13" t="s">
        <v>31</v>
      </c>
      <c r="AX114" s="13" t="s">
        <v>78</v>
      </c>
      <c r="AY114" s="165" t="s">
        <v>113</v>
      </c>
    </row>
    <row r="115" spans="2:65" s="1" customFormat="1" ht="21" customHeight="1">
      <c r="B115" s="135"/>
      <c r="C115" s="136" t="s">
        <v>145</v>
      </c>
      <c r="D115" s="136" t="s">
        <v>115</v>
      </c>
      <c r="E115" s="137" t="s">
        <v>148</v>
      </c>
      <c r="F115" s="138" t="s">
        <v>461</v>
      </c>
      <c r="G115" s="139" t="s">
        <v>132</v>
      </c>
      <c r="H115" s="140">
        <v>250</v>
      </c>
      <c r="I115" s="141"/>
      <c r="J115" s="140">
        <f>ROUND(I115*H115,3)</f>
        <v>0</v>
      </c>
      <c r="K115" s="138" t="s">
        <v>1</v>
      </c>
      <c r="L115" s="30"/>
      <c r="M115" s="142" t="s">
        <v>1</v>
      </c>
      <c r="N115" s="143" t="s">
        <v>42</v>
      </c>
      <c r="O115" s="49"/>
      <c r="P115" s="144">
        <f>O115*H115</f>
        <v>0</v>
      </c>
      <c r="Q115" s="144">
        <v>0</v>
      </c>
      <c r="R115" s="144">
        <f>Q115*H115</f>
        <v>0</v>
      </c>
      <c r="S115" s="144">
        <v>0</v>
      </c>
      <c r="T115" s="145">
        <f>S115*H115</f>
        <v>0</v>
      </c>
      <c r="AR115" s="16" t="s">
        <v>120</v>
      </c>
      <c r="AT115" s="16" t="s">
        <v>115</v>
      </c>
      <c r="AU115" s="16" t="s">
        <v>121</v>
      </c>
      <c r="AY115" s="16" t="s">
        <v>113</v>
      </c>
      <c r="BE115" s="146">
        <f>IF(N115="základná",J115,0)</f>
        <v>0</v>
      </c>
      <c r="BF115" s="146">
        <f>IF(N115="znížená",J115,0)</f>
        <v>0</v>
      </c>
      <c r="BG115" s="146">
        <f>IF(N115="zákl. prenesená",J115,0)</f>
        <v>0</v>
      </c>
      <c r="BH115" s="146">
        <f>IF(N115="zníž. prenesená",J115,0)</f>
        <v>0</v>
      </c>
      <c r="BI115" s="146">
        <f>IF(N115="nulová",J115,0)</f>
        <v>0</v>
      </c>
      <c r="BJ115" s="16" t="s">
        <v>121</v>
      </c>
      <c r="BK115" s="147">
        <f>ROUND(I115*H115,3)</f>
        <v>0</v>
      </c>
      <c r="BL115" s="16" t="s">
        <v>120</v>
      </c>
      <c r="BM115" s="16" t="s">
        <v>149</v>
      </c>
    </row>
    <row r="116" spans="2:65" s="11" customFormat="1" ht="11.25">
      <c r="B116" s="148"/>
      <c r="D116" s="149" t="s">
        <v>123</v>
      </c>
      <c r="E116" s="150" t="s">
        <v>1</v>
      </c>
      <c r="F116" s="151" t="s">
        <v>150</v>
      </c>
      <c r="H116" s="150" t="s">
        <v>1</v>
      </c>
      <c r="I116" s="152"/>
      <c r="L116" s="148"/>
      <c r="M116" s="153"/>
      <c r="N116" s="154"/>
      <c r="O116" s="154"/>
      <c r="P116" s="154"/>
      <c r="Q116" s="154"/>
      <c r="R116" s="154"/>
      <c r="S116" s="154"/>
      <c r="T116" s="155"/>
      <c r="AT116" s="150" t="s">
        <v>123</v>
      </c>
      <c r="AU116" s="150" t="s">
        <v>121</v>
      </c>
      <c r="AV116" s="11" t="s">
        <v>78</v>
      </c>
      <c r="AW116" s="11" t="s">
        <v>31</v>
      </c>
      <c r="AX116" s="11" t="s">
        <v>70</v>
      </c>
      <c r="AY116" s="150" t="s">
        <v>113</v>
      </c>
    </row>
    <row r="117" spans="2:65" s="11" customFormat="1" ht="11.25">
      <c r="B117" s="148"/>
      <c r="D117" s="149" t="s">
        <v>123</v>
      </c>
      <c r="E117" s="150" t="s">
        <v>1</v>
      </c>
      <c r="F117" s="151" t="s">
        <v>151</v>
      </c>
      <c r="H117" s="150" t="s">
        <v>1</v>
      </c>
      <c r="I117" s="152"/>
      <c r="L117" s="148"/>
      <c r="M117" s="153"/>
      <c r="N117" s="154"/>
      <c r="O117" s="154"/>
      <c r="P117" s="154"/>
      <c r="Q117" s="154"/>
      <c r="R117" s="154"/>
      <c r="S117" s="154"/>
      <c r="T117" s="155"/>
      <c r="AT117" s="150" t="s">
        <v>123</v>
      </c>
      <c r="AU117" s="150" t="s">
        <v>121</v>
      </c>
      <c r="AV117" s="11" t="s">
        <v>78</v>
      </c>
      <c r="AW117" s="11" t="s">
        <v>31</v>
      </c>
      <c r="AX117" s="11" t="s">
        <v>70</v>
      </c>
      <c r="AY117" s="150" t="s">
        <v>113</v>
      </c>
    </row>
    <row r="118" spans="2:65" s="11" customFormat="1" ht="11.25">
      <c r="B118" s="148"/>
      <c r="D118" s="149" t="s">
        <v>123</v>
      </c>
      <c r="E118" s="150" t="s">
        <v>1</v>
      </c>
      <c r="F118" s="151" t="s">
        <v>152</v>
      </c>
      <c r="H118" s="150" t="s">
        <v>1</v>
      </c>
      <c r="I118" s="152"/>
      <c r="L118" s="148"/>
      <c r="M118" s="153"/>
      <c r="N118" s="154"/>
      <c r="O118" s="154"/>
      <c r="P118" s="154"/>
      <c r="Q118" s="154"/>
      <c r="R118" s="154"/>
      <c r="S118" s="154"/>
      <c r="T118" s="155"/>
      <c r="AT118" s="150" t="s">
        <v>123</v>
      </c>
      <c r="AU118" s="150" t="s">
        <v>121</v>
      </c>
      <c r="AV118" s="11" t="s">
        <v>78</v>
      </c>
      <c r="AW118" s="11" t="s">
        <v>31</v>
      </c>
      <c r="AX118" s="11" t="s">
        <v>70</v>
      </c>
      <c r="AY118" s="150" t="s">
        <v>113</v>
      </c>
    </row>
    <row r="119" spans="2:65" s="11" customFormat="1" ht="11.25">
      <c r="B119" s="148"/>
      <c r="D119" s="149" t="s">
        <v>123</v>
      </c>
      <c r="E119" s="150" t="s">
        <v>1</v>
      </c>
      <c r="F119" s="151" t="s">
        <v>153</v>
      </c>
      <c r="H119" s="150" t="s">
        <v>1</v>
      </c>
      <c r="I119" s="152"/>
      <c r="L119" s="148"/>
      <c r="M119" s="153"/>
      <c r="N119" s="154"/>
      <c r="O119" s="154"/>
      <c r="P119" s="154"/>
      <c r="Q119" s="154"/>
      <c r="R119" s="154"/>
      <c r="S119" s="154"/>
      <c r="T119" s="155"/>
      <c r="AT119" s="150" t="s">
        <v>123</v>
      </c>
      <c r="AU119" s="150" t="s">
        <v>121</v>
      </c>
      <c r="AV119" s="11" t="s">
        <v>78</v>
      </c>
      <c r="AW119" s="11" t="s">
        <v>31</v>
      </c>
      <c r="AX119" s="11" t="s">
        <v>70</v>
      </c>
      <c r="AY119" s="150" t="s">
        <v>113</v>
      </c>
    </row>
    <row r="120" spans="2:65" s="11" customFormat="1" ht="11.25">
      <c r="B120" s="148"/>
      <c r="D120" s="149" t="s">
        <v>123</v>
      </c>
      <c r="E120" s="150" t="s">
        <v>1</v>
      </c>
      <c r="F120" s="151" t="s">
        <v>154</v>
      </c>
      <c r="H120" s="150" t="s">
        <v>1</v>
      </c>
      <c r="I120" s="152"/>
      <c r="L120" s="148"/>
      <c r="M120" s="153"/>
      <c r="N120" s="154"/>
      <c r="O120" s="154"/>
      <c r="P120" s="154"/>
      <c r="Q120" s="154"/>
      <c r="R120" s="154"/>
      <c r="S120" s="154"/>
      <c r="T120" s="155"/>
      <c r="AT120" s="150" t="s">
        <v>123</v>
      </c>
      <c r="AU120" s="150" t="s">
        <v>121</v>
      </c>
      <c r="AV120" s="11" t="s">
        <v>78</v>
      </c>
      <c r="AW120" s="11" t="s">
        <v>31</v>
      </c>
      <c r="AX120" s="11" t="s">
        <v>70</v>
      </c>
      <c r="AY120" s="150" t="s">
        <v>113</v>
      </c>
    </row>
    <row r="121" spans="2:65" s="11" customFormat="1" ht="11.25">
      <c r="B121" s="148"/>
      <c r="D121" s="149" t="s">
        <v>123</v>
      </c>
      <c r="E121" s="150" t="s">
        <v>1</v>
      </c>
      <c r="F121" s="151" t="s">
        <v>155</v>
      </c>
      <c r="H121" s="150" t="s">
        <v>1</v>
      </c>
      <c r="I121" s="152"/>
      <c r="L121" s="148"/>
      <c r="M121" s="153"/>
      <c r="N121" s="154"/>
      <c r="O121" s="154"/>
      <c r="P121" s="154"/>
      <c r="Q121" s="154"/>
      <c r="R121" s="154"/>
      <c r="S121" s="154"/>
      <c r="T121" s="155"/>
      <c r="AT121" s="150" t="s">
        <v>123</v>
      </c>
      <c r="AU121" s="150" t="s">
        <v>121</v>
      </c>
      <c r="AV121" s="11" t="s">
        <v>78</v>
      </c>
      <c r="AW121" s="11" t="s">
        <v>31</v>
      </c>
      <c r="AX121" s="11" t="s">
        <v>70</v>
      </c>
      <c r="AY121" s="150" t="s">
        <v>113</v>
      </c>
    </row>
    <row r="122" spans="2:65" s="12" customFormat="1" ht="11.25">
      <c r="B122" s="156"/>
      <c r="D122" s="149" t="s">
        <v>123</v>
      </c>
      <c r="E122" s="157" t="s">
        <v>1</v>
      </c>
      <c r="F122" s="158" t="s">
        <v>156</v>
      </c>
      <c r="H122" s="159">
        <v>250</v>
      </c>
      <c r="I122" s="160"/>
      <c r="L122" s="156"/>
      <c r="M122" s="161"/>
      <c r="N122" s="162"/>
      <c r="O122" s="162"/>
      <c r="P122" s="162"/>
      <c r="Q122" s="162"/>
      <c r="R122" s="162"/>
      <c r="S122" s="162"/>
      <c r="T122" s="163"/>
      <c r="AT122" s="157" t="s">
        <v>123</v>
      </c>
      <c r="AU122" s="157" t="s">
        <v>121</v>
      </c>
      <c r="AV122" s="12" t="s">
        <v>121</v>
      </c>
      <c r="AW122" s="12" t="s">
        <v>31</v>
      </c>
      <c r="AX122" s="12" t="s">
        <v>78</v>
      </c>
      <c r="AY122" s="157" t="s">
        <v>113</v>
      </c>
    </row>
    <row r="123" spans="2:65" s="1" customFormat="1" ht="16.5" customHeight="1">
      <c r="B123" s="135"/>
      <c r="C123" s="136" t="s">
        <v>120</v>
      </c>
      <c r="D123" s="136" t="s">
        <v>115</v>
      </c>
      <c r="E123" s="137" t="s">
        <v>157</v>
      </c>
      <c r="F123" s="138" t="s">
        <v>158</v>
      </c>
      <c r="G123" s="139" t="s">
        <v>118</v>
      </c>
      <c r="H123" s="140">
        <v>0.77900000000000003</v>
      </c>
      <c r="I123" s="141"/>
      <c r="J123" s="140">
        <f>ROUND(I123*H123,3)</f>
        <v>0</v>
      </c>
      <c r="K123" s="138" t="s">
        <v>119</v>
      </c>
      <c r="L123" s="30"/>
      <c r="M123" s="142" t="s">
        <v>1</v>
      </c>
      <c r="N123" s="143" t="s">
        <v>42</v>
      </c>
      <c r="O123" s="49"/>
      <c r="P123" s="144">
        <f>O123*H123</f>
        <v>0</v>
      </c>
      <c r="Q123" s="144">
        <v>2.2151299999999998</v>
      </c>
      <c r="R123" s="144">
        <f>Q123*H123</f>
        <v>1.72558627</v>
      </c>
      <c r="S123" s="144">
        <v>0</v>
      </c>
      <c r="T123" s="145">
        <f>S123*H123</f>
        <v>0</v>
      </c>
      <c r="AR123" s="16" t="s">
        <v>120</v>
      </c>
      <c r="AT123" s="16" t="s">
        <v>115</v>
      </c>
      <c r="AU123" s="16" t="s">
        <v>121</v>
      </c>
      <c r="AY123" s="16" t="s">
        <v>113</v>
      </c>
      <c r="BE123" s="146">
        <f>IF(N123="základná",J123,0)</f>
        <v>0</v>
      </c>
      <c r="BF123" s="146">
        <f>IF(N123="znížená",J123,0)</f>
        <v>0</v>
      </c>
      <c r="BG123" s="146">
        <f>IF(N123="zákl. prenesená",J123,0)</f>
        <v>0</v>
      </c>
      <c r="BH123" s="146">
        <f>IF(N123="zníž. prenesená",J123,0)</f>
        <v>0</v>
      </c>
      <c r="BI123" s="146">
        <f>IF(N123="nulová",J123,0)</f>
        <v>0</v>
      </c>
      <c r="BJ123" s="16" t="s">
        <v>121</v>
      </c>
      <c r="BK123" s="147">
        <f>ROUND(I123*H123,3)</f>
        <v>0</v>
      </c>
      <c r="BL123" s="16" t="s">
        <v>120</v>
      </c>
      <c r="BM123" s="16" t="s">
        <v>159</v>
      </c>
    </row>
    <row r="124" spans="2:65" s="11" customFormat="1" ht="11.25">
      <c r="B124" s="148"/>
      <c r="D124" s="149" t="s">
        <v>123</v>
      </c>
      <c r="E124" s="150" t="s">
        <v>1</v>
      </c>
      <c r="F124" s="151" t="s">
        <v>124</v>
      </c>
      <c r="H124" s="150" t="s">
        <v>1</v>
      </c>
      <c r="I124" s="152"/>
      <c r="L124" s="148"/>
      <c r="M124" s="153"/>
      <c r="N124" s="154"/>
      <c r="O124" s="154"/>
      <c r="P124" s="154"/>
      <c r="Q124" s="154"/>
      <c r="R124" s="154"/>
      <c r="S124" s="154"/>
      <c r="T124" s="155"/>
      <c r="AT124" s="150" t="s">
        <v>123</v>
      </c>
      <c r="AU124" s="150" t="s">
        <v>121</v>
      </c>
      <c r="AV124" s="11" t="s">
        <v>78</v>
      </c>
      <c r="AW124" s="11" t="s">
        <v>31</v>
      </c>
      <c r="AX124" s="11" t="s">
        <v>70</v>
      </c>
      <c r="AY124" s="150" t="s">
        <v>113</v>
      </c>
    </row>
    <row r="125" spans="2:65" s="12" customFormat="1" ht="11.25">
      <c r="B125" s="156"/>
      <c r="D125" s="149" t="s">
        <v>123</v>
      </c>
      <c r="E125" s="157" t="s">
        <v>1</v>
      </c>
      <c r="F125" s="158" t="s">
        <v>160</v>
      </c>
      <c r="H125" s="159">
        <v>0.33100000000000002</v>
      </c>
      <c r="I125" s="160"/>
      <c r="L125" s="156"/>
      <c r="M125" s="161"/>
      <c r="N125" s="162"/>
      <c r="O125" s="162"/>
      <c r="P125" s="162"/>
      <c r="Q125" s="162"/>
      <c r="R125" s="162"/>
      <c r="S125" s="162"/>
      <c r="T125" s="163"/>
      <c r="AT125" s="157" t="s">
        <v>123</v>
      </c>
      <c r="AU125" s="157" t="s">
        <v>121</v>
      </c>
      <c r="AV125" s="12" t="s">
        <v>121</v>
      </c>
      <c r="AW125" s="12" t="s">
        <v>31</v>
      </c>
      <c r="AX125" s="12" t="s">
        <v>70</v>
      </c>
      <c r="AY125" s="157" t="s">
        <v>113</v>
      </c>
    </row>
    <row r="126" spans="2:65" s="12" customFormat="1" ht="11.25">
      <c r="B126" s="156"/>
      <c r="D126" s="149" t="s">
        <v>123</v>
      </c>
      <c r="E126" s="157" t="s">
        <v>1</v>
      </c>
      <c r="F126" s="158" t="s">
        <v>161</v>
      </c>
      <c r="H126" s="159">
        <v>0.44800000000000001</v>
      </c>
      <c r="I126" s="160"/>
      <c r="L126" s="156"/>
      <c r="M126" s="161"/>
      <c r="N126" s="162"/>
      <c r="O126" s="162"/>
      <c r="P126" s="162"/>
      <c r="Q126" s="162"/>
      <c r="R126" s="162"/>
      <c r="S126" s="162"/>
      <c r="T126" s="163"/>
      <c r="AT126" s="157" t="s">
        <v>123</v>
      </c>
      <c r="AU126" s="157" t="s">
        <v>121</v>
      </c>
      <c r="AV126" s="12" t="s">
        <v>121</v>
      </c>
      <c r="AW126" s="12" t="s">
        <v>31</v>
      </c>
      <c r="AX126" s="12" t="s">
        <v>70</v>
      </c>
      <c r="AY126" s="157" t="s">
        <v>113</v>
      </c>
    </row>
    <row r="127" spans="2:65" s="13" customFormat="1" ht="11.25">
      <c r="B127" s="164"/>
      <c r="D127" s="149" t="s">
        <v>123</v>
      </c>
      <c r="E127" s="165" t="s">
        <v>1</v>
      </c>
      <c r="F127" s="166" t="s">
        <v>128</v>
      </c>
      <c r="H127" s="167">
        <v>0.77900000000000003</v>
      </c>
      <c r="I127" s="168"/>
      <c r="L127" s="164"/>
      <c r="M127" s="169"/>
      <c r="N127" s="170"/>
      <c r="O127" s="170"/>
      <c r="P127" s="170"/>
      <c r="Q127" s="170"/>
      <c r="R127" s="170"/>
      <c r="S127" s="170"/>
      <c r="T127" s="171"/>
      <c r="AT127" s="165" t="s">
        <v>123</v>
      </c>
      <c r="AU127" s="165" t="s">
        <v>121</v>
      </c>
      <c r="AV127" s="13" t="s">
        <v>120</v>
      </c>
      <c r="AW127" s="13" t="s">
        <v>31</v>
      </c>
      <c r="AX127" s="13" t="s">
        <v>78</v>
      </c>
      <c r="AY127" s="165" t="s">
        <v>113</v>
      </c>
    </row>
    <row r="128" spans="2:65" s="1" customFormat="1" ht="16.5" customHeight="1">
      <c r="B128" s="135"/>
      <c r="C128" s="136" t="s">
        <v>162</v>
      </c>
      <c r="D128" s="136" t="s">
        <v>115</v>
      </c>
      <c r="E128" s="137" t="s">
        <v>163</v>
      </c>
      <c r="F128" s="138" t="s">
        <v>164</v>
      </c>
      <c r="G128" s="139" t="s">
        <v>165</v>
      </c>
      <c r="H128" s="140">
        <v>1.2E-2</v>
      </c>
      <c r="I128" s="141"/>
      <c r="J128" s="140">
        <f>ROUND(I128*H128,3)</f>
        <v>0</v>
      </c>
      <c r="K128" s="138" t="s">
        <v>119</v>
      </c>
      <c r="L128" s="30"/>
      <c r="M128" s="142" t="s">
        <v>1</v>
      </c>
      <c r="N128" s="143" t="s">
        <v>42</v>
      </c>
      <c r="O128" s="49"/>
      <c r="P128" s="144">
        <f>O128*H128</f>
        <v>0</v>
      </c>
      <c r="Q128" s="144">
        <v>1.20296</v>
      </c>
      <c r="R128" s="144">
        <f>Q128*H128</f>
        <v>1.443552E-2</v>
      </c>
      <c r="S128" s="144">
        <v>0</v>
      </c>
      <c r="T128" s="145">
        <f>S128*H128</f>
        <v>0</v>
      </c>
      <c r="AR128" s="16" t="s">
        <v>120</v>
      </c>
      <c r="AT128" s="16" t="s">
        <v>115</v>
      </c>
      <c r="AU128" s="16" t="s">
        <v>121</v>
      </c>
      <c r="AY128" s="16" t="s">
        <v>113</v>
      </c>
      <c r="BE128" s="146">
        <f>IF(N128="základná",J128,0)</f>
        <v>0</v>
      </c>
      <c r="BF128" s="146">
        <f>IF(N128="znížená",J128,0)</f>
        <v>0</v>
      </c>
      <c r="BG128" s="146">
        <f>IF(N128="zákl. prenesená",J128,0)</f>
        <v>0</v>
      </c>
      <c r="BH128" s="146">
        <f>IF(N128="zníž. prenesená",J128,0)</f>
        <v>0</v>
      </c>
      <c r="BI128" s="146">
        <f>IF(N128="nulová",J128,0)</f>
        <v>0</v>
      </c>
      <c r="BJ128" s="16" t="s">
        <v>121</v>
      </c>
      <c r="BK128" s="147">
        <f>ROUND(I128*H128,3)</f>
        <v>0</v>
      </c>
      <c r="BL128" s="16" t="s">
        <v>120</v>
      </c>
      <c r="BM128" s="16" t="s">
        <v>166</v>
      </c>
    </row>
    <row r="129" spans="2:65" s="11" customFormat="1" ht="11.25">
      <c r="B129" s="148"/>
      <c r="D129" s="149" t="s">
        <v>123</v>
      </c>
      <c r="E129" s="150" t="s">
        <v>1</v>
      </c>
      <c r="F129" s="151" t="s">
        <v>124</v>
      </c>
      <c r="H129" s="150" t="s">
        <v>1</v>
      </c>
      <c r="I129" s="152"/>
      <c r="L129" s="148"/>
      <c r="M129" s="153"/>
      <c r="N129" s="154"/>
      <c r="O129" s="154"/>
      <c r="P129" s="154"/>
      <c r="Q129" s="154"/>
      <c r="R129" s="154"/>
      <c r="S129" s="154"/>
      <c r="T129" s="155"/>
      <c r="AT129" s="150" t="s">
        <v>123</v>
      </c>
      <c r="AU129" s="150" t="s">
        <v>121</v>
      </c>
      <c r="AV129" s="11" t="s">
        <v>78</v>
      </c>
      <c r="AW129" s="11" t="s">
        <v>31</v>
      </c>
      <c r="AX129" s="11" t="s">
        <v>70</v>
      </c>
      <c r="AY129" s="150" t="s">
        <v>113</v>
      </c>
    </row>
    <row r="130" spans="2:65" s="11" customFormat="1" ht="11.25">
      <c r="B130" s="148"/>
      <c r="D130" s="149" t="s">
        <v>123</v>
      </c>
      <c r="E130" s="150" t="s">
        <v>1</v>
      </c>
      <c r="F130" s="151" t="s">
        <v>167</v>
      </c>
      <c r="H130" s="150" t="s">
        <v>1</v>
      </c>
      <c r="I130" s="152"/>
      <c r="L130" s="148"/>
      <c r="M130" s="153"/>
      <c r="N130" s="154"/>
      <c r="O130" s="154"/>
      <c r="P130" s="154"/>
      <c r="Q130" s="154"/>
      <c r="R130" s="154"/>
      <c r="S130" s="154"/>
      <c r="T130" s="155"/>
      <c r="AT130" s="150" t="s">
        <v>123</v>
      </c>
      <c r="AU130" s="150" t="s">
        <v>121</v>
      </c>
      <c r="AV130" s="11" t="s">
        <v>78</v>
      </c>
      <c r="AW130" s="11" t="s">
        <v>31</v>
      </c>
      <c r="AX130" s="11" t="s">
        <v>70</v>
      </c>
      <c r="AY130" s="150" t="s">
        <v>113</v>
      </c>
    </row>
    <row r="131" spans="2:65" s="12" customFormat="1" ht="11.25">
      <c r="B131" s="156"/>
      <c r="D131" s="149" t="s">
        <v>123</v>
      </c>
      <c r="E131" s="157" t="s">
        <v>1</v>
      </c>
      <c r="F131" s="158" t="s">
        <v>168</v>
      </c>
      <c r="H131" s="159">
        <v>1.2E-2</v>
      </c>
      <c r="I131" s="160"/>
      <c r="L131" s="156"/>
      <c r="M131" s="161"/>
      <c r="N131" s="162"/>
      <c r="O131" s="162"/>
      <c r="P131" s="162"/>
      <c r="Q131" s="162"/>
      <c r="R131" s="162"/>
      <c r="S131" s="162"/>
      <c r="T131" s="163"/>
      <c r="AT131" s="157" t="s">
        <v>123</v>
      </c>
      <c r="AU131" s="157" t="s">
        <v>121</v>
      </c>
      <c r="AV131" s="12" t="s">
        <v>121</v>
      </c>
      <c r="AW131" s="12" t="s">
        <v>31</v>
      </c>
      <c r="AX131" s="12" t="s">
        <v>78</v>
      </c>
      <c r="AY131" s="157" t="s">
        <v>113</v>
      </c>
    </row>
    <row r="132" spans="2:65" s="1" customFormat="1" ht="22.5" customHeight="1">
      <c r="B132" s="135"/>
      <c r="C132" s="136" t="s">
        <v>169</v>
      </c>
      <c r="D132" s="136" t="s">
        <v>115</v>
      </c>
      <c r="E132" s="137" t="s">
        <v>170</v>
      </c>
      <c r="F132" s="138" t="s">
        <v>462</v>
      </c>
      <c r="G132" s="139" t="s">
        <v>171</v>
      </c>
      <c r="H132" s="140">
        <v>1140</v>
      </c>
      <c r="I132" s="141"/>
      <c r="J132" s="140">
        <f>ROUND(I132*H132,3)</f>
        <v>0</v>
      </c>
      <c r="K132" s="138" t="s">
        <v>1</v>
      </c>
      <c r="L132" s="30"/>
      <c r="M132" s="142" t="s">
        <v>1</v>
      </c>
      <c r="N132" s="143" t="s">
        <v>42</v>
      </c>
      <c r="O132" s="49"/>
      <c r="P132" s="144">
        <f>O132*H132</f>
        <v>0</v>
      </c>
      <c r="Q132" s="144">
        <v>2.0000000000000002E-5</v>
      </c>
      <c r="R132" s="144">
        <f>Q132*H132</f>
        <v>2.2800000000000001E-2</v>
      </c>
      <c r="S132" s="144">
        <v>0</v>
      </c>
      <c r="T132" s="145">
        <f>S132*H132</f>
        <v>0</v>
      </c>
      <c r="AR132" s="16" t="s">
        <v>120</v>
      </c>
      <c r="AT132" s="16" t="s">
        <v>115</v>
      </c>
      <c r="AU132" s="16" t="s">
        <v>121</v>
      </c>
      <c r="AY132" s="16" t="s">
        <v>113</v>
      </c>
      <c r="BE132" s="146">
        <f>IF(N132="základná",J132,0)</f>
        <v>0</v>
      </c>
      <c r="BF132" s="146">
        <f>IF(N132="znížená",J132,0)</f>
        <v>0</v>
      </c>
      <c r="BG132" s="146">
        <f>IF(N132="zákl. prenesená",J132,0)</f>
        <v>0</v>
      </c>
      <c r="BH132" s="146">
        <f>IF(N132="zníž. prenesená",J132,0)</f>
        <v>0</v>
      </c>
      <c r="BI132" s="146">
        <f>IF(N132="nulová",J132,0)</f>
        <v>0</v>
      </c>
      <c r="BJ132" s="16" t="s">
        <v>121</v>
      </c>
      <c r="BK132" s="147">
        <f>ROUND(I132*H132,3)</f>
        <v>0</v>
      </c>
      <c r="BL132" s="16" t="s">
        <v>120</v>
      </c>
      <c r="BM132" s="16" t="s">
        <v>172</v>
      </c>
    </row>
    <row r="133" spans="2:65" s="11" customFormat="1" ht="11.25">
      <c r="B133" s="148"/>
      <c r="D133" s="149" t="s">
        <v>123</v>
      </c>
      <c r="E133" s="150" t="s">
        <v>1</v>
      </c>
      <c r="F133" s="151" t="s">
        <v>124</v>
      </c>
      <c r="H133" s="150" t="s">
        <v>1</v>
      </c>
      <c r="I133" s="152"/>
      <c r="L133" s="148"/>
      <c r="M133" s="153"/>
      <c r="N133" s="154"/>
      <c r="O133" s="154"/>
      <c r="P133" s="154"/>
      <c r="Q133" s="154"/>
      <c r="R133" s="154"/>
      <c r="S133" s="154"/>
      <c r="T133" s="155"/>
      <c r="AT133" s="150" t="s">
        <v>123</v>
      </c>
      <c r="AU133" s="150" t="s">
        <v>121</v>
      </c>
      <c r="AV133" s="11" t="s">
        <v>78</v>
      </c>
      <c r="AW133" s="11" t="s">
        <v>31</v>
      </c>
      <c r="AX133" s="11" t="s">
        <v>70</v>
      </c>
      <c r="AY133" s="150" t="s">
        <v>113</v>
      </c>
    </row>
    <row r="134" spans="2:65" s="11" customFormat="1" ht="11.25">
      <c r="B134" s="148"/>
      <c r="D134" s="149" t="s">
        <v>123</v>
      </c>
      <c r="E134" s="150" t="s">
        <v>1</v>
      </c>
      <c r="F134" s="151" t="s">
        <v>173</v>
      </c>
      <c r="H134" s="150" t="s">
        <v>1</v>
      </c>
      <c r="I134" s="152"/>
      <c r="L134" s="148"/>
      <c r="M134" s="153"/>
      <c r="N134" s="154"/>
      <c r="O134" s="154"/>
      <c r="P134" s="154"/>
      <c r="Q134" s="154"/>
      <c r="R134" s="154"/>
      <c r="S134" s="154"/>
      <c r="T134" s="155"/>
      <c r="AT134" s="150" t="s">
        <v>123</v>
      </c>
      <c r="AU134" s="150" t="s">
        <v>121</v>
      </c>
      <c r="AV134" s="11" t="s">
        <v>78</v>
      </c>
      <c r="AW134" s="11" t="s">
        <v>31</v>
      </c>
      <c r="AX134" s="11" t="s">
        <v>70</v>
      </c>
      <c r="AY134" s="150" t="s">
        <v>113</v>
      </c>
    </row>
    <row r="135" spans="2:65" s="11" customFormat="1" ht="11.25">
      <c r="B135" s="148"/>
      <c r="D135" s="149" t="s">
        <v>123</v>
      </c>
      <c r="E135" s="150" t="s">
        <v>1</v>
      </c>
      <c r="F135" s="151" t="s">
        <v>174</v>
      </c>
      <c r="H135" s="150" t="s">
        <v>1</v>
      </c>
      <c r="I135" s="152"/>
      <c r="L135" s="148"/>
      <c r="M135" s="153"/>
      <c r="N135" s="154"/>
      <c r="O135" s="154"/>
      <c r="P135" s="154"/>
      <c r="Q135" s="154"/>
      <c r="R135" s="154"/>
      <c r="S135" s="154"/>
      <c r="T135" s="155"/>
      <c r="AT135" s="150" t="s">
        <v>123</v>
      </c>
      <c r="AU135" s="150" t="s">
        <v>121</v>
      </c>
      <c r="AV135" s="11" t="s">
        <v>78</v>
      </c>
      <c r="AW135" s="11" t="s">
        <v>31</v>
      </c>
      <c r="AX135" s="11" t="s">
        <v>70</v>
      </c>
      <c r="AY135" s="150" t="s">
        <v>113</v>
      </c>
    </row>
    <row r="136" spans="2:65" s="12" customFormat="1" ht="11.25">
      <c r="B136" s="156"/>
      <c r="D136" s="149" t="s">
        <v>123</v>
      </c>
      <c r="E136" s="157" t="s">
        <v>1</v>
      </c>
      <c r="F136" s="158" t="s">
        <v>175</v>
      </c>
      <c r="H136" s="159">
        <v>1140</v>
      </c>
      <c r="I136" s="160"/>
      <c r="L136" s="156"/>
      <c r="M136" s="161"/>
      <c r="N136" s="162"/>
      <c r="O136" s="162"/>
      <c r="P136" s="162"/>
      <c r="Q136" s="162"/>
      <c r="R136" s="162"/>
      <c r="S136" s="162"/>
      <c r="T136" s="163"/>
      <c r="AT136" s="157" t="s">
        <v>123</v>
      </c>
      <c r="AU136" s="157" t="s">
        <v>121</v>
      </c>
      <c r="AV136" s="12" t="s">
        <v>121</v>
      </c>
      <c r="AW136" s="12" t="s">
        <v>31</v>
      </c>
      <c r="AX136" s="12" t="s">
        <v>78</v>
      </c>
      <c r="AY136" s="157" t="s">
        <v>113</v>
      </c>
    </row>
    <row r="137" spans="2:65" s="1" customFormat="1" ht="16.5" customHeight="1">
      <c r="B137" s="135"/>
      <c r="C137" s="180" t="s">
        <v>176</v>
      </c>
      <c r="D137" s="180" t="s">
        <v>177</v>
      </c>
      <c r="E137" s="181" t="s">
        <v>178</v>
      </c>
      <c r="F137" s="182" t="s">
        <v>179</v>
      </c>
      <c r="G137" s="183" t="s">
        <v>165</v>
      </c>
      <c r="H137" s="184">
        <v>2.4E-2</v>
      </c>
      <c r="I137" s="185"/>
      <c r="J137" s="184">
        <f>ROUND(I137*H137,3)</f>
        <v>0</v>
      </c>
      <c r="K137" s="182" t="s">
        <v>119</v>
      </c>
      <c r="L137" s="186"/>
      <c r="M137" s="187" t="s">
        <v>1</v>
      </c>
      <c r="N137" s="188" t="s">
        <v>42</v>
      </c>
      <c r="O137" s="49"/>
      <c r="P137" s="144">
        <f>O137*H137</f>
        <v>0</v>
      </c>
      <c r="Q137" s="144">
        <v>1</v>
      </c>
      <c r="R137" s="144">
        <f>Q137*H137</f>
        <v>2.4E-2</v>
      </c>
      <c r="S137" s="144">
        <v>0</v>
      </c>
      <c r="T137" s="145">
        <f>S137*H137</f>
        <v>0</v>
      </c>
      <c r="AR137" s="16" t="s">
        <v>180</v>
      </c>
      <c r="AT137" s="16" t="s">
        <v>177</v>
      </c>
      <c r="AU137" s="16" t="s">
        <v>121</v>
      </c>
      <c r="AY137" s="16" t="s">
        <v>113</v>
      </c>
      <c r="BE137" s="146">
        <f>IF(N137="základná",J137,0)</f>
        <v>0</v>
      </c>
      <c r="BF137" s="146">
        <f>IF(N137="znížená",J137,0)</f>
        <v>0</v>
      </c>
      <c r="BG137" s="146">
        <f>IF(N137="zákl. prenesená",J137,0)</f>
        <v>0</v>
      </c>
      <c r="BH137" s="146">
        <f>IF(N137="zníž. prenesená",J137,0)</f>
        <v>0</v>
      </c>
      <c r="BI137" s="146">
        <f>IF(N137="nulová",J137,0)</f>
        <v>0</v>
      </c>
      <c r="BJ137" s="16" t="s">
        <v>121</v>
      </c>
      <c r="BK137" s="147">
        <f>ROUND(I137*H137,3)</f>
        <v>0</v>
      </c>
      <c r="BL137" s="16" t="s">
        <v>120</v>
      </c>
      <c r="BM137" s="16" t="s">
        <v>181</v>
      </c>
    </row>
    <row r="138" spans="2:65" s="12" customFormat="1" ht="11.25">
      <c r="B138" s="156"/>
      <c r="D138" s="149" t="s">
        <v>123</v>
      </c>
      <c r="E138" s="157" t="s">
        <v>1</v>
      </c>
      <c r="F138" s="158" t="s">
        <v>182</v>
      </c>
      <c r="H138" s="159">
        <v>2.4E-2</v>
      </c>
      <c r="I138" s="160"/>
      <c r="L138" s="156"/>
      <c r="M138" s="161"/>
      <c r="N138" s="162"/>
      <c r="O138" s="162"/>
      <c r="P138" s="162"/>
      <c r="Q138" s="162"/>
      <c r="R138" s="162"/>
      <c r="S138" s="162"/>
      <c r="T138" s="163"/>
      <c r="AT138" s="157" t="s">
        <v>123</v>
      </c>
      <c r="AU138" s="157" t="s">
        <v>121</v>
      </c>
      <c r="AV138" s="12" t="s">
        <v>121</v>
      </c>
      <c r="AW138" s="12" t="s">
        <v>31</v>
      </c>
      <c r="AX138" s="12" t="s">
        <v>78</v>
      </c>
      <c r="AY138" s="157" t="s">
        <v>113</v>
      </c>
    </row>
    <row r="139" spans="2:65" s="10" customFormat="1" ht="22.9" customHeight="1">
      <c r="B139" s="122"/>
      <c r="D139" s="123" t="s">
        <v>69</v>
      </c>
      <c r="E139" s="133" t="s">
        <v>120</v>
      </c>
      <c r="F139" s="133" t="s">
        <v>183</v>
      </c>
      <c r="I139" s="125"/>
      <c r="J139" s="134">
        <f>BK139</f>
        <v>0</v>
      </c>
      <c r="L139" s="122"/>
      <c r="M139" s="127"/>
      <c r="N139" s="128"/>
      <c r="O139" s="128"/>
      <c r="P139" s="129">
        <f>SUM(P140:P152)</f>
        <v>0</v>
      </c>
      <c r="Q139" s="128"/>
      <c r="R139" s="129">
        <f>SUM(R140:R152)</f>
        <v>3.1163678699999999</v>
      </c>
      <c r="S139" s="128"/>
      <c r="T139" s="130">
        <f>SUM(T140:T152)</f>
        <v>0</v>
      </c>
      <c r="AR139" s="123" t="s">
        <v>78</v>
      </c>
      <c r="AT139" s="131" t="s">
        <v>69</v>
      </c>
      <c r="AU139" s="131" t="s">
        <v>78</v>
      </c>
      <c r="AY139" s="123" t="s">
        <v>113</v>
      </c>
      <c r="BK139" s="132">
        <f>SUM(BK140:BK152)</f>
        <v>0</v>
      </c>
    </row>
    <row r="140" spans="2:65" s="1" customFormat="1" ht="16.5" customHeight="1">
      <c r="B140" s="135"/>
      <c r="C140" s="136" t="s">
        <v>180</v>
      </c>
      <c r="D140" s="136" t="s">
        <v>115</v>
      </c>
      <c r="E140" s="137" t="s">
        <v>184</v>
      </c>
      <c r="F140" s="138" t="s">
        <v>463</v>
      </c>
      <c r="G140" s="139" t="s">
        <v>185</v>
      </c>
      <c r="H140" s="140">
        <v>4</v>
      </c>
      <c r="I140" s="141"/>
      <c r="J140" s="140">
        <f>ROUND(I140*H140,3)</f>
        <v>0</v>
      </c>
      <c r="K140" s="138" t="s">
        <v>1</v>
      </c>
      <c r="L140" s="30"/>
      <c r="M140" s="142" t="s">
        <v>1</v>
      </c>
      <c r="N140" s="143" t="s">
        <v>42</v>
      </c>
      <c r="O140" s="49"/>
      <c r="P140" s="144">
        <f>O140*H140</f>
        <v>0</v>
      </c>
      <c r="Q140" s="144">
        <v>0</v>
      </c>
      <c r="R140" s="144">
        <f>Q140*H140</f>
        <v>0</v>
      </c>
      <c r="S140" s="144">
        <v>0</v>
      </c>
      <c r="T140" s="145">
        <f>S140*H140</f>
        <v>0</v>
      </c>
      <c r="AR140" s="16" t="s">
        <v>120</v>
      </c>
      <c r="AT140" s="16" t="s">
        <v>115</v>
      </c>
      <c r="AU140" s="16" t="s">
        <v>121</v>
      </c>
      <c r="AY140" s="16" t="s">
        <v>113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6" t="s">
        <v>121</v>
      </c>
      <c r="BK140" s="147">
        <f>ROUND(I140*H140,3)</f>
        <v>0</v>
      </c>
      <c r="BL140" s="16" t="s">
        <v>120</v>
      </c>
      <c r="BM140" s="16" t="s">
        <v>186</v>
      </c>
    </row>
    <row r="141" spans="2:65" s="1" customFormat="1" ht="16.5" customHeight="1">
      <c r="B141" s="135"/>
      <c r="C141" s="136" t="s">
        <v>187</v>
      </c>
      <c r="D141" s="136" t="s">
        <v>115</v>
      </c>
      <c r="E141" s="137" t="s">
        <v>188</v>
      </c>
      <c r="F141" s="138" t="s">
        <v>464</v>
      </c>
      <c r="G141" s="139" t="s">
        <v>132</v>
      </c>
      <c r="H141" s="140">
        <v>7.92</v>
      </c>
      <c r="I141" s="141"/>
      <c r="J141" s="140">
        <f>ROUND(I141*H141,3)</f>
        <v>0</v>
      </c>
      <c r="K141" s="138" t="s">
        <v>119</v>
      </c>
      <c r="L141" s="30"/>
      <c r="M141" s="142" t="s">
        <v>1</v>
      </c>
      <c r="N141" s="143" t="s">
        <v>42</v>
      </c>
      <c r="O141" s="49"/>
      <c r="P141" s="144">
        <f>O141*H141</f>
        <v>0</v>
      </c>
      <c r="Q141" s="144">
        <v>0.29716999999999999</v>
      </c>
      <c r="R141" s="144">
        <f>Q141*H141</f>
        <v>2.3535863999999997</v>
      </c>
      <c r="S141" s="144">
        <v>0</v>
      </c>
      <c r="T141" s="145">
        <f>S141*H141</f>
        <v>0</v>
      </c>
      <c r="AR141" s="16" t="s">
        <v>120</v>
      </c>
      <c r="AT141" s="16" t="s">
        <v>115</v>
      </c>
      <c r="AU141" s="16" t="s">
        <v>121</v>
      </c>
      <c r="AY141" s="16" t="s">
        <v>113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6" t="s">
        <v>121</v>
      </c>
      <c r="BK141" s="147">
        <f>ROUND(I141*H141,3)</f>
        <v>0</v>
      </c>
      <c r="BL141" s="16" t="s">
        <v>120</v>
      </c>
      <c r="BM141" s="16" t="s">
        <v>189</v>
      </c>
    </row>
    <row r="142" spans="2:65" s="11" customFormat="1" ht="11.25">
      <c r="B142" s="148"/>
      <c r="D142" s="149" t="s">
        <v>123</v>
      </c>
      <c r="E142" s="150" t="s">
        <v>1</v>
      </c>
      <c r="F142" s="151" t="s">
        <v>135</v>
      </c>
      <c r="H142" s="150" t="s">
        <v>1</v>
      </c>
      <c r="I142" s="152"/>
      <c r="L142" s="148"/>
      <c r="M142" s="153"/>
      <c r="N142" s="154"/>
      <c r="O142" s="154"/>
      <c r="P142" s="154"/>
      <c r="Q142" s="154"/>
      <c r="R142" s="154"/>
      <c r="S142" s="154"/>
      <c r="T142" s="155"/>
      <c r="AT142" s="150" t="s">
        <v>123</v>
      </c>
      <c r="AU142" s="150" t="s">
        <v>121</v>
      </c>
      <c r="AV142" s="11" t="s">
        <v>78</v>
      </c>
      <c r="AW142" s="11" t="s">
        <v>31</v>
      </c>
      <c r="AX142" s="11" t="s">
        <v>70</v>
      </c>
      <c r="AY142" s="150" t="s">
        <v>113</v>
      </c>
    </row>
    <row r="143" spans="2:65" s="12" customFormat="1" ht="11.25">
      <c r="B143" s="156"/>
      <c r="D143" s="149" t="s">
        <v>123</v>
      </c>
      <c r="E143" s="157" t="s">
        <v>1</v>
      </c>
      <c r="F143" s="158" t="s">
        <v>190</v>
      </c>
      <c r="H143" s="159">
        <v>7.92</v>
      </c>
      <c r="I143" s="160"/>
      <c r="L143" s="156"/>
      <c r="M143" s="161"/>
      <c r="N143" s="162"/>
      <c r="O143" s="162"/>
      <c r="P143" s="162"/>
      <c r="Q143" s="162"/>
      <c r="R143" s="162"/>
      <c r="S143" s="162"/>
      <c r="T143" s="163"/>
      <c r="AT143" s="157" t="s">
        <v>123</v>
      </c>
      <c r="AU143" s="157" t="s">
        <v>121</v>
      </c>
      <c r="AV143" s="12" t="s">
        <v>121</v>
      </c>
      <c r="AW143" s="12" t="s">
        <v>31</v>
      </c>
      <c r="AX143" s="12" t="s">
        <v>78</v>
      </c>
      <c r="AY143" s="157" t="s">
        <v>113</v>
      </c>
    </row>
    <row r="144" spans="2:65" s="1" customFormat="1" ht="25.5" customHeight="1">
      <c r="B144" s="135"/>
      <c r="C144" s="136" t="s">
        <v>191</v>
      </c>
      <c r="D144" s="136" t="s">
        <v>115</v>
      </c>
      <c r="E144" s="137" t="s">
        <v>192</v>
      </c>
      <c r="F144" s="138" t="s">
        <v>465</v>
      </c>
      <c r="G144" s="139" t="s">
        <v>132</v>
      </c>
      <c r="H144" s="140">
        <v>7.92</v>
      </c>
      <c r="I144" s="141"/>
      <c r="J144" s="140">
        <f>ROUND(I144*H144,3)</f>
        <v>0</v>
      </c>
      <c r="K144" s="138" t="s">
        <v>1</v>
      </c>
      <c r="L144" s="30"/>
      <c r="M144" s="142" t="s">
        <v>1</v>
      </c>
      <c r="N144" s="143" t="s">
        <v>42</v>
      </c>
      <c r="O144" s="49"/>
      <c r="P144" s="144">
        <f>O144*H144</f>
        <v>0</v>
      </c>
      <c r="Q144" s="144">
        <v>8.8080000000000006E-2</v>
      </c>
      <c r="R144" s="144">
        <f>Q144*H144</f>
        <v>0.69759360000000004</v>
      </c>
      <c r="S144" s="144">
        <v>0</v>
      </c>
      <c r="T144" s="145">
        <f>S144*H144</f>
        <v>0</v>
      </c>
      <c r="AR144" s="16" t="s">
        <v>120</v>
      </c>
      <c r="AT144" s="16" t="s">
        <v>115</v>
      </c>
      <c r="AU144" s="16" t="s">
        <v>121</v>
      </c>
      <c r="AY144" s="16" t="s">
        <v>113</v>
      </c>
      <c r="BE144" s="146">
        <f>IF(N144="základná",J144,0)</f>
        <v>0</v>
      </c>
      <c r="BF144" s="146">
        <f>IF(N144="znížená",J144,0)</f>
        <v>0</v>
      </c>
      <c r="BG144" s="146">
        <f>IF(N144="zákl. prenesená",J144,0)</f>
        <v>0</v>
      </c>
      <c r="BH144" s="146">
        <f>IF(N144="zníž. prenesená",J144,0)</f>
        <v>0</v>
      </c>
      <c r="BI144" s="146">
        <f>IF(N144="nulová",J144,0)</f>
        <v>0</v>
      </c>
      <c r="BJ144" s="16" t="s">
        <v>121</v>
      </c>
      <c r="BK144" s="147">
        <f>ROUND(I144*H144,3)</f>
        <v>0</v>
      </c>
      <c r="BL144" s="16" t="s">
        <v>120</v>
      </c>
      <c r="BM144" s="16" t="s">
        <v>193</v>
      </c>
    </row>
    <row r="145" spans="2:65" s="11" customFormat="1" ht="11.25">
      <c r="B145" s="148"/>
      <c r="D145" s="149" t="s">
        <v>123</v>
      </c>
      <c r="E145" s="150" t="s">
        <v>1</v>
      </c>
      <c r="F145" s="151" t="s">
        <v>135</v>
      </c>
      <c r="H145" s="150" t="s">
        <v>1</v>
      </c>
      <c r="I145" s="152"/>
      <c r="L145" s="148"/>
      <c r="M145" s="153"/>
      <c r="N145" s="154"/>
      <c r="O145" s="154"/>
      <c r="P145" s="154"/>
      <c r="Q145" s="154"/>
      <c r="R145" s="154"/>
      <c r="S145" s="154"/>
      <c r="T145" s="155"/>
      <c r="AT145" s="150" t="s">
        <v>123</v>
      </c>
      <c r="AU145" s="150" t="s">
        <v>121</v>
      </c>
      <c r="AV145" s="11" t="s">
        <v>78</v>
      </c>
      <c r="AW145" s="11" t="s">
        <v>31</v>
      </c>
      <c r="AX145" s="11" t="s">
        <v>70</v>
      </c>
      <c r="AY145" s="150" t="s">
        <v>113</v>
      </c>
    </row>
    <row r="146" spans="2:65" s="12" customFormat="1" ht="11.25">
      <c r="B146" s="156"/>
      <c r="D146" s="149" t="s">
        <v>123</v>
      </c>
      <c r="E146" s="157" t="s">
        <v>1</v>
      </c>
      <c r="F146" s="158" t="s">
        <v>190</v>
      </c>
      <c r="H146" s="159">
        <v>7.92</v>
      </c>
      <c r="I146" s="160"/>
      <c r="L146" s="156"/>
      <c r="M146" s="161"/>
      <c r="N146" s="162"/>
      <c r="O146" s="162"/>
      <c r="P146" s="162"/>
      <c r="Q146" s="162"/>
      <c r="R146" s="162"/>
      <c r="S146" s="162"/>
      <c r="T146" s="163"/>
      <c r="AT146" s="157" t="s">
        <v>123</v>
      </c>
      <c r="AU146" s="157" t="s">
        <v>121</v>
      </c>
      <c r="AV146" s="12" t="s">
        <v>121</v>
      </c>
      <c r="AW146" s="12" t="s">
        <v>31</v>
      </c>
      <c r="AX146" s="12" t="s">
        <v>78</v>
      </c>
      <c r="AY146" s="157" t="s">
        <v>113</v>
      </c>
    </row>
    <row r="147" spans="2:65" s="1" customFormat="1" ht="16.5" customHeight="1">
      <c r="B147" s="135"/>
      <c r="C147" s="136" t="s">
        <v>194</v>
      </c>
      <c r="D147" s="136" t="s">
        <v>115</v>
      </c>
      <c r="E147" s="137" t="s">
        <v>195</v>
      </c>
      <c r="F147" s="138" t="s">
        <v>196</v>
      </c>
      <c r="G147" s="139" t="s">
        <v>165</v>
      </c>
      <c r="H147" s="140">
        <v>3.1E-2</v>
      </c>
      <c r="I147" s="141"/>
      <c r="J147" s="140">
        <f>ROUND(I147*H147,3)</f>
        <v>0</v>
      </c>
      <c r="K147" s="138" t="s">
        <v>119</v>
      </c>
      <c r="L147" s="30"/>
      <c r="M147" s="142" t="s">
        <v>1</v>
      </c>
      <c r="N147" s="143" t="s">
        <v>42</v>
      </c>
      <c r="O147" s="49"/>
      <c r="P147" s="144">
        <f>O147*H147</f>
        <v>0</v>
      </c>
      <c r="Q147" s="144">
        <v>1.0162899999999999</v>
      </c>
      <c r="R147" s="144">
        <f>Q147*H147</f>
        <v>3.1504989999999997E-2</v>
      </c>
      <c r="S147" s="144">
        <v>0</v>
      </c>
      <c r="T147" s="145">
        <f>S147*H147</f>
        <v>0</v>
      </c>
      <c r="AR147" s="16" t="s">
        <v>120</v>
      </c>
      <c r="AT147" s="16" t="s">
        <v>115</v>
      </c>
      <c r="AU147" s="16" t="s">
        <v>121</v>
      </c>
      <c r="AY147" s="16" t="s">
        <v>113</v>
      </c>
      <c r="BE147" s="146">
        <f>IF(N147="základná",J147,0)</f>
        <v>0</v>
      </c>
      <c r="BF147" s="146">
        <f>IF(N147="znížená",J147,0)</f>
        <v>0</v>
      </c>
      <c r="BG147" s="146">
        <f>IF(N147="zákl. prenesená",J147,0)</f>
        <v>0</v>
      </c>
      <c r="BH147" s="146">
        <f>IF(N147="zníž. prenesená",J147,0)</f>
        <v>0</v>
      </c>
      <c r="BI147" s="146">
        <f>IF(N147="nulová",J147,0)</f>
        <v>0</v>
      </c>
      <c r="BJ147" s="16" t="s">
        <v>121</v>
      </c>
      <c r="BK147" s="147">
        <f>ROUND(I147*H147,3)</f>
        <v>0</v>
      </c>
      <c r="BL147" s="16" t="s">
        <v>120</v>
      </c>
      <c r="BM147" s="16" t="s">
        <v>197</v>
      </c>
    </row>
    <row r="148" spans="2:65" s="11" customFormat="1" ht="11.25">
      <c r="B148" s="148"/>
      <c r="D148" s="149" t="s">
        <v>123</v>
      </c>
      <c r="E148" s="150" t="s">
        <v>1</v>
      </c>
      <c r="F148" s="151" t="s">
        <v>135</v>
      </c>
      <c r="H148" s="150" t="s">
        <v>1</v>
      </c>
      <c r="I148" s="152"/>
      <c r="L148" s="148"/>
      <c r="M148" s="153"/>
      <c r="N148" s="154"/>
      <c r="O148" s="154"/>
      <c r="P148" s="154"/>
      <c r="Q148" s="154"/>
      <c r="R148" s="154"/>
      <c r="S148" s="154"/>
      <c r="T148" s="155"/>
      <c r="AT148" s="150" t="s">
        <v>123</v>
      </c>
      <c r="AU148" s="150" t="s">
        <v>121</v>
      </c>
      <c r="AV148" s="11" t="s">
        <v>78</v>
      </c>
      <c r="AW148" s="11" t="s">
        <v>31</v>
      </c>
      <c r="AX148" s="11" t="s">
        <v>70</v>
      </c>
      <c r="AY148" s="150" t="s">
        <v>113</v>
      </c>
    </row>
    <row r="149" spans="2:65" s="12" customFormat="1" ht="11.25">
      <c r="B149" s="156"/>
      <c r="D149" s="149" t="s">
        <v>123</v>
      </c>
      <c r="E149" s="157" t="s">
        <v>1</v>
      </c>
      <c r="F149" s="158" t="s">
        <v>198</v>
      </c>
      <c r="H149" s="159">
        <v>3.1E-2</v>
      </c>
      <c r="I149" s="160"/>
      <c r="L149" s="156"/>
      <c r="M149" s="161"/>
      <c r="N149" s="162"/>
      <c r="O149" s="162"/>
      <c r="P149" s="162"/>
      <c r="Q149" s="162"/>
      <c r="R149" s="162"/>
      <c r="S149" s="162"/>
      <c r="T149" s="163"/>
      <c r="AT149" s="157" t="s">
        <v>123</v>
      </c>
      <c r="AU149" s="157" t="s">
        <v>121</v>
      </c>
      <c r="AV149" s="12" t="s">
        <v>121</v>
      </c>
      <c r="AW149" s="12" t="s">
        <v>31</v>
      </c>
      <c r="AX149" s="12" t="s">
        <v>78</v>
      </c>
      <c r="AY149" s="157" t="s">
        <v>113</v>
      </c>
    </row>
    <row r="150" spans="2:65" s="1" customFormat="1" ht="16.5" customHeight="1">
      <c r="B150" s="135"/>
      <c r="C150" s="136" t="s">
        <v>199</v>
      </c>
      <c r="D150" s="136" t="s">
        <v>115</v>
      </c>
      <c r="E150" s="137" t="s">
        <v>200</v>
      </c>
      <c r="F150" s="138" t="s">
        <v>201</v>
      </c>
      <c r="G150" s="139" t="s">
        <v>165</v>
      </c>
      <c r="H150" s="140">
        <v>2.8000000000000001E-2</v>
      </c>
      <c r="I150" s="141"/>
      <c r="J150" s="140">
        <f>ROUND(I150*H150,3)</f>
        <v>0</v>
      </c>
      <c r="K150" s="138" t="s">
        <v>119</v>
      </c>
      <c r="L150" s="30"/>
      <c r="M150" s="142" t="s">
        <v>1</v>
      </c>
      <c r="N150" s="143" t="s">
        <v>42</v>
      </c>
      <c r="O150" s="49"/>
      <c r="P150" s="144">
        <f>O150*H150</f>
        <v>0</v>
      </c>
      <c r="Q150" s="144">
        <v>1.20296</v>
      </c>
      <c r="R150" s="144">
        <f>Q150*H150</f>
        <v>3.3682879999999998E-2</v>
      </c>
      <c r="S150" s="144">
        <v>0</v>
      </c>
      <c r="T150" s="145">
        <f>S150*H150</f>
        <v>0</v>
      </c>
      <c r="AR150" s="16" t="s">
        <v>120</v>
      </c>
      <c r="AT150" s="16" t="s">
        <v>115</v>
      </c>
      <c r="AU150" s="16" t="s">
        <v>121</v>
      </c>
      <c r="AY150" s="16" t="s">
        <v>113</v>
      </c>
      <c r="BE150" s="146">
        <f>IF(N150="základná",J150,0)</f>
        <v>0</v>
      </c>
      <c r="BF150" s="146">
        <f>IF(N150="znížená",J150,0)</f>
        <v>0</v>
      </c>
      <c r="BG150" s="146">
        <f>IF(N150="zákl. prenesená",J150,0)</f>
        <v>0</v>
      </c>
      <c r="BH150" s="146">
        <f>IF(N150="zníž. prenesená",J150,0)</f>
        <v>0</v>
      </c>
      <c r="BI150" s="146">
        <f>IF(N150="nulová",J150,0)</f>
        <v>0</v>
      </c>
      <c r="BJ150" s="16" t="s">
        <v>121</v>
      </c>
      <c r="BK150" s="147">
        <f>ROUND(I150*H150,3)</f>
        <v>0</v>
      </c>
      <c r="BL150" s="16" t="s">
        <v>120</v>
      </c>
      <c r="BM150" s="16" t="s">
        <v>202</v>
      </c>
    </row>
    <row r="151" spans="2:65" s="11" customFormat="1" ht="11.25">
      <c r="B151" s="148"/>
      <c r="D151" s="149" t="s">
        <v>123</v>
      </c>
      <c r="E151" s="150" t="s">
        <v>1</v>
      </c>
      <c r="F151" s="151" t="s">
        <v>135</v>
      </c>
      <c r="H151" s="150" t="s">
        <v>1</v>
      </c>
      <c r="I151" s="152"/>
      <c r="L151" s="148"/>
      <c r="M151" s="153"/>
      <c r="N151" s="154"/>
      <c r="O151" s="154"/>
      <c r="P151" s="154"/>
      <c r="Q151" s="154"/>
      <c r="R151" s="154"/>
      <c r="S151" s="154"/>
      <c r="T151" s="155"/>
      <c r="AT151" s="150" t="s">
        <v>123</v>
      </c>
      <c r="AU151" s="150" t="s">
        <v>121</v>
      </c>
      <c r="AV151" s="11" t="s">
        <v>78</v>
      </c>
      <c r="AW151" s="11" t="s">
        <v>31</v>
      </c>
      <c r="AX151" s="11" t="s">
        <v>70</v>
      </c>
      <c r="AY151" s="150" t="s">
        <v>113</v>
      </c>
    </row>
    <row r="152" spans="2:65" s="12" customFormat="1" ht="11.25">
      <c r="B152" s="156"/>
      <c r="D152" s="149" t="s">
        <v>123</v>
      </c>
      <c r="E152" s="157" t="s">
        <v>1</v>
      </c>
      <c r="F152" s="158" t="s">
        <v>203</v>
      </c>
      <c r="H152" s="159">
        <v>2.8000000000000001E-2</v>
      </c>
      <c r="I152" s="160"/>
      <c r="L152" s="156"/>
      <c r="M152" s="161"/>
      <c r="N152" s="162"/>
      <c r="O152" s="162"/>
      <c r="P152" s="162"/>
      <c r="Q152" s="162"/>
      <c r="R152" s="162"/>
      <c r="S152" s="162"/>
      <c r="T152" s="163"/>
      <c r="AT152" s="157" t="s">
        <v>123</v>
      </c>
      <c r="AU152" s="157" t="s">
        <v>121</v>
      </c>
      <c r="AV152" s="12" t="s">
        <v>121</v>
      </c>
      <c r="AW152" s="12" t="s">
        <v>31</v>
      </c>
      <c r="AX152" s="12" t="s">
        <v>78</v>
      </c>
      <c r="AY152" s="157" t="s">
        <v>113</v>
      </c>
    </row>
    <row r="153" spans="2:65" s="10" customFormat="1" ht="22.9" customHeight="1">
      <c r="B153" s="122"/>
      <c r="D153" s="123" t="s">
        <v>69</v>
      </c>
      <c r="E153" s="133" t="s">
        <v>169</v>
      </c>
      <c r="F153" s="133" t="s">
        <v>204</v>
      </c>
      <c r="I153" s="125"/>
      <c r="J153" s="134">
        <f>BK153</f>
        <v>0</v>
      </c>
      <c r="L153" s="122"/>
      <c r="M153" s="127"/>
      <c r="N153" s="128"/>
      <c r="O153" s="128"/>
      <c r="P153" s="129">
        <f>SUM(P154:P261)</f>
        <v>0</v>
      </c>
      <c r="Q153" s="128"/>
      <c r="R153" s="129">
        <f>SUM(R154:R261)</f>
        <v>11.530514950000001</v>
      </c>
      <c r="S153" s="128"/>
      <c r="T153" s="130">
        <f>SUM(T154:T261)</f>
        <v>0</v>
      </c>
      <c r="AR153" s="123" t="s">
        <v>78</v>
      </c>
      <c r="AT153" s="131" t="s">
        <v>69</v>
      </c>
      <c r="AU153" s="131" t="s">
        <v>78</v>
      </c>
      <c r="AY153" s="123" t="s">
        <v>113</v>
      </c>
      <c r="BK153" s="132">
        <f>SUM(BK154:BK261)</f>
        <v>0</v>
      </c>
    </row>
    <row r="154" spans="2:65" s="1" customFormat="1" ht="16.5" customHeight="1">
      <c r="B154" s="135"/>
      <c r="C154" s="136" t="s">
        <v>205</v>
      </c>
      <c r="D154" s="136" t="s">
        <v>115</v>
      </c>
      <c r="E154" s="137" t="s">
        <v>206</v>
      </c>
      <c r="F154" s="138" t="s">
        <v>466</v>
      </c>
      <c r="G154" s="139" t="s">
        <v>132</v>
      </c>
      <c r="H154" s="140">
        <v>40.75</v>
      </c>
      <c r="I154" s="141"/>
      <c r="J154" s="140">
        <f>ROUND(I154*H154,3)</f>
        <v>0</v>
      </c>
      <c r="K154" s="138" t="s">
        <v>1</v>
      </c>
      <c r="L154" s="30"/>
      <c r="M154" s="142" t="s">
        <v>1</v>
      </c>
      <c r="N154" s="143" t="s">
        <v>42</v>
      </c>
      <c r="O154" s="49"/>
      <c r="P154" s="144">
        <f>O154*H154</f>
        <v>0</v>
      </c>
      <c r="Q154" s="144">
        <v>1.0500000000000001E-2</v>
      </c>
      <c r="R154" s="144">
        <f>Q154*H154</f>
        <v>0.42787500000000001</v>
      </c>
      <c r="S154" s="144">
        <v>0</v>
      </c>
      <c r="T154" s="145">
        <f>S154*H154</f>
        <v>0</v>
      </c>
      <c r="AR154" s="16" t="s">
        <v>120</v>
      </c>
      <c r="AT154" s="16" t="s">
        <v>115</v>
      </c>
      <c r="AU154" s="16" t="s">
        <v>121</v>
      </c>
      <c r="AY154" s="16" t="s">
        <v>113</v>
      </c>
      <c r="BE154" s="146">
        <f>IF(N154="základná",J154,0)</f>
        <v>0</v>
      </c>
      <c r="BF154" s="146">
        <f>IF(N154="znížená",J154,0)</f>
        <v>0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6" t="s">
        <v>121</v>
      </c>
      <c r="BK154" s="147">
        <f>ROUND(I154*H154,3)</f>
        <v>0</v>
      </c>
      <c r="BL154" s="16" t="s">
        <v>120</v>
      </c>
      <c r="BM154" s="16" t="s">
        <v>207</v>
      </c>
    </row>
    <row r="155" spans="2:65" s="11" customFormat="1" ht="11.25">
      <c r="B155" s="148"/>
      <c r="D155" s="149" t="s">
        <v>123</v>
      </c>
      <c r="E155" s="150" t="s">
        <v>1</v>
      </c>
      <c r="F155" s="151" t="s">
        <v>208</v>
      </c>
      <c r="H155" s="150" t="s">
        <v>1</v>
      </c>
      <c r="I155" s="152"/>
      <c r="L155" s="148"/>
      <c r="M155" s="153"/>
      <c r="N155" s="154"/>
      <c r="O155" s="154"/>
      <c r="P155" s="154"/>
      <c r="Q155" s="154"/>
      <c r="R155" s="154"/>
      <c r="S155" s="154"/>
      <c r="T155" s="155"/>
      <c r="AT155" s="150" t="s">
        <v>123</v>
      </c>
      <c r="AU155" s="150" t="s">
        <v>121</v>
      </c>
      <c r="AV155" s="11" t="s">
        <v>78</v>
      </c>
      <c r="AW155" s="11" t="s">
        <v>31</v>
      </c>
      <c r="AX155" s="11" t="s">
        <v>70</v>
      </c>
      <c r="AY155" s="150" t="s">
        <v>113</v>
      </c>
    </row>
    <row r="156" spans="2:65" s="12" customFormat="1" ht="11.25">
      <c r="B156" s="156"/>
      <c r="D156" s="149" t="s">
        <v>123</v>
      </c>
      <c r="E156" s="157" t="s">
        <v>1</v>
      </c>
      <c r="F156" s="158" t="s">
        <v>209</v>
      </c>
      <c r="H156" s="159">
        <v>30</v>
      </c>
      <c r="I156" s="160"/>
      <c r="L156" s="156"/>
      <c r="M156" s="161"/>
      <c r="N156" s="162"/>
      <c r="O156" s="162"/>
      <c r="P156" s="162"/>
      <c r="Q156" s="162"/>
      <c r="R156" s="162"/>
      <c r="S156" s="162"/>
      <c r="T156" s="163"/>
      <c r="AT156" s="157" t="s">
        <v>123</v>
      </c>
      <c r="AU156" s="157" t="s">
        <v>121</v>
      </c>
      <c r="AV156" s="12" t="s">
        <v>121</v>
      </c>
      <c r="AW156" s="12" t="s">
        <v>31</v>
      </c>
      <c r="AX156" s="12" t="s">
        <v>70</v>
      </c>
      <c r="AY156" s="157" t="s">
        <v>113</v>
      </c>
    </row>
    <row r="157" spans="2:65" s="11" customFormat="1" ht="11.25">
      <c r="B157" s="148"/>
      <c r="D157" s="149" t="s">
        <v>123</v>
      </c>
      <c r="E157" s="150" t="s">
        <v>1</v>
      </c>
      <c r="F157" s="151" t="s">
        <v>210</v>
      </c>
      <c r="H157" s="150" t="s">
        <v>1</v>
      </c>
      <c r="I157" s="152"/>
      <c r="L157" s="148"/>
      <c r="M157" s="153"/>
      <c r="N157" s="154"/>
      <c r="O157" s="154"/>
      <c r="P157" s="154"/>
      <c r="Q157" s="154"/>
      <c r="R157" s="154"/>
      <c r="S157" s="154"/>
      <c r="T157" s="155"/>
      <c r="AT157" s="150" t="s">
        <v>123</v>
      </c>
      <c r="AU157" s="150" t="s">
        <v>121</v>
      </c>
      <c r="AV157" s="11" t="s">
        <v>78</v>
      </c>
      <c r="AW157" s="11" t="s">
        <v>31</v>
      </c>
      <c r="AX157" s="11" t="s">
        <v>70</v>
      </c>
      <c r="AY157" s="150" t="s">
        <v>113</v>
      </c>
    </row>
    <row r="158" spans="2:65" s="12" customFormat="1" ht="11.25">
      <c r="B158" s="156"/>
      <c r="D158" s="149" t="s">
        <v>123</v>
      </c>
      <c r="E158" s="157" t="s">
        <v>1</v>
      </c>
      <c r="F158" s="158" t="s">
        <v>211</v>
      </c>
      <c r="H158" s="159">
        <v>10.75</v>
      </c>
      <c r="I158" s="160"/>
      <c r="L158" s="156"/>
      <c r="M158" s="161"/>
      <c r="N158" s="162"/>
      <c r="O158" s="162"/>
      <c r="P158" s="162"/>
      <c r="Q158" s="162"/>
      <c r="R158" s="162"/>
      <c r="S158" s="162"/>
      <c r="T158" s="163"/>
      <c r="AT158" s="157" t="s">
        <v>123</v>
      </c>
      <c r="AU158" s="157" t="s">
        <v>121</v>
      </c>
      <c r="AV158" s="12" t="s">
        <v>121</v>
      </c>
      <c r="AW158" s="12" t="s">
        <v>31</v>
      </c>
      <c r="AX158" s="12" t="s">
        <v>70</v>
      </c>
      <c r="AY158" s="157" t="s">
        <v>113</v>
      </c>
    </row>
    <row r="159" spans="2:65" s="13" customFormat="1" ht="11.25">
      <c r="B159" s="164"/>
      <c r="D159" s="149" t="s">
        <v>123</v>
      </c>
      <c r="E159" s="165" t="s">
        <v>1</v>
      </c>
      <c r="F159" s="166" t="s">
        <v>128</v>
      </c>
      <c r="H159" s="167">
        <v>40.75</v>
      </c>
      <c r="I159" s="168"/>
      <c r="L159" s="164"/>
      <c r="M159" s="169"/>
      <c r="N159" s="170"/>
      <c r="O159" s="170"/>
      <c r="P159" s="170"/>
      <c r="Q159" s="170"/>
      <c r="R159" s="170"/>
      <c r="S159" s="170"/>
      <c r="T159" s="171"/>
      <c r="AT159" s="165" t="s">
        <v>123</v>
      </c>
      <c r="AU159" s="165" t="s">
        <v>121</v>
      </c>
      <c r="AV159" s="13" t="s">
        <v>120</v>
      </c>
      <c r="AW159" s="13" t="s">
        <v>31</v>
      </c>
      <c r="AX159" s="13" t="s">
        <v>78</v>
      </c>
      <c r="AY159" s="165" t="s">
        <v>113</v>
      </c>
    </row>
    <row r="160" spans="2:65" s="1" customFormat="1" ht="16.5" customHeight="1">
      <c r="B160" s="135"/>
      <c r="C160" s="136" t="s">
        <v>212</v>
      </c>
      <c r="D160" s="136" t="s">
        <v>115</v>
      </c>
      <c r="E160" s="137" t="s">
        <v>213</v>
      </c>
      <c r="F160" s="138" t="s">
        <v>467</v>
      </c>
      <c r="G160" s="139" t="s">
        <v>132</v>
      </c>
      <c r="H160" s="140">
        <v>40.75</v>
      </c>
      <c r="I160" s="141"/>
      <c r="J160" s="140">
        <f>ROUND(I160*H160,3)</f>
        <v>0</v>
      </c>
      <c r="K160" s="138" t="s">
        <v>1</v>
      </c>
      <c r="L160" s="30"/>
      <c r="M160" s="142" t="s">
        <v>1</v>
      </c>
      <c r="N160" s="143" t="s">
        <v>42</v>
      </c>
      <c r="O160" s="49"/>
      <c r="P160" s="144">
        <f>O160*H160</f>
        <v>0</v>
      </c>
      <c r="Q160" s="144">
        <v>2.5000000000000001E-2</v>
      </c>
      <c r="R160" s="144">
        <f>Q160*H160</f>
        <v>1.01875</v>
      </c>
      <c r="S160" s="144">
        <v>0</v>
      </c>
      <c r="T160" s="145">
        <f>S160*H160</f>
        <v>0</v>
      </c>
      <c r="AR160" s="16" t="s">
        <v>120</v>
      </c>
      <c r="AT160" s="16" t="s">
        <v>115</v>
      </c>
      <c r="AU160" s="16" t="s">
        <v>121</v>
      </c>
      <c r="AY160" s="16" t="s">
        <v>113</v>
      </c>
      <c r="BE160" s="146">
        <f>IF(N160="základná",J160,0)</f>
        <v>0</v>
      </c>
      <c r="BF160" s="146">
        <f>IF(N160="znížená",J160,0)</f>
        <v>0</v>
      </c>
      <c r="BG160" s="146">
        <f>IF(N160="zákl. prenesená",J160,0)</f>
        <v>0</v>
      </c>
      <c r="BH160" s="146">
        <f>IF(N160="zníž. prenesená",J160,0)</f>
        <v>0</v>
      </c>
      <c r="BI160" s="146">
        <f>IF(N160="nulová",J160,0)</f>
        <v>0</v>
      </c>
      <c r="BJ160" s="16" t="s">
        <v>121</v>
      </c>
      <c r="BK160" s="147">
        <f>ROUND(I160*H160,3)</f>
        <v>0</v>
      </c>
      <c r="BL160" s="16" t="s">
        <v>120</v>
      </c>
      <c r="BM160" s="16" t="s">
        <v>214</v>
      </c>
    </row>
    <row r="161" spans="2:65" s="12" customFormat="1" ht="11.25">
      <c r="B161" s="156"/>
      <c r="D161" s="149" t="s">
        <v>123</v>
      </c>
      <c r="E161" s="157" t="s">
        <v>1</v>
      </c>
      <c r="F161" s="158" t="s">
        <v>215</v>
      </c>
      <c r="H161" s="159">
        <v>40.75</v>
      </c>
      <c r="I161" s="160"/>
      <c r="L161" s="156"/>
      <c r="M161" s="161"/>
      <c r="N161" s="162"/>
      <c r="O161" s="162"/>
      <c r="P161" s="162"/>
      <c r="Q161" s="162"/>
      <c r="R161" s="162"/>
      <c r="S161" s="162"/>
      <c r="T161" s="163"/>
      <c r="AT161" s="157" t="s">
        <v>123</v>
      </c>
      <c r="AU161" s="157" t="s">
        <v>121</v>
      </c>
      <c r="AV161" s="12" t="s">
        <v>121</v>
      </c>
      <c r="AW161" s="12" t="s">
        <v>31</v>
      </c>
      <c r="AX161" s="12" t="s">
        <v>70</v>
      </c>
      <c r="AY161" s="157" t="s">
        <v>113</v>
      </c>
    </row>
    <row r="162" spans="2:65" s="13" customFormat="1" ht="11.25">
      <c r="B162" s="164"/>
      <c r="D162" s="149" t="s">
        <v>123</v>
      </c>
      <c r="E162" s="165" t="s">
        <v>1</v>
      </c>
      <c r="F162" s="166" t="s">
        <v>128</v>
      </c>
      <c r="H162" s="167">
        <v>40.75</v>
      </c>
      <c r="I162" s="168"/>
      <c r="L162" s="164"/>
      <c r="M162" s="169"/>
      <c r="N162" s="170"/>
      <c r="O162" s="170"/>
      <c r="P162" s="170"/>
      <c r="Q162" s="170"/>
      <c r="R162" s="170"/>
      <c r="S162" s="170"/>
      <c r="T162" s="171"/>
      <c r="AT162" s="165" t="s">
        <v>123</v>
      </c>
      <c r="AU162" s="165" t="s">
        <v>121</v>
      </c>
      <c r="AV162" s="13" t="s">
        <v>120</v>
      </c>
      <c r="AW162" s="13" t="s">
        <v>31</v>
      </c>
      <c r="AX162" s="13" t="s">
        <v>78</v>
      </c>
      <c r="AY162" s="165" t="s">
        <v>113</v>
      </c>
    </row>
    <row r="163" spans="2:65" s="1" customFormat="1" ht="16.5" customHeight="1">
      <c r="B163" s="135"/>
      <c r="C163" s="136" t="s">
        <v>216</v>
      </c>
      <c r="D163" s="136" t="s">
        <v>115</v>
      </c>
      <c r="E163" s="137" t="s">
        <v>217</v>
      </c>
      <c r="F163" s="138" t="s">
        <v>468</v>
      </c>
      <c r="G163" s="139" t="s">
        <v>132</v>
      </c>
      <c r="H163" s="140">
        <v>40.75</v>
      </c>
      <c r="I163" s="141"/>
      <c r="J163" s="140">
        <f>ROUND(I163*H163,3)</f>
        <v>0</v>
      </c>
      <c r="K163" s="138" t="s">
        <v>1</v>
      </c>
      <c r="L163" s="30"/>
      <c r="M163" s="142" t="s">
        <v>1</v>
      </c>
      <c r="N163" s="143" t="s">
        <v>42</v>
      </c>
      <c r="O163" s="49"/>
      <c r="P163" s="144">
        <f>O163*H163</f>
        <v>0</v>
      </c>
      <c r="Q163" s="144">
        <v>5.0000000000000001E-3</v>
      </c>
      <c r="R163" s="144">
        <f>Q163*H163</f>
        <v>0.20375000000000001</v>
      </c>
      <c r="S163" s="144">
        <v>0</v>
      </c>
      <c r="T163" s="145">
        <f>S163*H163</f>
        <v>0</v>
      </c>
      <c r="AR163" s="16" t="s">
        <v>120</v>
      </c>
      <c r="AT163" s="16" t="s">
        <v>115</v>
      </c>
      <c r="AU163" s="16" t="s">
        <v>121</v>
      </c>
      <c r="AY163" s="16" t="s">
        <v>113</v>
      </c>
      <c r="BE163" s="146">
        <f>IF(N163="základná",J163,0)</f>
        <v>0</v>
      </c>
      <c r="BF163" s="146">
        <f>IF(N163="znížená",J163,0)</f>
        <v>0</v>
      </c>
      <c r="BG163" s="146">
        <f>IF(N163="zákl. prenesená",J163,0)</f>
        <v>0</v>
      </c>
      <c r="BH163" s="146">
        <f>IF(N163="zníž. prenesená",J163,0)</f>
        <v>0</v>
      </c>
      <c r="BI163" s="146">
        <f>IF(N163="nulová",J163,0)</f>
        <v>0</v>
      </c>
      <c r="BJ163" s="16" t="s">
        <v>121</v>
      </c>
      <c r="BK163" s="147">
        <f>ROUND(I163*H163,3)</f>
        <v>0</v>
      </c>
      <c r="BL163" s="16" t="s">
        <v>120</v>
      </c>
      <c r="BM163" s="16" t="s">
        <v>218</v>
      </c>
    </row>
    <row r="164" spans="2:65" s="12" customFormat="1" ht="11.25">
      <c r="B164" s="156"/>
      <c r="D164" s="149" t="s">
        <v>123</v>
      </c>
      <c r="E164" s="157" t="s">
        <v>1</v>
      </c>
      <c r="F164" s="158" t="s">
        <v>215</v>
      </c>
      <c r="H164" s="159">
        <v>40.75</v>
      </c>
      <c r="I164" s="160"/>
      <c r="L164" s="156"/>
      <c r="M164" s="161"/>
      <c r="N164" s="162"/>
      <c r="O164" s="162"/>
      <c r="P164" s="162"/>
      <c r="Q164" s="162"/>
      <c r="R164" s="162"/>
      <c r="S164" s="162"/>
      <c r="T164" s="163"/>
      <c r="AT164" s="157" t="s">
        <v>123</v>
      </c>
      <c r="AU164" s="157" t="s">
        <v>121</v>
      </c>
      <c r="AV164" s="12" t="s">
        <v>121</v>
      </c>
      <c r="AW164" s="12" t="s">
        <v>31</v>
      </c>
      <c r="AX164" s="12" t="s">
        <v>78</v>
      </c>
      <c r="AY164" s="157" t="s">
        <v>113</v>
      </c>
    </row>
    <row r="165" spans="2:65" s="1" customFormat="1" ht="16.5" customHeight="1">
      <c r="B165" s="135"/>
      <c r="C165" s="136" t="s">
        <v>219</v>
      </c>
      <c r="D165" s="136" t="s">
        <v>115</v>
      </c>
      <c r="E165" s="137" t="s">
        <v>220</v>
      </c>
      <c r="F165" s="138" t="s">
        <v>221</v>
      </c>
      <c r="G165" s="139" t="s">
        <v>132</v>
      </c>
      <c r="H165" s="140">
        <v>40.75</v>
      </c>
      <c r="I165" s="141"/>
      <c r="J165" s="140">
        <f>ROUND(I165*H165,3)</f>
        <v>0</v>
      </c>
      <c r="K165" s="138" t="s">
        <v>119</v>
      </c>
      <c r="L165" s="30"/>
      <c r="M165" s="142" t="s">
        <v>1</v>
      </c>
      <c r="N165" s="143" t="s">
        <v>42</v>
      </c>
      <c r="O165" s="49"/>
      <c r="P165" s="144">
        <f>O165*H165</f>
        <v>0</v>
      </c>
      <c r="Q165" s="144">
        <v>4.15E-3</v>
      </c>
      <c r="R165" s="144">
        <f>Q165*H165</f>
        <v>0.1691125</v>
      </c>
      <c r="S165" s="144">
        <v>0</v>
      </c>
      <c r="T165" s="145">
        <f>S165*H165</f>
        <v>0</v>
      </c>
      <c r="AR165" s="16" t="s">
        <v>120</v>
      </c>
      <c r="AT165" s="16" t="s">
        <v>115</v>
      </c>
      <c r="AU165" s="16" t="s">
        <v>121</v>
      </c>
      <c r="AY165" s="16" t="s">
        <v>113</v>
      </c>
      <c r="BE165" s="146">
        <f>IF(N165="základná",J165,0)</f>
        <v>0</v>
      </c>
      <c r="BF165" s="146">
        <f>IF(N165="znížená",J165,0)</f>
        <v>0</v>
      </c>
      <c r="BG165" s="146">
        <f>IF(N165="zákl. prenesená",J165,0)</f>
        <v>0</v>
      </c>
      <c r="BH165" s="146">
        <f>IF(N165="zníž. prenesená",J165,0)</f>
        <v>0</v>
      </c>
      <c r="BI165" s="146">
        <f>IF(N165="nulová",J165,0)</f>
        <v>0</v>
      </c>
      <c r="BJ165" s="16" t="s">
        <v>121</v>
      </c>
      <c r="BK165" s="147">
        <f>ROUND(I165*H165,3)</f>
        <v>0</v>
      </c>
      <c r="BL165" s="16" t="s">
        <v>120</v>
      </c>
      <c r="BM165" s="16" t="s">
        <v>222</v>
      </c>
    </row>
    <row r="166" spans="2:65" s="1" customFormat="1" ht="22.5" customHeight="1">
      <c r="B166" s="135"/>
      <c r="C166" s="136" t="s">
        <v>223</v>
      </c>
      <c r="D166" s="136" t="s">
        <v>115</v>
      </c>
      <c r="E166" s="137" t="s">
        <v>224</v>
      </c>
      <c r="F166" s="138" t="s">
        <v>469</v>
      </c>
      <c r="G166" s="139" t="s">
        <v>225</v>
      </c>
      <c r="H166" s="140">
        <v>150</v>
      </c>
      <c r="I166" s="141"/>
      <c r="J166" s="140">
        <f>ROUND(I166*H166,3)</f>
        <v>0</v>
      </c>
      <c r="K166" s="138" t="s">
        <v>1</v>
      </c>
      <c r="L166" s="30"/>
      <c r="M166" s="142" t="s">
        <v>1</v>
      </c>
      <c r="N166" s="143" t="s">
        <v>42</v>
      </c>
      <c r="O166" s="49"/>
      <c r="P166" s="144">
        <f>O166*H166</f>
        <v>0</v>
      </c>
      <c r="Q166" s="144">
        <v>0</v>
      </c>
      <c r="R166" s="144">
        <f>Q166*H166</f>
        <v>0</v>
      </c>
      <c r="S166" s="144">
        <v>0</v>
      </c>
      <c r="T166" s="145">
        <f>S166*H166</f>
        <v>0</v>
      </c>
      <c r="AR166" s="16" t="s">
        <v>120</v>
      </c>
      <c r="AT166" s="16" t="s">
        <v>115</v>
      </c>
      <c r="AU166" s="16" t="s">
        <v>121</v>
      </c>
      <c r="AY166" s="16" t="s">
        <v>113</v>
      </c>
      <c r="BE166" s="146">
        <f>IF(N166="základná",J166,0)</f>
        <v>0</v>
      </c>
      <c r="BF166" s="146">
        <f>IF(N166="znížená",J166,0)</f>
        <v>0</v>
      </c>
      <c r="BG166" s="146">
        <f>IF(N166="zákl. prenesená",J166,0)</f>
        <v>0</v>
      </c>
      <c r="BH166" s="146">
        <f>IF(N166="zníž. prenesená",J166,0)</f>
        <v>0</v>
      </c>
      <c r="BI166" s="146">
        <f>IF(N166="nulová",J166,0)</f>
        <v>0</v>
      </c>
      <c r="BJ166" s="16" t="s">
        <v>121</v>
      </c>
      <c r="BK166" s="147">
        <f>ROUND(I166*H166,3)</f>
        <v>0</v>
      </c>
      <c r="BL166" s="16" t="s">
        <v>120</v>
      </c>
      <c r="BM166" s="16" t="s">
        <v>226</v>
      </c>
    </row>
    <row r="167" spans="2:65" s="11" customFormat="1" ht="11.25">
      <c r="B167" s="148"/>
      <c r="D167" s="149" t="s">
        <v>123</v>
      </c>
      <c r="E167" s="150" t="s">
        <v>1</v>
      </c>
      <c r="F167" s="151" t="s">
        <v>470</v>
      </c>
      <c r="H167" s="150" t="s">
        <v>1</v>
      </c>
      <c r="I167" s="152"/>
      <c r="L167" s="148"/>
      <c r="M167" s="153"/>
      <c r="N167" s="154"/>
      <c r="O167" s="154"/>
      <c r="P167" s="154"/>
      <c r="Q167" s="154"/>
      <c r="R167" s="154"/>
      <c r="S167" s="154"/>
      <c r="T167" s="155"/>
      <c r="AT167" s="150" t="s">
        <v>123</v>
      </c>
      <c r="AU167" s="150" t="s">
        <v>121</v>
      </c>
      <c r="AV167" s="11" t="s">
        <v>78</v>
      </c>
      <c r="AW167" s="11" t="s">
        <v>31</v>
      </c>
      <c r="AX167" s="11" t="s">
        <v>70</v>
      </c>
      <c r="AY167" s="150" t="s">
        <v>113</v>
      </c>
    </row>
    <row r="168" spans="2:65" s="11" customFormat="1" ht="11.25">
      <c r="B168" s="148"/>
      <c r="D168" s="149" t="s">
        <v>123</v>
      </c>
      <c r="E168" s="150" t="s">
        <v>1</v>
      </c>
      <c r="F168" s="151" t="s">
        <v>227</v>
      </c>
      <c r="H168" s="150" t="s">
        <v>1</v>
      </c>
      <c r="I168" s="152"/>
      <c r="L168" s="148"/>
      <c r="M168" s="153"/>
      <c r="N168" s="154"/>
      <c r="O168" s="154"/>
      <c r="P168" s="154"/>
      <c r="Q168" s="154"/>
      <c r="R168" s="154"/>
      <c r="S168" s="154"/>
      <c r="T168" s="155"/>
      <c r="AT168" s="150" t="s">
        <v>123</v>
      </c>
      <c r="AU168" s="150" t="s">
        <v>121</v>
      </c>
      <c r="AV168" s="11" t="s">
        <v>78</v>
      </c>
      <c r="AW168" s="11" t="s">
        <v>31</v>
      </c>
      <c r="AX168" s="11" t="s">
        <v>70</v>
      </c>
      <c r="AY168" s="150" t="s">
        <v>113</v>
      </c>
    </row>
    <row r="169" spans="2:65" s="12" customFormat="1" ht="11.25">
      <c r="B169" s="156"/>
      <c r="D169" s="149" t="s">
        <v>123</v>
      </c>
      <c r="E169" s="157" t="s">
        <v>1</v>
      </c>
      <c r="F169" s="158" t="s">
        <v>228</v>
      </c>
      <c r="H169" s="159">
        <v>10</v>
      </c>
      <c r="I169" s="160"/>
      <c r="L169" s="156"/>
      <c r="M169" s="161"/>
      <c r="N169" s="162"/>
      <c r="O169" s="162"/>
      <c r="P169" s="162"/>
      <c r="Q169" s="162"/>
      <c r="R169" s="162"/>
      <c r="S169" s="162"/>
      <c r="T169" s="163"/>
      <c r="AT169" s="157" t="s">
        <v>123</v>
      </c>
      <c r="AU169" s="157" t="s">
        <v>121</v>
      </c>
      <c r="AV169" s="12" t="s">
        <v>121</v>
      </c>
      <c r="AW169" s="12" t="s">
        <v>31</v>
      </c>
      <c r="AX169" s="12" t="s">
        <v>70</v>
      </c>
      <c r="AY169" s="157" t="s">
        <v>113</v>
      </c>
    </row>
    <row r="170" spans="2:65" s="12" customFormat="1" ht="11.25">
      <c r="B170" s="156"/>
      <c r="D170" s="149" t="s">
        <v>123</v>
      </c>
      <c r="E170" s="157" t="s">
        <v>1</v>
      </c>
      <c r="F170" s="158" t="s">
        <v>229</v>
      </c>
      <c r="H170" s="159">
        <v>5</v>
      </c>
      <c r="I170" s="160"/>
      <c r="L170" s="156"/>
      <c r="M170" s="161"/>
      <c r="N170" s="162"/>
      <c r="O170" s="162"/>
      <c r="P170" s="162"/>
      <c r="Q170" s="162"/>
      <c r="R170" s="162"/>
      <c r="S170" s="162"/>
      <c r="T170" s="163"/>
      <c r="AT170" s="157" t="s">
        <v>123</v>
      </c>
      <c r="AU170" s="157" t="s">
        <v>121</v>
      </c>
      <c r="AV170" s="12" t="s">
        <v>121</v>
      </c>
      <c r="AW170" s="12" t="s">
        <v>31</v>
      </c>
      <c r="AX170" s="12" t="s">
        <v>70</v>
      </c>
      <c r="AY170" s="157" t="s">
        <v>113</v>
      </c>
    </row>
    <row r="171" spans="2:65" s="12" customFormat="1" ht="11.25">
      <c r="B171" s="156"/>
      <c r="D171" s="149" t="s">
        <v>123</v>
      </c>
      <c r="E171" s="157" t="s">
        <v>1</v>
      </c>
      <c r="F171" s="158" t="s">
        <v>230</v>
      </c>
      <c r="H171" s="159">
        <v>24</v>
      </c>
      <c r="I171" s="160"/>
      <c r="L171" s="156"/>
      <c r="M171" s="161"/>
      <c r="N171" s="162"/>
      <c r="O171" s="162"/>
      <c r="P171" s="162"/>
      <c r="Q171" s="162"/>
      <c r="R171" s="162"/>
      <c r="S171" s="162"/>
      <c r="T171" s="163"/>
      <c r="AT171" s="157" t="s">
        <v>123</v>
      </c>
      <c r="AU171" s="157" t="s">
        <v>121</v>
      </c>
      <c r="AV171" s="12" t="s">
        <v>121</v>
      </c>
      <c r="AW171" s="12" t="s">
        <v>31</v>
      </c>
      <c r="AX171" s="12" t="s">
        <v>70</v>
      </c>
      <c r="AY171" s="157" t="s">
        <v>113</v>
      </c>
    </row>
    <row r="172" spans="2:65" s="12" customFormat="1" ht="11.25">
      <c r="B172" s="156"/>
      <c r="D172" s="149" t="s">
        <v>123</v>
      </c>
      <c r="E172" s="157" t="s">
        <v>1</v>
      </c>
      <c r="F172" s="158" t="s">
        <v>231</v>
      </c>
      <c r="H172" s="159">
        <v>17</v>
      </c>
      <c r="I172" s="160"/>
      <c r="L172" s="156"/>
      <c r="M172" s="161"/>
      <c r="N172" s="162"/>
      <c r="O172" s="162"/>
      <c r="P172" s="162"/>
      <c r="Q172" s="162"/>
      <c r="R172" s="162"/>
      <c r="S172" s="162"/>
      <c r="T172" s="163"/>
      <c r="AT172" s="157" t="s">
        <v>123</v>
      </c>
      <c r="AU172" s="157" t="s">
        <v>121</v>
      </c>
      <c r="AV172" s="12" t="s">
        <v>121</v>
      </c>
      <c r="AW172" s="12" t="s">
        <v>31</v>
      </c>
      <c r="AX172" s="12" t="s">
        <v>70</v>
      </c>
      <c r="AY172" s="157" t="s">
        <v>113</v>
      </c>
    </row>
    <row r="173" spans="2:65" s="12" customFormat="1" ht="11.25">
      <c r="B173" s="156"/>
      <c r="D173" s="149" t="s">
        <v>123</v>
      </c>
      <c r="E173" s="157" t="s">
        <v>1</v>
      </c>
      <c r="F173" s="158" t="s">
        <v>232</v>
      </c>
      <c r="H173" s="159">
        <v>7</v>
      </c>
      <c r="I173" s="160"/>
      <c r="L173" s="156"/>
      <c r="M173" s="161"/>
      <c r="N173" s="162"/>
      <c r="O173" s="162"/>
      <c r="P173" s="162"/>
      <c r="Q173" s="162"/>
      <c r="R173" s="162"/>
      <c r="S173" s="162"/>
      <c r="T173" s="163"/>
      <c r="AT173" s="157" t="s">
        <v>123</v>
      </c>
      <c r="AU173" s="157" t="s">
        <v>121</v>
      </c>
      <c r="AV173" s="12" t="s">
        <v>121</v>
      </c>
      <c r="AW173" s="12" t="s">
        <v>31</v>
      </c>
      <c r="AX173" s="12" t="s">
        <v>70</v>
      </c>
      <c r="AY173" s="157" t="s">
        <v>113</v>
      </c>
    </row>
    <row r="174" spans="2:65" s="12" customFormat="1" ht="11.25">
      <c r="B174" s="156"/>
      <c r="D174" s="149" t="s">
        <v>123</v>
      </c>
      <c r="E174" s="157" t="s">
        <v>1</v>
      </c>
      <c r="F174" s="158" t="s">
        <v>233</v>
      </c>
      <c r="H174" s="159">
        <v>15</v>
      </c>
      <c r="I174" s="160"/>
      <c r="L174" s="156"/>
      <c r="M174" s="161"/>
      <c r="N174" s="162"/>
      <c r="O174" s="162"/>
      <c r="P174" s="162"/>
      <c r="Q174" s="162"/>
      <c r="R174" s="162"/>
      <c r="S174" s="162"/>
      <c r="T174" s="163"/>
      <c r="AT174" s="157" t="s">
        <v>123</v>
      </c>
      <c r="AU174" s="157" t="s">
        <v>121</v>
      </c>
      <c r="AV174" s="12" t="s">
        <v>121</v>
      </c>
      <c r="AW174" s="12" t="s">
        <v>31</v>
      </c>
      <c r="AX174" s="12" t="s">
        <v>70</v>
      </c>
      <c r="AY174" s="157" t="s">
        <v>113</v>
      </c>
    </row>
    <row r="175" spans="2:65" s="12" customFormat="1" ht="11.25">
      <c r="B175" s="156"/>
      <c r="D175" s="149" t="s">
        <v>123</v>
      </c>
      <c r="E175" s="157" t="s">
        <v>1</v>
      </c>
      <c r="F175" s="158" t="s">
        <v>234</v>
      </c>
      <c r="H175" s="159">
        <v>12</v>
      </c>
      <c r="I175" s="160"/>
      <c r="L175" s="156"/>
      <c r="M175" s="161"/>
      <c r="N175" s="162"/>
      <c r="O175" s="162"/>
      <c r="P175" s="162"/>
      <c r="Q175" s="162"/>
      <c r="R175" s="162"/>
      <c r="S175" s="162"/>
      <c r="T175" s="163"/>
      <c r="AT175" s="157" t="s">
        <v>123</v>
      </c>
      <c r="AU175" s="157" t="s">
        <v>121</v>
      </c>
      <c r="AV175" s="12" t="s">
        <v>121</v>
      </c>
      <c r="AW175" s="12" t="s">
        <v>31</v>
      </c>
      <c r="AX175" s="12" t="s">
        <v>70</v>
      </c>
      <c r="AY175" s="157" t="s">
        <v>113</v>
      </c>
    </row>
    <row r="176" spans="2:65" s="12" customFormat="1" ht="11.25">
      <c r="B176" s="156"/>
      <c r="D176" s="149" t="s">
        <v>123</v>
      </c>
      <c r="E176" s="157" t="s">
        <v>1</v>
      </c>
      <c r="F176" s="158" t="s">
        <v>235</v>
      </c>
      <c r="H176" s="159">
        <v>6</v>
      </c>
      <c r="I176" s="160"/>
      <c r="L176" s="156"/>
      <c r="M176" s="161"/>
      <c r="N176" s="162"/>
      <c r="O176" s="162"/>
      <c r="P176" s="162"/>
      <c r="Q176" s="162"/>
      <c r="R176" s="162"/>
      <c r="S176" s="162"/>
      <c r="T176" s="163"/>
      <c r="AT176" s="157" t="s">
        <v>123</v>
      </c>
      <c r="AU176" s="157" t="s">
        <v>121</v>
      </c>
      <c r="AV176" s="12" t="s">
        <v>121</v>
      </c>
      <c r="AW176" s="12" t="s">
        <v>31</v>
      </c>
      <c r="AX176" s="12" t="s">
        <v>70</v>
      </c>
      <c r="AY176" s="157" t="s">
        <v>113</v>
      </c>
    </row>
    <row r="177" spans="2:65" s="14" customFormat="1" ht="11.25">
      <c r="B177" s="172"/>
      <c r="D177" s="149" t="s">
        <v>123</v>
      </c>
      <c r="E177" s="173" t="s">
        <v>1</v>
      </c>
      <c r="F177" s="174" t="s">
        <v>144</v>
      </c>
      <c r="H177" s="175">
        <v>96</v>
      </c>
      <c r="I177" s="176"/>
      <c r="L177" s="172"/>
      <c r="M177" s="177"/>
      <c r="N177" s="178"/>
      <c r="O177" s="178"/>
      <c r="P177" s="178"/>
      <c r="Q177" s="178"/>
      <c r="R177" s="178"/>
      <c r="S177" s="178"/>
      <c r="T177" s="179"/>
      <c r="AT177" s="173" t="s">
        <v>123</v>
      </c>
      <c r="AU177" s="173" t="s">
        <v>121</v>
      </c>
      <c r="AV177" s="14" t="s">
        <v>145</v>
      </c>
      <c r="AW177" s="14" t="s">
        <v>31</v>
      </c>
      <c r="AX177" s="14" t="s">
        <v>70</v>
      </c>
      <c r="AY177" s="173" t="s">
        <v>113</v>
      </c>
    </row>
    <row r="178" spans="2:65" s="11" customFormat="1" ht="11.25">
      <c r="B178" s="148"/>
      <c r="D178" s="149" t="s">
        <v>123</v>
      </c>
      <c r="E178" s="150" t="s">
        <v>1</v>
      </c>
      <c r="F178" s="151" t="s">
        <v>471</v>
      </c>
      <c r="H178" s="150" t="s">
        <v>1</v>
      </c>
      <c r="I178" s="152"/>
      <c r="L178" s="148"/>
      <c r="M178" s="153"/>
      <c r="N178" s="154"/>
      <c r="O178" s="154"/>
      <c r="P178" s="154"/>
      <c r="Q178" s="154"/>
      <c r="R178" s="154"/>
      <c r="S178" s="154"/>
      <c r="T178" s="155"/>
      <c r="AT178" s="150" t="s">
        <v>123</v>
      </c>
      <c r="AU178" s="150" t="s">
        <v>121</v>
      </c>
      <c r="AV178" s="11" t="s">
        <v>78</v>
      </c>
      <c r="AW178" s="11" t="s">
        <v>31</v>
      </c>
      <c r="AX178" s="11" t="s">
        <v>70</v>
      </c>
      <c r="AY178" s="150" t="s">
        <v>113</v>
      </c>
    </row>
    <row r="179" spans="2:65" s="12" customFormat="1" ht="11.25">
      <c r="B179" s="156"/>
      <c r="D179" s="149" t="s">
        <v>123</v>
      </c>
      <c r="E179" s="157" t="s">
        <v>1</v>
      </c>
      <c r="F179" s="158" t="s">
        <v>236</v>
      </c>
      <c r="H179" s="159">
        <v>3</v>
      </c>
      <c r="I179" s="160"/>
      <c r="L179" s="156"/>
      <c r="M179" s="161"/>
      <c r="N179" s="162"/>
      <c r="O179" s="162"/>
      <c r="P179" s="162"/>
      <c r="Q179" s="162"/>
      <c r="R179" s="162"/>
      <c r="S179" s="162"/>
      <c r="T179" s="163"/>
      <c r="AT179" s="157" t="s">
        <v>123</v>
      </c>
      <c r="AU179" s="157" t="s">
        <v>121</v>
      </c>
      <c r="AV179" s="12" t="s">
        <v>121</v>
      </c>
      <c r="AW179" s="12" t="s">
        <v>31</v>
      </c>
      <c r="AX179" s="12" t="s">
        <v>70</v>
      </c>
      <c r="AY179" s="157" t="s">
        <v>113</v>
      </c>
    </row>
    <row r="180" spans="2:65" s="14" customFormat="1" ht="11.25">
      <c r="B180" s="172"/>
      <c r="D180" s="149" t="s">
        <v>123</v>
      </c>
      <c r="E180" s="173" t="s">
        <v>1</v>
      </c>
      <c r="F180" s="174" t="s">
        <v>144</v>
      </c>
      <c r="H180" s="175">
        <v>3</v>
      </c>
      <c r="I180" s="176"/>
      <c r="L180" s="172"/>
      <c r="M180" s="177"/>
      <c r="N180" s="178"/>
      <c r="O180" s="178"/>
      <c r="P180" s="178"/>
      <c r="Q180" s="178"/>
      <c r="R180" s="178"/>
      <c r="S180" s="178"/>
      <c r="T180" s="179"/>
      <c r="AT180" s="173" t="s">
        <v>123</v>
      </c>
      <c r="AU180" s="173" t="s">
        <v>121</v>
      </c>
      <c r="AV180" s="14" t="s">
        <v>145</v>
      </c>
      <c r="AW180" s="14" t="s">
        <v>31</v>
      </c>
      <c r="AX180" s="14" t="s">
        <v>70</v>
      </c>
      <c r="AY180" s="173" t="s">
        <v>113</v>
      </c>
    </row>
    <row r="181" spans="2:65" s="11" customFormat="1" ht="11.25">
      <c r="B181" s="148"/>
      <c r="D181" s="149" t="s">
        <v>123</v>
      </c>
      <c r="E181" s="150" t="s">
        <v>1</v>
      </c>
      <c r="F181" s="151" t="s">
        <v>472</v>
      </c>
      <c r="H181" s="150" t="s">
        <v>1</v>
      </c>
      <c r="I181" s="152"/>
      <c r="L181" s="148"/>
      <c r="M181" s="153"/>
      <c r="N181" s="154"/>
      <c r="O181" s="154"/>
      <c r="P181" s="154"/>
      <c r="Q181" s="154"/>
      <c r="R181" s="154"/>
      <c r="S181" s="154"/>
      <c r="T181" s="155"/>
      <c r="AT181" s="150" t="s">
        <v>123</v>
      </c>
      <c r="AU181" s="150" t="s">
        <v>121</v>
      </c>
      <c r="AV181" s="11" t="s">
        <v>78</v>
      </c>
      <c r="AW181" s="11" t="s">
        <v>31</v>
      </c>
      <c r="AX181" s="11" t="s">
        <v>70</v>
      </c>
      <c r="AY181" s="150" t="s">
        <v>113</v>
      </c>
    </row>
    <row r="182" spans="2:65" s="11" customFormat="1" ht="11.25">
      <c r="B182" s="148"/>
      <c r="D182" s="149" t="s">
        <v>123</v>
      </c>
      <c r="E182" s="150" t="s">
        <v>1</v>
      </c>
      <c r="F182" s="151" t="s">
        <v>237</v>
      </c>
      <c r="H182" s="150" t="s">
        <v>1</v>
      </c>
      <c r="I182" s="152"/>
      <c r="L182" s="148"/>
      <c r="M182" s="153"/>
      <c r="N182" s="154"/>
      <c r="O182" s="154"/>
      <c r="P182" s="154"/>
      <c r="Q182" s="154"/>
      <c r="R182" s="154"/>
      <c r="S182" s="154"/>
      <c r="T182" s="155"/>
      <c r="AT182" s="150" t="s">
        <v>123</v>
      </c>
      <c r="AU182" s="150" t="s">
        <v>121</v>
      </c>
      <c r="AV182" s="11" t="s">
        <v>78</v>
      </c>
      <c r="AW182" s="11" t="s">
        <v>31</v>
      </c>
      <c r="AX182" s="11" t="s">
        <v>70</v>
      </c>
      <c r="AY182" s="150" t="s">
        <v>113</v>
      </c>
    </row>
    <row r="183" spans="2:65" s="12" customFormat="1" ht="11.25">
      <c r="B183" s="156"/>
      <c r="D183" s="149" t="s">
        <v>123</v>
      </c>
      <c r="E183" s="157" t="s">
        <v>1</v>
      </c>
      <c r="F183" s="158" t="s">
        <v>238</v>
      </c>
      <c r="H183" s="159">
        <v>4</v>
      </c>
      <c r="I183" s="160"/>
      <c r="L183" s="156"/>
      <c r="M183" s="161"/>
      <c r="N183" s="162"/>
      <c r="O183" s="162"/>
      <c r="P183" s="162"/>
      <c r="Q183" s="162"/>
      <c r="R183" s="162"/>
      <c r="S183" s="162"/>
      <c r="T183" s="163"/>
      <c r="AT183" s="157" t="s">
        <v>123</v>
      </c>
      <c r="AU183" s="157" t="s">
        <v>121</v>
      </c>
      <c r="AV183" s="12" t="s">
        <v>121</v>
      </c>
      <c r="AW183" s="12" t="s">
        <v>31</v>
      </c>
      <c r="AX183" s="12" t="s">
        <v>70</v>
      </c>
      <c r="AY183" s="157" t="s">
        <v>113</v>
      </c>
    </row>
    <row r="184" spans="2:65" s="12" customFormat="1" ht="11.25">
      <c r="B184" s="156"/>
      <c r="D184" s="149" t="s">
        <v>123</v>
      </c>
      <c r="E184" s="157" t="s">
        <v>1</v>
      </c>
      <c r="F184" s="158" t="s">
        <v>239</v>
      </c>
      <c r="H184" s="159">
        <v>12</v>
      </c>
      <c r="I184" s="160"/>
      <c r="L184" s="156"/>
      <c r="M184" s="161"/>
      <c r="N184" s="162"/>
      <c r="O184" s="162"/>
      <c r="P184" s="162"/>
      <c r="Q184" s="162"/>
      <c r="R184" s="162"/>
      <c r="S184" s="162"/>
      <c r="T184" s="163"/>
      <c r="AT184" s="157" t="s">
        <v>123</v>
      </c>
      <c r="AU184" s="157" t="s">
        <v>121</v>
      </c>
      <c r="AV184" s="12" t="s">
        <v>121</v>
      </c>
      <c r="AW184" s="12" t="s">
        <v>31</v>
      </c>
      <c r="AX184" s="12" t="s">
        <v>70</v>
      </c>
      <c r="AY184" s="157" t="s">
        <v>113</v>
      </c>
    </row>
    <row r="185" spans="2:65" s="12" customFormat="1" ht="11.25">
      <c r="B185" s="156"/>
      <c r="D185" s="149" t="s">
        <v>123</v>
      </c>
      <c r="E185" s="157" t="s">
        <v>1</v>
      </c>
      <c r="F185" s="158" t="s">
        <v>240</v>
      </c>
      <c r="H185" s="159">
        <v>15</v>
      </c>
      <c r="I185" s="160"/>
      <c r="L185" s="156"/>
      <c r="M185" s="161"/>
      <c r="N185" s="162"/>
      <c r="O185" s="162"/>
      <c r="P185" s="162"/>
      <c r="Q185" s="162"/>
      <c r="R185" s="162"/>
      <c r="S185" s="162"/>
      <c r="T185" s="163"/>
      <c r="AT185" s="157" t="s">
        <v>123</v>
      </c>
      <c r="AU185" s="157" t="s">
        <v>121</v>
      </c>
      <c r="AV185" s="12" t="s">
        <v>121</v>
      </c>
      <c r="AW185" s="12" t="s">
        <v>31</v>
      </c>
      <c r="AX185" s="12" t="s">
        <v>70</v>
      </c>
      <c r="AY185" s="157" t="s">
        <v>113</v>
      </c>
    </row>
    <row r="186" spans="2:65" s="12" customFormat="1" ht="11.25">
      <c r="B186" s="156"/>
      <c r="D186" s="149" t="s">
        <v>123</v>
      </c>
      <c r="E186" s="157" t="s">
        <v>1</v>
      </c>
      <c r="F186" s="158" t="s">
        <v>241</v>
      </c>
      <c r="H186" s="159">
        <v>15</v>
      </c>
      <c r="I186" s="160"/>
      <c r="L186" s="156"/>
      <c r="M186" s="161"/>
      <c r="N186" s="162"/>
      <c r="O186" s="162"/>
      <c r="P186" s="162"/>
      <c r="Q186" s="162"/>
      <c r="R186" s="162"/>
      <c r="S186" s="162"/>
      <c r="T186" s="163"/>
      <c r="AT186" s="157" t="s">
        <v>123</v>
      </c>
      <c r="AU186" s="157" t="s">
        <v>121</v>
      </c>
      <c r="AV186" s="12" t="s">
        <v>121</v>
      </c>
      <c r="AW186" s="12" t="s">
        <v>31</v>
      </c>
      <c r="AX186" s="12" t="s">
        <v>70</v>
      </c>
      <c r="AY186" s="157" t="s">
        <v>113</v>
      </c>
    </row>
    <row r="187" spans="2:65" s="14" customFormat="1" ht="11.25">
      <c r="B187" s="172"/>
      <c r="D187" s="149" t="s">
        <v>123</v>
      </c>
      <c r="E187" s="173" t="s">
        <v>1</v>
      </c>
      <c r="F187" s="174" t="s">
        <v>144</v>
      </c>
      <c r="H187" s="175">
        <v>46</v>
      </c>
      <c r="I187" s="176"/>
      <c r="L187" s="172"/>
      <c r="M187" s="177"/>
      <c r="N187" s="178"/>
      <c r="O187" s="178"/>
      <c r="P187" s="178"/>
      <c r="Q187" s="178"/>
      <c r="R187" s="178"/>
      <c r="S187" s="178"/>
      <c r="T187" s="179"/>
      <c r="AT187" s="173" t="s">
        <v>123</v>
      </c>
      <c r="AU187" s="173" t="s">
        <v>121</v>
      </c>
      <c r="AV187" s="14" t="s">
        <v>145</v>
      </c>
      <c r="AW187" s="14" t="s">
        <v>31</v>
      </c>
      <c r="AX187" s="14" t="s">
        <v>70</v>
      </c>
      <c r="AY187" s="173" t="s">
        <v>113</v>
      </c>
    </row>
    <row r="188" spans="2:65" s="11" customFormat="1" ht="11.25">
      <c r="B188" s="148"/>
      <c r="D188" s="149" t="s">
        <v>123</v>
      </c>
      <c r="E188" s="150" t="s">
        <v>1</v>
      </c>
      <c r="F188" s="151" t="s">
        <v>473</v>
      </c>
      <c r="H188" s="150" t="s">
        <v>1</v>
      </c>
      <c r="I188" s="152"/>
      <c r="L188" s="148"/>
      <c r="M188" s="153"/>
      <c r="N188" s="154"/>
      <c r="O188" s="154"/>
      <c r="P188" s="154"/>
      <c r="Q188" s="154"/>
      <c r="R188" s="154"/>
      <c r="S188" s="154"/>
      <c r="T188" s="155"/>
      <c r="AT188" s="150" t="s">
        <v>123</v>
      </c>
      <c r="AU188" s="150" t="s">
        <v>121</v>
      </c>
      <c r="AV188" s="11" t="s">
        <v>78</v>
      </c>
      <c r="AW188" s="11" t="s">
        <v>31</v>
      </c>
      <c r="AX188" s="11" t="s">
        <v>70</v>
      </c>
      <c r="AY188" s="150" t="s">
        <v>113</v>
      </c>
    </row>
    <row r="189" spans="2:65" s="12" customFormat="1" ht="11.25">
      <c r="B189" s="156"/>
      <c r="D189" s="149" t="s">
        <v>123</v>
      </c>
      <c r="E189" s="157" t="s">
        <v>1</v>
      </c>
      <c r="F189" s="158" t="s">
        <v>242</v>
      </c>
      <c r="H189" s="159">
        <v>5</v>
      </c>
      <c r="I189" s="160"/>
      <c r="L189" s="156"/>
      <c r="M189" s="161"/>
      <c r="N189" s="162"/>
      <c r="O189" s="162"/>
      <c r="P189" s="162"/>
      <c r="Q189" s="162"/>
      <c r="R189" s="162"/>
      <c r="S189" s="162"/>
      <c r="T189" s="163"/>
      <c r="AT189" s="157" t="s">
        <v>123</v>
      </c>
      <c r="AU189" s="157" t="s">
        <v>121</v>
      </c>
      <c r="AV189" s="12" t="s">
        <v>121</v>
      </c>
      <c r="AW189" s="12" t="s">
        <v>31</v>
      </c>
      <c r="AX189" s="12" t="s">
        <v>70</v>
      </c>
      <c r="AY189" s="157" t="s">
        <v>113</v>
      </c>
    </row>
    <row r="190" spans="2:65" s="13" customFormat="1" ht="11.25">
      <c r="B190" s="164"/>
      <c r="D190" s="149" t="s">
        <v>123</v>
      </c>
      <c r="E190" s="165" t="s">
        <v>1</v>
      </c>
      <c r="F190" s="166" t="s">
        <v>128</v>
      </c>
      <c r="H190" s="167">
        <v>150</v>
      </c>
      <c r="I190" s="168"/>
      <c r="L190" s="164"/>
      <c r="M190" s="169"/>
      <c r="N190" s="170"/>
      <c r="O190" s="170"/>
      <c r="P190" s="170"/>
      <c r="Q190" s="170"/>
      <c r="R190" s="170"/>
      <c r="S190" s="170"/>
      <c r="T190" s="171"/>
      <c r="AT190" s="165" t="s">
        <v>123</v>
      </c>
      <c r="AU190" s="165" t="s">
        <v>121</v>
      </c>
      <c r="AV190" s="13" t="s">
        <v>120</v>
      </c>
      <c r="AW190" s="13" t="s">
        <v>31</v>
      </c>
      <c r="AX190" s="13" t="s">
        <v>78</v>
      </c>
      <c r="AY190" s="165" t="s">
        <v>113</v>
      </c>
    </row>
    <row r="191" spans="2:65" s="1" customFormat="1" ht="22.5" customHeight="1">
      <c r="B191" s="135"/>
      <c r="C191" s="136" t="s">
        <v>243</v>
      </c>
      <c r="D191" s="136" t="s">
        <v>115</v>
      </c>
      <c r="E191" s="137" t="s">
        <v>244</v>
      </c>
      <c r="F191" s="138" t="s">
        <v>474</v>
      </c>
      <c r="G191" s="139" t="s">
        <v>225</v>
      </c>
      <c r="H191" s="140">
        <v>5.5</v>
      </c>
      <c r="I191" s="141"/>
      <c r="J191" s="140">
        <f>ROUND(I191*H191,3)</f>
        <v>0</v>
      </c>
      <c r="K191" s="138" t="s">
        <v>1</v>
      </c>
      <c r="L191" s="30"/>
      <c r="M191" s="142" t="s">
        <v>1</v>
      </c>
      <c r="N191" s="143" t="s">
        <v>42</v>
      </c>
      <c r="O191" s="49"/>
      <c r="P191" s="144">
        <f>O191*H191</f>
        <v>0</v>
      </c>
      <c r="Q191" s="144">
        <v>0</v>
      </c>
      <c r="R191" s="144">
        <f>Q191*H191</f>
        <v>0</v>
      </c>
      <c r="S191" s="144">
        <v>0</v>
      </c>
      <c r="T191" s="145">
        <f>S191*H191</f>
        <v>0</v>
      </c>
      <c r="AR191" s="16" t="s">
        <v>120</v>
      </c>
      <c r="AT191" s="16" t="s">
        <v>115</v>
      </c>
      <c r="AU191" s="16" t="s">
        <v>121</v>
      </c>
      <c r="AY191" s="16" t="s">
        <v>113</v>
      </c>
      <c r="BE191" s="146">
        <f>IF(N191="základná",J191,0)</f>
        <v>0</v>
      </c>
      <c r="BF191" s="146">
        <f>IF(N191="znížená",J191,0)</f>
        <v>0</v>
      </c>
      <c r="BG191" s="146">
        <f>IF(N191="zákl. prenesená",J191,0)</f>
        <v>0</v>
      </c>
      <c r="BH191" s="146">
        <f>IF(N191="zníž. prenesená",J191,0)</f>
        <v>0</v>
      </c>
      <c r="BI191" s="146">
        <f>IF(N191="nulová",J191,0)</f>
        <v>0</v>
      </c>
      <c r="BJ191" s="16" t="s">
        <v>121</v>
      </c>
      <c r="BK191" s="147">
        <f>ROUND(I191*H191,3)</f>
        <v>0</v>
      </c>
      <c r="BL191" s="16" t="s">
        <v>120</v>
      </c>
      <c r="BM191" s="16" t="s">
        <v>245</v>
      </c>
    </row>
    <row r="192" spans="2:65" s="11" customFormat="1" ht="11.25">
      <c r="B192" s="148"/>
      <c r="D192" s="149" t="s">
        <v>123</v>
      </c>
      <c r="E192" s="150" t="s">
        <v>1</v>
      </c>
      <c r="F192" s="151" t="s">
        <v>475</v>
      </c>
      <c r="H192" s="150" t="s">
        <v>1</v>
      </c>
      <c r="I192" s="152"/>
      <c r="L192" s="148"/>
      <c r="M192" s="153"/>
      <c r="N192" s="154"/>
      <c r="O192" s="154"/>
      <c r="P192" s="154"/>
      <c r="Q192" s="154"/>
      <c r="R192" s="154"/>
      <c r="S192" s="154"/>
      <c r="T192" s="155"/>
      <c r="AT192" s="150" t="s">
        <v>123</v>
      </c>
      <c r="AU192" s="150" t="s">
        <v>121</v>
      </c>
      <c r="AV192" s="11" t="s">
        <v>78</v>
      </c>
      <c r="AW192" s="11" t="s">
        <v>31</v>
      </c>
      <c r="AX192" s="11" t="s">
        <v>70</v>
      </c>
      <c r="AY192" s="150" t="s">
        <v>113</v>
      </c>
    </row>
    <row r="193" spans="2:65" s="12" customFormat="1" ht="11.25">
      <c r="B193" s="156"/>
      <c r="D193" s="149" t="s">
        <v>123</v>
      </c>
      <c r="E193" s="157" t="s">
        <v>1</v>
      </c>
      <c r="F193" s="158" t="s">
        <v>246</v>
      </c>
      <c r="H193" s="159">
        <v>2.5</v>
      </c>
      <c r="I193" s="160"/>
      <c r="L193" s="156"/>
      <c r="M193" s="161"/>
      <c r="N193" s="162"/>
      <c r="O193" s="162"/>
      <c r="P193" s="162"/>
      <c r="Q193" s="162"/>
      <c r="R193" s="162"/>
      <c r="S193" s="162"/>
      <c r="T193" s="163"/>
      <c r="AT193" s="157" t="s">
        <v>123</v>
      </c>
      <c r="AU193" s="157" t="s">
        <v>121</v>
      </c>
      <c r="AV193" s="12" t="s">
        <v>121</v>
      </c>
      <c r="AW193" s="12" t="s">
        <v>31</v>
      </c>
      <c r="AX193" s="12" t="s">
        <v>70</v>
      </c>
      <c r="AY193" s="157" t="s">
        <v>113</v>
      </c>
    </row>
    <row r="194" spans="2:65" s="11" customFormat="1" ht="11.25">
      <c r="B194" s="148"/>
      <c r="D194" s="149" t="s">
        <v>123</v>
      </c>
      <c r="E194" s="150" t="s">
        <v>1</v>
      </c>
      <c r="F194" s="151" t="s">
        <v>489</v>
      </c>
      <c r="H194" s="150" t="s">
        <v>1</v>
      </c>
      <c r="I194" s="152"/>
      <c r="L194" s="148"/>
      <c r="M194" s="153"/>
      <c r="N194" s="154"/>
      <c r="O194" s="154"/>
      <c r="P194" s="154"/>
      <c r="Q194" s="154"/>
      <c r="R194" s="154"/>
      <c r="S194" s="154"/>
      <c r="T194" s="155"/>
      <c r="AT194" s="150" t="s">
        <v>123</v>
      </c>
      <c r="AU194" s="150" t="s">
        <v>121</v>
      </c>
      <c r="AV194" s="11" t="s">
        <v>78</v>
      </c>
      <c r="AW194" s="11" t="s">
        <v>31</v>
      </c>
      <c r="AX194" s="11" t="s">
        <v>70</v>
      </c>
      <c r="AY194" s="150" t="s">
        <v>113</v>
      </c>
    </row>
    <row r="195" spans="2:65" s="12" customFormat="1" ht="11.25">
      <c r="B195" s="156"/>
      <c r="D195" s="149" t="s">
        <v>123</v>
      </c>
      <c r="E195" s="157" t="s">
        <v>1</v>
      </c>
      <c r="F195" s="158" t="s">
        <v>247</v>
      </c>
      <c r="H195" s="159">
        <v>3</v>
      </c>
      <c r="I195" s="160"/>
      <c r="L195" s="156"/>
      <c r="M195" s="161"/>
      <c r="N195" s="162"/>
      <c r="O195" s="162"/>
      <c r="P195" s="162"/>
      <c r="Q195" s="162"/>
      <c r="R195" s="162"/>
      <c r="S195" s="162"/>
      <c r="T195" s="163"/>
      <c r="AT195" s="157" t="s">
        <v>123</v>
      </c>
      <c r="AU195" s="157" t="s">
        <v>121</v>
      </c>
      <c r="AV195" s="12" t="s">
        <v>121</v>
      </c>
      <c r="AW195" s="12" t="s">
        <v>31</v>
      </c>
      <c r="AX195" s="12" t="s">
        <v>70</v>
      </c>
      <c r="AY195" s="157" t="s">
        <v>113</v>
      </c>
    </row>
    <row r="196" spans="2:65" s="13" customFormat="1" ht="11.25">
      <c r="B196" s="164"/>
      <c r="D196" s="149" t="s">
        <v>123</v>
      </c>
      <c r="E196" s="165" t="s">
        <v>1</v>
      </c>
      <c r="F196" s="166" t="s">
        <v>128</v>
      </c>
      <c r="H196" s="167">
        <v>5.5</v>
      </c>
      <c r="I196" s="168"/>
      <c r="L196" s="164"/>
      <c r="M196" s="169"/>
      <c r="N196" s="170"/>
      <c r="O196" s="170"/>
      <c r="P196" s="170"/>
      <c r="Q196" s="170"/>
      <c r="R196" s="170"/>
      <c r="S196" s="170"/>
      <c r="T196" s="171"/>
      <c r="AT196" s="165" t="s">
        <v>123</v>
      </c>
      <c r="AU196" s="165" t="s">
        <v>121</v>
      </c>
      <c r="AV196" s="13" t="s">
        <v>120</v>
      </c>
      <c r="AW196" s="13" t="s">
        <v>31</v>
      </c>
      <c r="AX196" s="13" t="s">
        <v>78</v>
      </c>
      <c r="AY196" s="165" t="s">
        <v>113</v>
      </c>
    </row>
    <row r="197" spans="2:65" s="1" customFormat="1" ht="22.5" customHeight="1">
      <c r="B197" s="135"/>
      <c r="C197" s="136" t="s">
        <v>248</v>
      </c>
      <c r="D197" s="136" t="s">
        <v>115</v>
      </c>
      <c r="E197" s="137" t="s">
        <v>249</v>
      </c>
      <c r="F197" s="138" t="s">
        <v>476</v>
      </c>
      <c r="G197" s="139" t="s">
        <v>225</v>
      </c>
      <c r="H197" s="140">
        <v>16</v>
      </c>
      <c r="I197" s="141"/>
      <c r="J197" s="140">
        <f>ROUND(I197*H197,3)</f>
        <v>0</v>
      </c>
      <c r="K197" s="138" t="s">
        <v>1</v>
      </c>
      <c r="L197" s="30"/>
      <c r="M197" s="142" t="s">
        <v>1</v>
      </c>
      <c r="N197" s="143" t="s">
        <v>42</v>
      </c>
      <c r="O197" s="49"/>
      <c r="P197" s="144">
        <f>O197*H197</f>
        <v>0</v>
      </c>
      <c r="Q197" s="144">
        <v>0</v>
      </c>
      <c r="R197" s="144">
        <f>Q197*H197</f>
        <v>0</v>
      </c>
      <c r="S197" s="144">
        <v>0</v>
      </c>
      <c r="T197" s="145">
        <f>S197*H197</f>
        <v>0</v>
      </c>
      <c r="AR197" s="16" t="s">
        <v>120</v>
      </c>
      <c r="AT197" s="16" t="s">
        <v>115</v>
      </c>
      <c r="AU197" s="16" t="s">
        <v>121</v>
      </c>
      <c r="AY197" s="16" t="s">
        <v>113</v>
      </c>
      <c r="BE197" s="146">
        <f>IF(N197="základná",J197,0)</f>
        <v>0</v>
      </c>
      <c r="BF197" s="146">
        <f>IF(N197="znížená",J197,0)</f>
        <v>0</v>
      </c>
      <c r="BG197" s="146">
        <f>IF(N197="zákl. prenesená",J197,0)</f>
        <v>0</v>
      </c>
      <c r="BH197" s="146">
        <f>IF(N197="zníž. prenesená",J197,0)</f>
        <v>0</v>
      </c>
      <c r="BI197" s="146">
        <f>IF(N197="nulová",J197,0)</f>
        <v>0</v>
      </c>
      <c r="BJ197" s="16" t="s">
        <v>121</v>
      </c>
      <c r="BK197" s="147">
        <f>ROUND(I197*H197,3)</f>
        <v>0</v>
      </c>
      <c r="BL197" s="16" t="s">
        <v>120</v>
      </c>
      <c r="BM197" s="16" t="s">
        <v>250</v>
      </c>
    </row>
    <row r="198" spans="2:65" s="11" customFormat="1" ht="11.25">
      <c r="B198" s="148"/>
      <c r="D198" s="149" t="s">
        <v>123</v>
      </c>
      <c r="E198" s="150" t="s">
        <v>1</v>
      </c>
      <c r="F198" s="151" t="s">
        <v>477</v>
      </c>
      <c r="H198" s="150" t="s">
        <v>1</v>
      </c>
      <c r="I198" s="152"/>
      <c r="L198" s="148"/>
      <c r="M198" s="153"/>
      <c r="N198" s="154"/>
      <c r="O198" s="154"/>
      <c r="P198" s="154"/>
      <c r="Q198" s="154"/>
      <c r="R198" s="154"/>
      <c r="S198" s="154"/>
      <c r="T198" s="155"/>
      <c r="AT198" s="150" t="s">
        <v>123</v>
      </c>
      <c r="AU198" s="150" t="s">
        <v>121</v>
      </c>
      <c r="AV198" s="11" t="s">
        <v>78</v>
      </c>
      <c r="AW198" s="11" t="s">
        <v>31</v>
      </c>
      <c r="AX198" s="11" t="s">
        <v>70</v>
      </c>
      <c r="AY198" s="150" t="s">
        <v>113</v>
      </c>
    </row>
    <row r="199" spans="2:65" s="12" customFormat="1" ht="11.25">
      <c r="B199" s="156"/>
      <c r="D199" s="149" t="s">
        <v>123</v>
      </c>
      <c r="E199" s="157" t="s">
        <v>1</v>
      </c>
      <c r="F199" s="158" t="s">
        <v>251</v>
      </c>
      <c r="H199" s="159">
        <v>9</v>
      </c>
      <c r="I199" s="160"/>
      <c r="L199" s="156"/>
      <c r="M199" s="161"/>
      <c r="N199" s="162"/>
      <c r="O199" s="162"/>
      <c r="P199" s="162"/>
      <c r="Q199" s="162"/>
      <c r="R199" s="162"/>
      <c r="S199" s="162"/>
      <c r="T199" s="163"/>
      <c r="AT199" s="157" t="s">
        <v>123</v>
      </c>
      <c r="AU199" s="157" t="s">
        <v>121</v>
      </c>
      <c r="AV199" s="12" t="s">
        <v>121</v>
      </c>
      <c r="AW199" s="12" t="s">
        <v>31</v>
      </c>
      <c r="AX199" s="12" t="s">
        <v>70</v>
      </c>
      <c r="AY199" s="157" t="s">
        <v>113</v>
      </c>
    </row>
    <row r="200" spans="2:65" s="11" customFormat="1" ht="11.25">
      <c r="B200" s="148"/>
      <c r="D200" s="149" t="s">
        <v>123</v>
      </c>
      <c r="E200" s="150" t="s">
        <v>1</v>
      </c>
      <c r="F200" s="151" t="s">
        <v>478</v>
      </c>
      <c r="H200" s="150" t="s">
        <v>1</v>
      </c>
      <c r="I200" s="152"/>
      <c r="L200" s="148"/>
      <c r="M200" s="153"/>
      <c r="N200" s="154"/>
      <c r="O200" s="154"/>
      <c r="P200" s="154"/>
      <c r="Q200" s="154"/>
      <c r="R200" s="154"/>
      <c r="S200" s="154"/>
      <c r="T200" s="155"/>
      <c r="AT200" s="150" t="s">
        <v>123</v>
      </c>
      <c r="AU200" s="150" t="s">
        <v>121</v>
      </c>
      <c r="AV200" s="11" t="s">
        <v>78</v>
      </c>
      <c r="AW200" s="11" t="s">
        <v>31</v>
      </c>
      <c r="AX200" s="11" t="s">
        <v>70</v>
      </c>
      <c r="AY200" s="150" t="s">
        <v>113</v>
      </c>
    </row>
    <row r="201" spans="2:65" s="12" customFormat="1" ht="11.25">
      <c r="B201" s="156"/>
      <c r="D201" s="149" t="s">
        <v>123</v>
      </c>
      <c r="E201" s="157" t="s">
        <v>1</v>
      </c>
      <c r="F201" s="158" t="s">
        <v>252</v>
      </c>
      <c r="H201" s="159">
        <v>7</v>
      </c>
      <c r="I201" s="160"/>
      <c r="L201" s="156"/>
      <c r="M201" s="161"/>
      <c r="N201" s="162"/>
      <c r="O201" s="162"/>
      <c r="P201" s="162"/>
      <c r="Q201" s="162"/>
      <c r="R201" s="162"/>
      <c r="S201" s="162"/>
      <c r="T201" s="163"/>
      <c r="AT201" s="157" t="s">
        <v>123</v>
      </c>
      <c r="AU201" s="157" t="s">
        <v>121</v>
      </c>
      <c r="AV201" s="12" t="s">
        <v>121</v>
      </c>
      <c r="AW201" s="12" t="s">
        <v>31</v>
      </c>
      <c r="AX201" s="12" t="s">
        <v>70</v>
      </c>
      <c r="AY201" s="157" t="s">
        <v>113</v>
      </c>
    </row>
    <row r="202" spans="2:65" s="13" customFormat="1" ht="11.25">
      <c r="B202" s="164"/>
      <c r="D202" s="149" t="s">
        <v>123</v>
      </c>
      <c r="E202" s="165" t="s">
        <v>1</v>
      </c>
      <c r="F202" s="166" t="s">
        <v>128</v>
      </c>
      <c r="H202" s="167">
        <v>16</v>
      </c>
      <c r="I202" s="168"/>
      <c r="L202" s="164"/>
      <c r="M202" s="169"/>
      <c r="N202" s="170"/>
      <c r="O202" s="170"/>
      <c r="P202" s="170"/>
      <c r="Q202" s="170"/>
      <c r="R202" s="170"/>
      <c r="S202" s="170"/>
      <c r="T202" s="171"/>
      <c r="AT202" s="165" t="s">
        <v>123</v>
      </c>
      <c r="AU202" s="165" t="s">
        <v>121</v>
      </c>
      <c r="AV202" s="13" t="s">
        <v>120</v>
      </c>
      <c r="AW202" s="13" t="s">
        <v>31</v>
      </c>
      <c r="AX202" s="13" t="s">
        <v>78</v>
      </c>
      <c r="AY202" s="165" t="s">
        <v>113</v>
      </c>
    </row>
    <row r="203" spans="2:65" s="1" customFormat="1" ht="16.5" customHeight="1">
      <c r="B203" s="135"/>
      <c r="C203" s="136" t="s">
        <v>7</v>
      </c>
      <c r="D203" s="136" t="s">
        <v>115</v>
      </c>
      <c r="E203" s="137" t="s">
        <v>253</v>
      </c>
      <c r="F203" s="138" t="s">
        <v>479</v>
      </c>
      <c r="G203" s="139" t="s">
        <v>132</v>
      </c>
      <c r="H203" s="140">
        <v>96.518000000000001</v>
      </c>
      <c r="I203" s="141"/>
      <c r="J203" s="140">
        <f>ROUND(I203*H203,3)</f>
        <v>0</v>
      </c>
      <c r="K203" s="138" t="s">
        <v>119</v>
      </c>
      <c r="L203" s="30"/>
      <c r="M203" s="142" t="s">
        <v>1</v>
      </c>
      <c r="N203" s="143" t="s">
        <v>42</v>
      </c>
      <c r="O203" s="49"/>
      <c r="P203" s="144">
        <f>O203*H203</f>
        <v>0</v>
      </c>
      <c r="Q203" s="144">
        <v>4.0000000000000002E-4</v>
      </c>
      <c r="R203" s="144">
        <f>Q203*H203</f>
        <v>3.8607200000000001E-2</v>
      </c>
      <c r="S203" s="144">
        <v>0</v>
      </c>
      <c r="T203" s="145">
        <f>S203*H203</f>
        <v>0</v>
      </c>
      <c r="AR203" s="16" t="s">
        <v>120</v>
      </c>
      <c r="AT203" s="16" t="s">
        <v>115</v>
      </c>
      <c r="AU203" s="16" t="s">
        <v>121</v>
      </c>
      <c r="AY203" s="16" t="s">
        <v>113</v>
      </c>
      <c r="BE203" s="146">
        <f>IF(N203="základná",J203,0)</f>
        <v>0</v>
      </c>
      <c r="BF203" s="146">
        <f>IF(N203="znížená",J203,0)</f>
        <v>0</v>
      </c>
      <c r="BG203" s="146">
        <f>IF(N203="zákl. prenesená",J203,0)</f>
        <v>0</v>
      </c>
      <c r="BH203" s="146">
        <f>IF(N203="zníž. prenesená",J203,0)</f>
        <v>0</v>
      </c>
      <c r="BI203" s="146">
        <f>IF(N203="nulová",J203,0)</f>
        <v>0</v>
      </c>
      <c r="BJ203" s="16" t="s">
        <v>121</v>
      </c>
      <c r="BK203" s="147">
        <f>ROUND(I203*H203,3)</f>
        <v>0</v>
      </c>
      <c r="BL203" s="16" t="s">
        <v>120</v>
      </c>
      <c r="BM203" s="16" t="s">
        <v>254</v>
      </c>
    </row>
    <row r="204" spans="2:65" s="11" customFormat="1" ht="11.25">
      <c r="B204" s="148"/>
      <c r="D204" s="149" t="s">
        <v>123</v>
      </c>
      <c r="E204" s="150" t="s">
        <v>1</v>
      </c>
      <c r="F204" s="151" t="s">
        <v>480</v>
      </c>
      <c r="H204" s="150" t="s">
        <v>1</v>
      </c>
      <c r="I204" s="152"/>
      <c r="L204" s="148"/>
      <c r="M204" s="153"/>
      <c r="N204" s="154"/>
      <c r="O204" s="154"/>
      <c r="P204" s="154"/>
      <c r="Q204" s="154"/>
      <c r="R204" s="154"/>
      <c r="S204" s="154"/>
      <c r="T204" s="155"/>
      <c r="AT204" s="150" t="s">
        <v>123</v>
      </c>
      <c r="AU204" s="150" t="s">
        <v>121</v>
      </c>
      <c r="AV204" s="11" t="s">
        <v>78</v>
      </c>
      <c r="AW204" s="11" t="s">
        <v>31</v>
      </c>
      <c r="AX204" s="11" t="s">
        <v>70</v>
      </c>
      <c r="AY204" s="150" t="s">
        <v>113</v>
      </c>
    </row>
    <row r="205" spans="2:65" s="11" customFormat="1" ht="11.25">
      <c r="B205" s="148"/>
      <c r="D205" s="149" t="s">
        <v>123</v>
      </c>
      <c r="E205" s="150" t="s">
        <v>1</v>
      </c>
      <c r="F205" s="151" t="s">
        <v>255</v>
      </c>
      <c r="H205" s="150" t="s">
        <v>1</v>
      </c>
      <c r="I205" s="152"/>
      <c r="L205" s="148"/>
      <c r="M205" s="153"/>
      <c r="N205" s="154"/>
      <c r="O205" s="154"/>
      <c r="P205" s="154"/>
      <c r="Q205" s="154"/>
      <c r="R205" s="154"/>
      <c r="S205" s="154"/>
      <c r="T205" s="155"/>
      <c r="AT205" s="150" t="s">
        <v>123</v>
      </c>
      <c r="AU205" s="150" t="s">
        <v>121</v>
      </c>
      <c r="AV205" s="11" t="s">
        <v>78</v>
      </c>
      <c r="AW205" s="11" t="s">
        <v>31</v>
      </c>
      <c r="AX205" s="11" t="s">
        <v>70</v>
      </c>
      <c r="AY205" s="150" t="s">
        <v>113</v>
      </c>
    </row>
    <row r="206" spans="2:65" s="12" customFormat="1" ht="11.25">
      <c r="B206" s="156"/>
      <c r="D206" s="149" t="s">
        <v>123</v>
      </c>
      <c r="E206" s="157" t="s">
        <v>1</v>
      </c>
      <c r="F206" s="158" t="s">
        <v>256</v>
      </c>
      <c r="H206" s="159">
        <v>96.518000000000001</v>
      </c>
      <c r="I206" s="160"/>
      <c r="L206" s="156"/>
      <c r="M206" s="161"/>
      <c r="N206" s="162"/>
      <c r="O206" s="162"/>
      <c r="P206" s="162"/>
      <c r="Q206" s="162"/>
      <c r="R206" s="162"/>
      <c r="S206" s="162"/>
      <c r="T206" s="163"/>
      <c r="AT206" s="157" t="s">
        <v>123</v>
      </c>
      <c r="AU206" s="157" t="s">
        <v>121</v>
      </c>
      <c r="AV206" s="12" t="s">
        <v>121</v>
      </c>
      <c r="AW206" s="12" t="s">
        <v>31</v>
      </c>
      <c r="AX206" s="12" t="s">
        <v>70</v>
      </c>
      <c r="AY206" s="157" t="s">
        <v>113</v>
      </c>
    </row>
    <row r="207" spans="2:65" s="13" customFormat="1" ht="11.25">
      <c r="B207" s="164"/>
      <c r="D207" s="149" t="s">
        <v>123</v>
      </c>
      <c r="E207" s="165" t="s">
        <v>1</v>
      </c>
      <c r="F207" s="166" t="s">
        <v>128</v>
      </c>
      <c r="H207" s="167">
        <v>96.518000000000001</v>
      </c>
      <c r="I207" s="168"/>
      <c r="L207" s="164"/>
      <c r="M207" s="169"/>
      <c r="N207" s="170"/>
      <c r="O207" s="170"/>
      <c r="P207" s="170"/>
      <c r="Q207" s="170"/>
      <c r="R207" s="170"/>
      <c r="S207" s="170"/>
      <c r="T207" s="171"/>
      <c r="AT207" s="165" t="s">
        <v>123</v>
      </c>
      <c r="AU207" s="165" t="s">
        <v>121</v>
      </c>
      <c r="AV207" s="13" t="s">
        <v>120</v>
      </c>
      <c r="AW207" s="13" t="s">
        <v>31</v>
      </c>
      <c r="AX207" s="13" t="s">
        <v>78</v>
      </c>
      <c r="AY207" s="165" t="s">
        <v>113</v>
      </c>
    </row>
    <row r="208" spans="2:65" s="1" customFormat="1" ht="16.5" customHeight="1">
      <c r="B208" s="135"/>
      <c r="C208" s="136" t="s">
        <v>257</v>
      </c>
      <c r="D208" s="136" t="s">
        <v>115</v>
      </c>
      <c r="E208" s="137" t="s">
        <v>258</v>
      </c>
      <c r="F208" s="138" t="s">
        <v>481</v>
      </c>
      <c r="G208" s="139" t="s">
        <v>132</v>
      </c>
      <c r="H208" s="140">
        <v>17.981000000000002</v>
      </c>
      <c r="I208" s="141"/>
      <c r="J208" s="140">
        <f>ROUND(I208*H208,3)</f>
        <v>0</v>
      </c>
      <c r="K208" s="138" t="s">
        <v>1</v>
      </c>
      <c r="L208" s="30"/>
      <c r="M208" s="142" t="s">
        <v>1</v>
      </c>
      <c r="N208" s="143" t="s">
        <v>42</v>
      </c>
      <c r="O208" s="49"/>
      <c r="P208" s="144">
        <f>O208*H208</f>
        <v>0</v>
      </c>
      <c r="Q208" s="144">
        <v>4.0000000000000001E-3</v>
      </c>
      <c r="R208" s="144">
        <f>Q208*H208</f>
        <v>7.1924000000000002E-2</v>
      </c>
      <c r="S208" s="144">
        <v>0</v>
      </c>
      <c r="T208" s="145">
        <f>S208*H208</f>
        <v>0</v>
      </c>
      <c r="AR208" s="16" t="s">
        <v>120</v>
      </c>
      <c r="AT208" s="16" t="s">
        <v>115</v>
      </c>
      <c r="AU208" s="16" t="s">
        <v>121</v>
      </c>
      <c r="AY208" s="16" t="s">
        <v>113</v>
      </c>
      <c r="BE208" s="146">
        <f>IF(N208="základná",J208,0)</f>
        <v>0</v>
      </c>
      <c r="BF208" s="146">
        <f>IF(N208="znížená",J208,0)</f>
        <v>0</v>
      </c>
      <c r="BG208" s="146">
        <f>IF(N208="zákl. prenesená",J208,0)</f>
        <v>0</v>
      </c>
      <c r="BH208" s="146">
        <f>IF(N208="zníž. prenesená",J208,0)</f>
        <v>0</v>
      </c>
      <c r="BI208" s="146">
        <f>IF(N208="nulová",J208,0)</f>
        <v>0</v>
      </c>
      <c r="BJ208" s="16" t="s">
        <v>121</v>
      </c>
      <c r="BK208" s="147">
        <f>ROUND(I208*H208,3)</f>
        <v>0</v>
      </c>
      <c r="BL208" s="16" t="s">
        <v>120</v>
      </c>
      <c r="BM208" s="16" t="s">
        <v>259</v>
      </c>
    </row>
    <row r="209" spans="2:65" s="11" customFormat="1" ht="11.25">
      <c r="B209" s="148"/>
      <c r="D209" s="149" t="s">
        <v>123</v>
      </c>
      <c r="E209" s="150" t="s">
        <v>1</v>
      </c>
      <c r="F209" s="151" t="s">
        <v>134</v>
      </c>
      <c r="H209" s="150" t="s">
        <v>1</v>
      </c>
      <c r="I209" s="152"/>
      <c r="L209" s="148"/>
      <c r="M209" s="153"/>
      <c r="N209" s="154"/>
      <c r="O209" s="154"/>
      <c r="P209" s="154"/>
      <c r="Q209" s="154"/>
      <c r="R209" s="154"/>
      <c r="S209" s="154"/>
      <c r="T209" s="155"/>
      <c r="AT209" s="150" t="s">
        <v>123</v>
      </c>
      <c r="AU209" s="150" t="s">
        <v>121</v>
      </c>
      <c r="AV209" s="11" t="s">
        <v>78</v>
      </c>
      <c r="AW209" s="11" t="s">
        <v>31</v>
      </c>
      <c r="AX209" s="11" t="s">
        <v>70</v>
      </c>
      <c r="AY209" s="150" t="s">
        <v>113</v>
      </c>
    </row>
    <row r="210" spans="2:65" s="11" customFormat="1" ht="11.25">
      <c r="B210" s="148"/>
      <c r="D210" s="149" t="s">
        <v>123</v>
      </c>
      <c r="E210" s="150" t="s">
        <v>1</v>
      </c>
      <c r="F210" s="151" t="s">
        <v>135</v>
      </c>
      <c r="H210" s="150" t="s">
        <v>1</v>
      </c>
      <c r="I210" s="152"/>
      <c r="L210" s="148"/>
      <c r="M210" s="153"/>
      <c r="N210" s="154"/>
      <c r="O210" s="154"/>
      <c r="P210" s="154"/>
      <c r="Q210" s="154"/>
      <c r="R210" s="154"/>
      <c r="S210" s="154"/>
      <c r="T210" s="155"/>
      <c r="AT210" s="150" t="s">
        <v>123</v>
      </c>
      <c r="AU210" s="150" t="s">
        <v>121</v>
      </c>
      <c r="AV210" s="11" t="s">
        <v>78</v>
      </c>
      <c r="AW210" s="11" t="s">
        <v>31</v>
      </c>
      <c r="AX210" s="11" t="s">
        <v>70</v>
      </c>
      <c r="AY210" s="150" t="s">
        <v>113</v>
      </c>
    </row>
    <row r="211" spans="2:65" s="11" customFormat="1" ht="11.25">
      <c r="B211" s="148"/>
      <c r="D211" s="149" t="s">
        <v>123</v>
      </c>
      <c r="E211" s="150" t="s">
        <v>1</v>
      </c>
      <c r="F211" s="151" t="s">
        <v>136</v>
      </c>
      <c r="H211" s="150" t="s">
        <v>1</v>
      </c>
      <c r="I211" s="152"/>
      <c r="L211" s="148"/>
      <c r="M211" s="153"/>
      <c r="N211" s="154"/>
      <c r="O211" s="154"/>
      <c r="P211" s="154"/>
      <c r="Q211" s="154"/>
      <c r="R211" s="154"/>
      <c r="S211" s="154"/>
      <c r="T211" s="155"/>
      <c r="AT211" s="150" t="s">
        <v>123</v>
      </c>
      <c r="AU211" s="150" t="s">
        <v>121</v>
      </c>
      <c r="AV211" s="11" t="s">
        <v>78</v>
      </c>
      <c r="AW211" s="11" t="s">
        <v>31</v>
      </c>
      <c r="AX211" s="11" t="s">
        <v>70</v>
      </c>
      <c r="AY211" s="150" t="s">
        <v>113</v>
      </c>
    </row>
    <row r="212" spans="2:65" s="12" customFormat="1" ht="11.25">
      <c r="B212" s="156"/>
      <c r="D212" s="149" t="s">
        <v>123</v>
      </c>
      <c r="E212" s="157" t="s">
        <v>1</v>
      </c>
      <c r="F212" s="158" t="s">
        <v>137</v>
      </c>
      <c r="H212" s="159">
        <v>3.1150000000000002</v>
      </c>
      <c r="I212" s="160"/>
      <c r="L212" s="156"/>
      <c r="M212" s="161"/>
      <c r="N212" s="162"/>
      <c r="O212" s="162"/>
      <c r="P212" s="162"/>
      <c r="Q212" s="162"/>
      <c r="R212" s="162"/>
      <c r="S212" s="162"/>
      <c r="T212" s="163"/>
      <c r="AT212" s="157" t="s">
        <v>123</v>
      </c>
      <c r="AU212" s="157" t="s">
        <v>121</v>
      </c>
      <c r="AV212" s="12" t="s">
        <v>121</v>
      </c>
      <c r="AW212" s="12" t="s">
        <v>31</v>
      </c>
      <c r="AX212" s="12" t="s">
        <v>70</v>
      </c>
      <c r="AY212" s="157" t="s">
        <v>113</v>
      </c>
    </row>
    <row r="213" spans="2:65" s="11" customFormat="1" ht="11.25">
      <c r="B213" s="148"/>
      <c r="D213" s="149" t="s">
        <v>123</v>
      </c>
      <c r="E213" s="150" t="s">
        <v>1</v>
      </c>
      <c r="F213" s="151" t="s">
        <v>138</v>
      </c>
      <c r="H213" s="150" t="s">
        <v>1</v>
      </c>
      <c r="I213" s="152"/>
      <c r="L213" s="148"/>
      <c r="M213" s="153"/>
      <c r="N213" s="154"/>
      <c r="O213" s="154"/>
      <c r="P213" s="154"/>
      <c r="Q213" s="154"/>
      <c r="R213" s="154"/>
      <c r="S213" s="154"/>
      <c r="T213" s="155"/>
      <c r="AT213" s="150" t="s">
        <v>123</v>
      </c>
      <c r="AU213" s="150" t="s">
        <v>121</v>
      </c>
      <c r="AV213" s="11" t="s">
        <v>78</v>
      </c>
      <c r="AW213" s="11" t="s">
        <v>31</v>
      </c>
      <c r="AX213" s="11" t="s">
        <v>70</v>
      </c>
      <c r="AY213" s="150" t="s">
        <v>113</v>
      </c>
    </row>
    <row r="214" spans="2:65" s="12" customFormat="1" ht="11.25">
      <c r="B214" s="156"/>
      <c r="D214" s="149" t="s">
        <v>123</v>
      </c>
      <c r="E214" s="157" t="s">
        <v>1</v>
      </c>
      <c r="F214" s="158" t="s">
        <v>139</v>
      </c>
      <c r="H214" s="159">
        <v>4.5979999999999999</v>
      </c>
      <c r="I214" s="160"/>
      <c r="L214" s="156"/>
      <c r="M214" s="161"/>
      <c r="N214" s="162"/>
      <c r="O214" s="162"/>
      <c r="P214" s="162"/>
      <c r="Q214" s="162"/>
      <c r="R214" s="162"/>
      <c r="S214" s="162"/>
      <c r="T214" s="163"/>
      <c r="AT214" s="157" t="s">
        <v>123</v>
      </c>
      <c r="AU214" s="157" t="s">
        <v>121</v>
      </c>
      <c r="AV214" s="12" t="s">
        <v>121</v>
      </c>
      <c r="AW214" s="12" t="s">
        <v>31</v>
      </c>
      <c r="AX214" s="12" t="s">
        <v>70</v>
      </c>
      <c r="AY214" s="157" t="s">
        <v>113</v>
      </c>
    </row>
    <row r="215" spans="2:65" s="11" customFormat="1" ht="11.25">
      <c r="B215" s="148"/>
      <c r="D215" s="149" t="s">
        <v>123</v>
      </c>
      <c r="E215" s="150" t="s">
        <v>1</v>
      </c>
      <c r="F215" s="151" t="s">
        <v>140</v>
      </c>
      <c r="H215" s="150" t="s">
        <v>1</v>
      </c>
      <c r="I215" s="152"/>
      <c r="L215" s="148"/>
      <c r="M215" s="153"/>
      <c r="N215" s="154"/>
      <c r="O215" s="154"/>
      <c r="P215" s="154"/>
      <c r="Q215" s="154"/>
      <c r="R215" s="154"/>
      <c r="S215" s="154"/>
      <c r="T215" s="155"/>
      <c r="AT215" s="150" t="s">
        <v>123</v>
      </c>
      <c r="AU215" s="150" t="s">
        <v>121</v>
      </c>
      <c r="AV215" s="11" t="s">
        <v>78</v>
      </c>
      <c r="AW215" s="11" t="s">
        <v>31</v>
      </c>
      <c r="AX215" s="11" t="s">
        <v>70</v>
      </c>
      <c r="AY215" s="150" t="s">
        <v>113</v>
      </c>
    </row>
    <row r="216" spans="2:65" s="12" customFormat="1" ht="11.25">
      <c r="B216" s="156"/>
      <c r="D216" s="149" t="s">
        <v>123</v>
      </c>
      <c r="E216" s="157" t="s">
        <v>1</v>
      </c>
      <c r="F216" s="158" t="s">
        <v>141</v>
      </c>
      <c r="H216" s="159">
        <v>2.1080000000000001</v>
      </c>
      <c r="I216" s="160"/>
      <c r="L216" s="156"/>
      <c r="M216" s="161"/>
      <c r="N216" s="162"/>
      <c r="O216" s="162"/>
      <c r="P216" s="162"/>
      <c r="Q216" s="162"/>
      <c r="R216" s="162"/>
      <c r="S216" s="162"/>
      <c r="T216" s="163"/>
      <c r="AT216" s="157" t="s">
        <v>123</v>
      </c>
      <c r="AU216" s="157" t="s">
        <v>121</v>
      </c>
      <c r="AV216" s="12" t="s">
        <v>121</v>
      </c>
      <c r="AW216" s="12" t="s">
        <v>31</v>
      </c>
      <c r="AX216" s="12" t="s">
        <v>70</v>
      </c>
      <c r="AY216" s="157" t="s">
        <v>113</v>
      </c>
    </row>
    <row r="217" spans="2:65" s="11" customFormat="1" ht="11.25">
      <c r="B217" s="148"/>
      <c r="D217" s="149" t="s">
        <v>123</v>
      </c>
      <c r="E217" s="150" t="s">
        <v>1</v>
      </c>
      <c r="F217" s="151" t="s">
        <v>142</v>
      </c>
      <c r="H217" s="150" t="s">
        <v>1</v>
      </c>
      <c r="I217" s="152"/>
      <c r="L217" s="148"/>
      <c r="M217" s="153"/>
      <c r="N217" s="154"/>
      <c r="O217" s="154"/>
      <c r="P217" s="154"/>
      <c r="Q217" s="154"/>
      <c r="R217" s="154"/>
      <c r="S217" s="154"/>
      <c r="T217" s="155"/>
      <c r="AT217" s="150" t="s">
        <v>123</v>
      </c>
      <c r="AU217" s="150" t="s">
        <v>121</v>
      </c>
      <c r="AV217" s="11" t="s">
        <v>78</v>
      </c>
      <c r="AW217" s="11" t="s">
        <v>31</v>
      </c>
      <c r="AX217" s="11" t="s">
        <v>70</v>
      </c>
      <c r="AY217" s="150" t="s">
        <v>113</v>
      </c>
    </row>
    <row r="218" spans="2:65" s="12" customFormat="1" ht="11.25">
      <c r="B218" s="156"/>
      <c r="D218" s="149" t="s">
        <v>123</v>
      </c>
      <c r="E218" s="157" t="s">
        <v>1</v>
      </c>
      <c r="F218" s="158" t="s">
        <v>143</v>
      </c>
      <c r="H218" s="159">
        <v>6.13</v>
      </c>
      <c r="I218" s="160"/>
      <c r="L218" s="156"/>
      <c r="M218" s="161"/>
      <c r="N218" s="162"/>
      <c r="O218" s="162"/>
      <c r="P218" s="162"/>
      <c r="Q218" s="162"/>
      <c r="R218" s="162"/>
      <c r="S218" s="162"/>
      <c r="T218" s="163"/>
      <c r="AT218" s="157" t="s">
        <v>123</v>
      </c>
      <c r="AU218" s="157" t="s">
        <v>121</v>
      </c>
      <c r="AV218" s="12" t="s">
        <v>121</v>
      </c>
      <c r="AW218" s="12" t="s">
        <v>31</v>
      </c>
      <c r="AX218" s="12" t="s">
        <v>70</v>
      </c>
      <c r="AY218" s="157" t="s">
        <v>113</v>
      </c>
    </row>
    <row r="219" spans="2:65" s="14" customFormat="1" ht="11.25">
      <c r="B219" s="172"/>
      <c r="D219" s="149" t="s">
        <v>123</v>
      </c>
      <c r="E219" s="173" t="s">
        <v>1</v>
      </c>
      <c r="F219" s="174" t="s">
        <v>144</v>
      </c>
      <c r="H219" s="175">
        <v>15.951000000000001</v>
      </c>
      <c r="I219" s="176"/>
      <c r="L219" s="172"/>
      <c r="M219" s="177"/>
      <c r="N219" s="178"/>
      <c r="O219" s="178"/>
      <c r="P219" s="178"/>
      <c r="Q219" s="178"/>
      <c r="R219" s="178"/>
      <c r="S219" s="178"/>
      <c r="T219" s="179"/>
      <c r="AT219" s="173" t="s">
        <v>123</v>
      </c>
      <c r="AU219" s="173" t="s">
        <v>121</v>
      </c>
      <c r="AV219" s="14" t="s">
        <v>145</v>
      </c>
      <c r="AW219" s="14" t="s">
        <v>31</v>
      </c>
      <c r="AX219" s="14" t="s">
        <v>70</v>
      </c>
      <c r="AY219" s="173" t="s">
        <v>113</v>
      </c>
    </row>
    <row r="220" spans="2:65" s="11" customFormat="1" ht="11.25">
      <c r="B220" s="148"/>
      <c r="D220" s="149" t="s">
        <v>123</v>
      </c>
      <c r="E220" s="150" t="s">
        <v>1</v>
      </c>
      <c r="F220" s="151" t="s">
        <v>146</v>
      </c>
      <c r="H220" s="150" t="s">
        <v>1</v>
      </c>
      <c r="I220" s="152"/>
      <c r="L220" s="148"/>
      <c r="M220" s="153"/>
      <c r="N220" s="154"/>
      <c r="O220" s="154"/>
      <c r="P220" s="154"/>
      <c r="Q220" s="154"/>
      <c r="R220" s="154"/>
      <c r="S220" s="154"/>
      <c r="T220" s="155"/>
      <c r="AT220" s="150" t="s">
        <v>123</v>
      </c>
      <c r="AU220" s="150" t="s">
        <v>121</v>
      </c>
      <c r="AV220" s="11" t="s">
        <v>78</v>
      </c>
      <c r="AW220" s="11" t="s">
        <v>31</v>
      </c>
      <c r="AX220" s="11" t="s">
        <v>70</v>
      </c>
      <c r="AY220" s="150" t="s">
        <v>113</v>
      </c>
    </row>
    <row r="221" spans="2:65" s="12" customFormat="1" ht="11.25">
      <c r="B221" s="156"/>
      <c r="D221" s="149" t="s">
        <v>123</v>
      </c>
      <c r="E221" s="157" t="s">
        <v>1</v>
      </c>
      <c r="F221" s="158" t="s">
        <v>147</v>
      </c>
      <c r="H221" s="159">
        <v>2.0299999999999998</v>
      </c>
      <c r="I221" s="160"/>
      <c r="L221" s="156"/>
      <c r="M221" s="161"/>
      <c r="N221" s="162"/>
      <c r="O221" s="162"/>
      <c r="P221" s="162"/>
      <c r="Q221" s="162"/>
      <c r="R221" s="162"/>
      <c r="S221" s="162"/>
      <c r="T221" s="163"/>
      <c r="AT221" s="157" t="s">
        <v>123</v>
      </c>
      <c r="AU221" s="157" t="s">
        <v>121</v>
      </c>
      <c r="AV221" s="12" t="s">
        <v>121</v>
      </c>
      <c r="AW221" s="12" t="s">
        <v>31</v>
      </c>
      <c r="AX221" s="12" t="s">
        <v>70</v>
      </c>
      <c r="AY221" s="157" t="s">
        <v>113</v>
      </c>
    </row>
    <row r="222" spans="2:65" s="13" customFormat="1" ht="11.25">
      <c r="B222" s="164"/>
      <c r="D222" s="149" t="s">
        <v>123</v>
      </c>
      <c r="E222" s="165" t="s">
        <v>1</v>
      </c>
      <c r="F222" s="166" t="s">
        <v>128</v>
      </c>
      <c r="H222" s="167">
        <v>17.981000000000002</v>
      </c>
      <c r="I222" s="168"/>
      <c r="L222" s="164"/>
      <c r="M222" s="169"/>
      <c r="N222" s="170"/>
      <c r="O222" s="170"/>
      <c r="P222" s="170"/>
      <c r="Q222" s="170"/>
      <c r="R222" s="170"/>
      <c r="S222" s="170"/>
      <c r="T222" s="171"/>
      <c r="AT222" s="165" t="s">
        <v>123</v>
      </c>
      <c r="AU222" s="165" t="s">
        <v>121</v>
      </c>
      <c r="AV222" s="13" t="s">
        <v>120</v>
      </c>
      <c r="AW222" s="13" t="s">
        <v>31</v>
      </c>
      <c r="AX222" s="13" t="s">
        <v>78</v>
      </c>
      <c r="AY222" s="165" t="s">
        <v>113</v>
      </c>
    </row>
    <row r="223" spans="2:65" s="1" customFormat="1" ht="16.5" customHeight="1">
      <c r="B223" s="135"/>
      <c r="C223" s="136" t="s">
        <v>260</v>
      </c>
      <c r="D223" s="136" t="s">
        <v>115</v>
      </c>
      <c r="E223" s="137" t="s">
        <v>261</v>
      </c>
      <c r="F223" s="138" t="s">
        <v>482</v>
      </c>
      <c r="G223" s="139" t="s">
        <v>132</v>
      </c>
      <c r="H223" s="140">
        <v>17.981000000000002</v>
      </c>
      <c r="I223" s="141"/>
      <c r="J223" s="140">
        <f>ROUND(I223*H223,3)</f>
        <v>0</v>
      </c>
      <c r="K223" s="138" t="s">
        <v>1</v>
      </c>
      <c r="L223" s="30"/>
      <c r="M223" s="142" t="s">
        <v>1</v>
      </c>
      <c r="N223" s="143" t="s">
        <v>42</v>
      </c>
      <c r="O223" s="49"/>
      <c r="P223" s="144">
        <f>O223*H223</f>
        <v>0</v>
      </c>
      <c r="Q223" s="144">
        <v>2.8500000000000001E-2</v>
      </c>
      <c r="R223" s="144">
        <f>Q223*H223</f>
        <v>0.51245850000000004</v>
      </c>
      <c r="S223" s="144">
        <v>0</v>
      </c>
      <c r="T223" s="145">
        <f>S223*H223</f>
        <v>0</v>
      </c>
      <c r="AR223" s="16" t="s">
        <v>120</v>
      </c>
      <c r="AT223" s="16" t="s">
        <v>115</v>
      </c>
      <c r="AU223" s="16" t="s">
        <v>121</v>
      </c>
      <c r="AY223" s="16" t="s">
        <v>113</v>
      </c>
      <c r="BE223" s="146">
        <f>IF(N223="základná",J223,0)</f>
        <v>0</v>
      </c>
      <c r="BF223" s="146">
        <f>IF(N223="znížená",J223,0)</f>
        <v>0</v>
      </c>
      <c r="BG223" s="146">
        <f>IF(N223="zákl. prenesená",J223,0)</f>
        <v>0</v>
      </c>
      <c r="BH223" s="146">
        <f>IF(N223="zníž. prenesená",J223,0)</f>
        <v>0</v>
      </c>
      <c r="BI223" s="146">
        <f>IF(N223="nulová",J223,0)</f>
        <v>0</v>
      </c>
      <c r="BJ223" s="16" t="s">
        <v>121</v>
      </c>
      <c r="BK223" s="147">
        <f>ROUND(I223*H223,3)</f>
        <v>0</v>
      </c>
      <c r="BL223" s="16" t="s">
        <v>120</v>
      </c>
      <c r="BM223" s="16" t="s">
        <v>262</v>
      </c>
    </row>
    <row r="224" spans="2:65" s="11" customFormat="1" ht="11.25">
      <c r="B224" s="148"/>
      <c r="D224" s="149" t="s">
        <v>123</v>
      </c>
      <c r="E224" s="150" t="s">
        <v>1</v>
      </c>
      <c r="F224" s="151" t="s">
        <v>263</v>
      </c>
      <c r="H224" s="150" t="s">
        <v>1</v>
      </c>
      <c r="I224" s="152"/>
      <c r="L224" s="148"/>
      <c r="M224" s="153"/>
      <c r="N224" s="154"/>
      <c r="O224" s="154"/>
      <c r="P224" s="154"/>
      <c r="Q224" s="154"/>
      <c r="R224" s="154"/>
      <c r="S224" s="154"/>
      <c r="T224" s="155"/>
      <c r="AT224" s="150" t="s">
        <v>123</v>
      </c>
      <c r="AU224" s="150" t="s">
        <v>121</v>
      </c>
      <c r="AV224" s="11" t="s">
        <v>78</v>
      </c>
      <c r="AW224" s="11" t="s">
        <v>31</v>
      </c>
      <c r="AX224" s="11" t="s">
        <v>70</v>
      </c>
      <c r="AY224" s="150" t="s">
        <v>113</v>
      </c>
    </row>
    <row r="225" spans="2:65" s="12" customFormat="1" ht="11.25">
      <c r="B225" s="156"/>
      <c r="D225" s="149" t="s">
        <v>123</v>
      </c>
      <c r="E225" s="157" t="s">
        <v>1</v>
      </c>
      <c r="F225" s="158" t="s">
        <v>264</v>
      </c>
      <c r="H225" s="159">
        <v>15.951000000000001</v>
      </c>
      <c r="I225" s="160"/>
      <c r="L225" s="156"/>
      <c r="M225" s="161"/>
      <c r="N225" s="162"/>
      <c r="O225" s="162"/>
      <c r="P225" s="162"/>
      <c r="Q225" s="162"/>
      <c r="R225" s="162"/>
      <c r="S225" s="162"/>
      <c r="T225" s="163"/>
      <c r="AT225" s="157" t="s">
        <v>123</v>
      </c>
      <c r="AU225" s="157" t="s">
        <v>121</v>
      </c>
      <c r="AV225" s="12" t="s">
        <v>121</v>
      </c>
      <c r="AW225" s="12" t="s">
        <v>31</v>
      </c>
      <c r="AX225" s="12" t="s">
        <v>70</v>
      </c>
      <c r="AY225" s="157" t="s">
        <v>113</v>
      </c>
    </row>
    <row r="226" spans="2:65" s="11" customFormat="1" ht="11.25">
      <c r="B226" s="148"/>
      <c r="D226" s="149" t="s">
        <v>123</v>
      </c>
      <c r="E226" s="150" t="s">
        <v>1</v>
      </c>
      <c r="F226" s="151" t="s">
        <v>146</v>
      </c>
      <c r="H226" s="150" t="s">
        <v>1</v>
      </c>
      <c r="I226" s="152"/>
      <c r="L226" s="148"/>
      <c r="M226" s="153"/>
      <c r="N226" s="154"/>
      <c r="O226" s="154"/>
      <c r="P226" s="154"/>
      <c r="Q226" s="154"/>
      <c r="R226" s="154"/>
      <c r="S226" s="154"/>
      <c r="T226" s="155"/>
      <c r="AT226" s="150" t="s">
        <v>123</v>
      </c>
      <c r="AU226" s="150" t="s">
        <v>121</v>
      </c>
      <c r="AV226" s="11" t="s">
        <v>78</v>
      </c>
      <c r="AW226" s="11" t="s">
        <v>31</v>
      </c>
      <c r="AX226" s="11" t="s">
        <v>70</v>
      </c>
      <c r="AY226" s="150" t="s">
        <v>113</v>
      </c>
    </row>
    <row r="227" spans="2:65" s="12" customFormat="1" ht="11.25">
      <c r="B227" s="156"/>
      <c r="D227" s="149" t="s">
        <v>123</v>
      </c>
      <c r="E227" s="157" t="s">
        <v>1</v>
      </c>
      <c r="F227" s="158" t="s">
        <v>265</v>
      </c>
      <c r="H227" s="159">
        <v>2.0299999999999998</v>
      </c>
      <c r="I227" s="160"/>
      <c r="L227" s="156"/>
      <c r="M227" s="161"/>
      <c r="N227" s="162"/>
      <c r="O227" s="162"/>
      <c r="P227" s="162"/>
      <c r="Q227" s="162"/>
      <c r="R227" s="162"/>
      <c r="S227" s="162"/>
      <c r="T227" s="163"/>
      <c r="AT227" s="157" t="s">
        <v>123</v>
      </c>
      <c r="AU227" s="157" t="s">
        <v>121</v>
      </c>
      <c r="AV227" s="12" t="s">
        <v>121</v>
      </c>
      <c r="AW227" s="12" t="s">
        <v>31</v>
      </c>
      <c r="AX227" s="12" t="s">
        <v>70</v>
      </c>
      <c r="AY227" s="157" t="s">
        <v>113</v>
      </c>
    </row>
    <row r="228" spans="2:65" s="13" customFormat="1" ht="11.25">
      <c r="B228" s="164"/>
      <c r="D228" s="149" t="s">
        <v>123</v>
      </c>
      <c r="E228" s="165" t="s">
        <v>1</v>
      </c>
      <c r="F228" s="166" t="s">
        <v>128</v>
      </c>
      <c r="H228" s="167">
        <v>17.981000000000002</v>
      </c>
      <c r="I228" s="168"/>
      <c r="L228" s="164"/>
      <c r="M228" s="169"/>
      <c r="N228" s="170"/>
      <c r="O228" s="170"/>
      <c r="P228" s="170"/>
      <c r="Q228" s="170"/>
      <c r="R228" s="170"/>
      <c r="S228" s="170"/>
      <c r="T228" s="171"/>
      <c r="AT228" s="165" t="s">
        <v>123</v>
      </c>
      <c r="AU228" s="165" t="s">
        <v>121</v>
      </c>
      <c r="AV228" s="13" t="s">
        <v>120</v>
      </c>
      <c r="AW228" s="13" t="s">
        <v>31</v>
      </c>
      <c r="AX228" s="13" t="s">
        <v>78</v>
      </c>
      <c r="AY228" s="165" t="s">
        <v>113</v>
      </c>
    </row>
    <row r="229" spans="2:65" s="1" customFormat="1" ht="25.5" customHeight="1">
      <c r="B229" s="135"/>
      <c r="C229" s="136" t="s">
        <v>266</v>
      </c>
      <c r="D229" s="136" t="s">
        <v>115</v>
      </c>
      <c r="E229" s="137" t="s">
        <v>267</v>
      </c>
      <c r="F229" s="138" t="s">
        <v>483</v>
      </c>
      <c r="G229" s="139" t="s">
        <v>132</v>
      </c>
      <c r="H229" s="140">
        <v>114.499</v>
      </c>
      <c r="I229" s="141"/>
      <c r="J229" s="140">
        <f>ROUND(I229*H229,3)</f>
        <v>0</v>
      </c>
      <c r="K229" s="138" t="s">
        <v>119</v>
      </c>
      <c r="L229" s="30"/>
      <c r="M229" s="142" t="s">
        <v>1</v>
      </c>
      <c r="N229" s="143" t="s">
        <v>42</v>
      </c>
      <c r="O229" s="49"/>
      <c r="P229" s="144">
        <f>O229*H229</f>
        <v>0</v>
      </c>
      <c r="Q229" s="144">
        <v>8.9999999999999993E-3</v>
      </c>
      <c r="R229" s="144">
        <f>Q229*H229</f>
        <v>1.0304909999999998</v>
      </c>
      <c r="S229" s="144">
        <v>0</v>
      </c>
      <c r="T229" s="145">
        <f>S229*H229</f>
        <v>0</v>
      </c>
      <c r="AR229" s="16" t="s">
        <v>120</v>
      </c>
      <c r="AT229" s="16" t="s">
        <v>115</v>
      </c>
      <c r="AU229" s="16" t="s">
        <v>121</v>
      </c>
      <c r="AY229" s="16" t="s">
        <v>113</v>
      </c>
      <c r="BE229" s="146">
        <f>IF(N229="základná",J229,0)</f>
        <v>0</v>
      </c>
      <c r="BF229" s="146">
        <f>IF(N229="znížená",J229,0)</f>
        <v>0</v>
      </c>
      <c r="BG229" s="146">
        <f>IF(N229="zákl. prenesená",J229,0)</f>
        <v>0</v>
      </c>
      <c r="BH229" s="146">
        <f>IF(N229="zníž. prenesená",J229,0)</f>
        <v>0</v>
      </c>
      <c r="BI229" s="146">
        <f>IF(N229="nulová",J229,0)</f>
        <v>0</v>
      </c>
      <c r="BJ229" s="16" t="s">
        <v>121</v>
      </c>
      <c r="BK229" s="147">
        <f>ROUND(I229*H229,3)</f>
        <v>0</v>
      </c>
      <c r="BL229" s="16" t="s">
        <v>120</v>
      </c>
      <c r="BM229" s="16" t="s">
        <v>268</v>
      </c>
    </row>
    <row r="230" spans="2:65" s="11" customFormat="1" ht="11.25">
      <c r="B230" s="148"/>
      <c r="D230" s="149" t="s">
        <v>123</v>
      </c>
      <c r="E230" s="150" t="s">
        <v>1</v>
      </c>
      <c r="F230" s="151" t="s">
        <v>135</v>
      </c>
      <c r="H230" s="150" t="s">
        <v>1</v>
      </c>
      <c r="I230" s="152"/>
      <c r="L230" s="148"/>
      <c r="M230" s="153"/>
      <c r="N230" s="154"/>
      <c r="O230" s="154"/>
      <c r="P230" s="154"/>
      <c r="Q230" s="154"/>
      <c r="R230" s="154"/>
      <c r="S230" s="154"/>
      <c r="T230" s="155"/>
      <c r="AT230" s="150" t="s">
        <v>123</v>
      </c>
      <c r="AU230" s="150" t="s">
        <v>121</v>
      </c>
      <c r="AV230" s="11" t="s">
        <v>78</v>
      </c>
      <c r="AW230" s="11" t="s">
        <v>31</v>
      </c>
      <c r="AX230" s="11" t="s">
        <v>70</v>
      </c>
      <c r="AY230" s="150" t="s">
        <v>113</v>
      </c>
    </row>
    <row r="231" spans="2:65" s="11" customFormat="1" ht="11.25">
      <c r="B231" s="148"/>
      <c r="D231" s="149" t="s">
        <v>123</v>
      </c>
      <c r="E231" s="150" t="s">
        <v>1</v>
      </c>
      <c r="F231" s="151" t="s">
        <v>136</v>
      </c>
      <c r="H231" s="150" t="s">
        <v>1</v>
      </c>
      <c r="I231" s="152"/>
      <c r="L231" s="148"/>
      <c r="M231" s="153"/>
      <c r="N231" s="154"/>
      <c r="O231" s="154"/>
      <c r="P231" s="154"/>
      <c r="Q231" s="154"/>
      <c r="R231" s="154"/>
      <c r="S231" s="154"/>
      <c r="T231" s="155"/>
      <c r="AT231" s="150" t="s">
        <v>123</v>
      </c>
      <c r="AU231" s="150" t="s">
        <v>121</v>
      </c>
      <c r="AV231" s="11" t="s">
        <v>78</v>
      </c>
      <c r="AW231" s="11" t="s">
        <v>31</v>
      </c>
      <c r="AX231" s="11" t="s">
        <v>70</v>
      </c>
      <c r="AY231" s="150" t="s">
        <v>113</v>
      </c>
    </row>
    <row r="232" spans="2:65" s="12" customFormat="1" ht="11.25">
      <c r="B232" s="156"/>
      <c r="D232" s="149" t="s">
        <v>123</v>
      </c>
      <c r="E232" s="157" t="s">
        <v>1</v>
      </c>
      <c r="F232" s="158" t="s">
        <v>269</v>
      </c>
      <c r="H232" s="159">
        <v>14.292999999999999</v>
      </c>
      <c r="I232" s="160"/>
      <c r="L232" s="156"/>
      <c r="M232" s="161"/>
      <c r="N232" s="162"/>
      <c r="O232" s="162"/>
      <c r="P232" s="162"/>
      <c r="Q232" s="162"/>
      <c r="R232" s="162"/>
      <c r="S232" s="162"/>
      <c r="T232" s="163"/>
      <c r="AT232" s="157" t="s">
        <v>123</v>
      </c>
      <c r="AU232" s="157" t="s">
        <v>121</v>
      </c>
      <c r="AV232" s="12" t="s">
        <v>121</v>
      </c>
      <c r="AW232" s="12" t="s">
        <v>31</v>
      </c>
      <c r="AX232" s="12" t="s">
        <v>70</v>
      </c>
      <c r="AY232" s="157" t="s">
        <v>113</v>
      </c>
    </row>
    <row r="233" spans="2:65" s="12" customFormat="1" ht="11.25">
      <c r="B233" s="156"/>
      <c r="D233" s="149" t="s">
        <v>123</v>
      </c>
      <c r="E233" s="157" t="s">
        <v>1</v>
      </c>
      <c r="F233" s="158" t="s">
        <v>270</v>
      </c>
      <c r="H233" s="159">
        <v>1.335</v>
      </c>
      <c r="I233" s="160"/>
      <c r="L233" s="156"/>
      <c r="M233" s="161"/>
      <c r="N233" s="162"/>
      <c r="O233" s="162"/>
      <c r="P233" s="162"/>
      <c r="Q233" s="162"/>
      <c r="R233" s="162"/>
      <c r="S233" s="162"/>
      <c r="T233" s="163"/>
      <c r="AT233" s="157" t="s">
        <v>123</v>
      </c>
      <c r="AU233" s="157" t="s">
        <v>121</v>
      </c>
      <c r="AV233" s="12" t="s">
        <v>121</v>
      </c>
      <c r="AW233" s="12" t="s">
        <v>31</v>
      </c>
      <c r="AX233" s="12" t="s">
        <v>70</v>
      </c>
      <c r="AY233" s="157" t="s">
        <v>113</v>
      </c>
    </row>
    <row r="234" spans="2:65" s="14" customFormat="1" ht="11.25">
      <c r="B234" s="172"/>
      <c r="D234" s="149" t="s">
        <v>123</v>
      </c>
      <c r="E234" s="173" t="s">
        <v>1</v>
      </c>
      <c r="F234" s="174" t="s">
        <v>144</v>
      </c>
      <c r="H234" s="175">
        <v>15.628</v>
      </c>
      <c r="I234" s="176"/>
      <c r="L234" s="172"/>
      <c r="M234" s="177"/>
      <c r="N234" s="178"/>
      <c r="O234" s="178"/>
      <c r="P234" s="178"/>
      <c r="Q234" s="178"/>
      <c r="R234" s="178"/>
      <c r="S234" s="178"/>
      <c r="T234" s="179"/>
      <c r="AT234" s="173" t="s">
        <v>123</v>
      </c>
      <c r="AU234" s="173" t="s">
        <v>121</v>
      </c>
      <c r="AV234" s="14" t="s">
        <v>145</v>
      </c>
      <c r="AW234" s="14" t="s">
        <v>31</v>
      </c>
      <c r="AX234" s="14" t="s">
        <v>70</v>
      </c>
      <c r="AY234" s="173" t="s">
        <v>113</v>
      </c>
    </row>
    <row r="235" spans="2:65" s="11" customFormat="1" ht="11.25">
      <c r="B235" s="148"/>
      <c r="D235" s="149" t="s">
        <v>123</v>
      </c>
      <c r="E235" s="150" t="s">
        <v>1</v>
      </c>
      <c r="F235" s="151" t="s">
        <v>138</v>
      </c>
      <c r="H235" s="150" t="s">
        <v>1</v>
      </c>
      <c r="I235" s="152"/>
      <c r="L235" s="148"/>
      <c r="M235" s="153"/>
      <c r="N235" s="154"/>
      <c r="O235" s="154"/>
      <c r="P235" s="154"/>
      <c r="Q235" s="154"/>
      <c r="R235" s="154"/>
      <c r="S235" s="154"/>
      <c r="T235" s="155"/>
      <c r="AT235" s="150" t="s">
        <v>123</v>
      </c>
      <c r="AU235" s="150" t="s">
        <v>121</v>
      </c>
      <c r="AV235" s="11" t="s">
        <v>78</v>
      </c>
      <c r="AW235" s="11" t="s">
        <v>31</v>
      </c>
      <c r="AX235" s="11" t="s">
        <v>70</v>
      </c>
      <c r="AY235" s="150" t="s">
        <v>113</v>
      </c>
    </row>
    <row r="236" spans="2:65" s="12" customFormat="1" ht="11.25">
      <c r="B236" s="156"/>
      <c r="D236" s="149" t="s">
        <v>123</v>
      </c>
      <c r="E236" s="157" t="s">
        <v>1</v>
      </c>
      <c r="F236" s="158" t="s">
        <v>271</v>
      </c>
      <c r="H236" s="159">
        <v>21.8</v>
      </c>
      <c r="I236" s="160"/>
      <c r="L236" s="156"/>
      <c r="M236" s="161"/>
      <c r="N236" s="162"/>
      <c r="O236" s="162"/>
      <c r="P236" s="162"/>
      <c r="Q236" s="162"/>
      <c r="R236" s="162"/>
      <c r="S236" s="162"/>
      <c r="T236" s="163"/>
      <c r="AT236" s="157" t="s">
        <v>123</v>
      </c>
      <c r="AU236" s="157" t="s">
        <v>121</v>
      </c>
      <c r="AV236" s="12" t="s">
        <v>121</v>
      </c>
      <c r="AW236" s="12" t="s">
        <v>31</v>
      </c>
      <c r="AX236" s="12" t="s">
        <v>70</v>
      </c>
      <c r="AY236" s="157" t="s">
        <v>113</v>
      </c>
    </row>
    <row r="237" spans="2:65" s="12" customFormat="1" ht="11.25">
      <c r="B237" s="156"/>
      <c r="D237" s="149" t="s">
        <v>123</v>
      </c>
      <c r="E237" s="157" t="s">
        <v>1</v>
      </c>
      <c r="F237" s="158" t="s">
        <v>272</v>
      </c>
      <c r="H237" s="159">
        <v>1.5329999999999999</v>
      </c>
      <c r="I237" s="160"/>
      <c r="L237" s="156"/>
      <c r="M237" s="161"/>
      <c r="N237" s="162"/>
      <c r="O237" s="162"/>
      <c r="P237" s="162"/>
      <c r="Q237" s="162"/>
      <c r="R237" s="162"/>
      <c r="S237" s="162"/>
      <c r="T237" s="163"/>
      <c r="AT237" s="157" t="s">
        <v>123</v>
      </c>
      <c r="AU237" s="157" t="s">
        <v>121</v>
      </c>
      <c r="AV237" s="12" t="s">
        <v>121</v>
      </c>
      <c r="AW237" s="12" t="s">
        <v>31</v>
      </c>
      <c r="AX237" s="12" t="s">
        <v>70</v>
      </c>
      <c r="AY237" s="157" t="s">
        <v>113</v>
      </c>
    </row>
    <row r="238" spans="2:65" s="14" customFormat="1" ht="11.25">
      <c r="B238" s="172"/>
      <c r="D238" s="149" t="s">
        <v>123</v>
      </c>
      <c r="E238" s="173" t="s">
        <v>1</v>
      </c>
      <c r="F238" s="174" t="s">
        <v>144</v>
      </c>
      <c r="H238" s="175">
        <v>23.333000000000002</v>
      </c>
      <c r="I238" s="176"/>
      <c r="L238" s="172"/>
      <c r="M238" s="177"/>
      <c r="N238" s="178"/>
      <c r="O238" s="178"/>
      <c r="P238" s="178"/>
      <c r="Q238" s="178"/>
      <c r="R238" s="178"/>
      <c r="S238" s="178"/>
      <c r="T238" s="179"/>
      <c r="AT238" s="173" t="s">
        <v>123</v>
      </c>
      <c r="AU238" s="173" t="s">
        <v>121</v>
      </c>
      <c r="AV238" s="14" t="s">
        <v>145</v>
      </c>
      <c r="AW238" s="14" t="s">
        <v>31</v>
      </c>
      <c r="AX238" s="14" t="s">
        <v>70</v>
      </c>
      <c r="AY238" s="173" t="s">
        <v>113</v>
      </c>
    </row>
    <row r="239" spans="2:65" s="11" customFormat="1" ht="11.25">
      <c r="B239" s="148"/>
      <c r="D239" s="149" t="s">
        <v>123</v>
      </c>
      <c r="E239" s="150" t="s">
        <v>1</v>
      </c>
      <c r="F239" s="151" t="s">
        <v>140</v>
      </c>
      <c r="H239" s="150" t="s">
        <v>1</v>
      </c>
      <c r="I239" s="152"/>
      <c r="L239" s="148"/>
      <c r="M239" s="153"/>
      <c r="N239" s="154"/>
      <c r="O239" s="154"/>
      <c r="P239" s="154"/>
      <c r="Q239" s="154"/>
      <c r="R239" s="154"/>
      <c r="S239" s="154"/>
      <c r="T239" s="155"/>
      <c r="AT239" s="150" t="s">
        <v>123</v>
      </c>
      <c r="AU239" s="150" t="s">
        <v>121</v>
      </c>
      <c r="AV239" s="11" t="s">
        <v>78</v>
      </c>
      <c r="AW239" s="11" t="s">
        <v>31</v>
      </c>
      <c r="AX239" s="11" t="s">
        <v>70</v>
      </c>
      <c r="AY239" s="150" t="s">
        <v>113</v>
      </c>
    </row>
    <row r="240" spans="2:65" s="12" customFormat="1" ht="11.25">
      <c r="B240" s="156"/>
      <c r="D240" s="149" t="s">
        <v>123</v>
      </c>
      <c r="E240" s="157" t="s">
        <v>1</v>
      </c>
      <c r="F240" s="158" t="s">
        <v>273</v>
      </c>
      <c r="H240" s="159">
        <v>17.77</v>
      </c>
      <c r="I240" s="160"/>
      <c r="L240" s="156"/>
      <c r="M240" s="161"/>
      <c r="N240" s="162"/>
      <c r="O240" s="162"/>
      <c r="P240" s="162"/>
      <c r="Q240" s="162"/>
      <c r="R240" s="162"/>
      <c r="S240" s="162"/>
      <c r="T240" s="163"/>
      <c r="AT240" s="157" t="s">
        <v>123</v>
      </c>
      <c r="AU240" s="157" t="s">
        <v>121</v>
      </c>
      <c r="AV240" s="12" t="s">
        <v>121</v>
      </c>
      <c r="AW240" s="12" t="s">
        <v>31</v>
      </c>
      <c r="AX240" s="12" t="s">
        <v>70</v>
      </c>
      <c r="AY240" s="157" t="s">
        <v>113</v>
      </c>
    </row>
    <row r="241" spans="2:65" s="12" customFormat="1" ht="11.25">
      <c r="B241" s="156"/>
      <c r="D241" s="149" t="s">
        <v>123</v>
      </c>
      <c r="E241" s="157" t="s">
        <v>1</v>
      </c>
      <c r="F241" s="158" t="s">
        <v>274</v>
      </c>
      <c r="H241" s="159">
        <v>0.70299999999999996</v>
      </c>
      <c r="I241" s="160"/>
      <c r="L241" s="156"/>
      <c r="M241" s="161"/>
      <c r="N241" s="162"/>
      <c r="O241" s="162"/>
      <c r="P241" s="162"/>
      <c r="Q241" s="162"/>
      <c r="R241" s="162"/>
      <c r="S241" s="162"/>
      <c r="T241" s="163"/>
      <c r="AT241" s="157" t="s">
        <v>123</v>
      </c>
      <c r="AU241" s="157" t="s">
        <v>121</v>
      </c>
      <c r="AV241" s="12" t="s">
        <v>121</v>
      </c>
      <c r="AW241" s="12" t="s">
        <v>31</v>
      </c>
      <c r="AX241" s="12" t="s">
        <v>70</v>
      </c>
      <c r="AY241" s="157" t="s">
        <v>113</v>
      </c>
    </row>
    <row r="242" spans="2:65" s="14" customFormat="1" ht="11.25">
      <c r="B242" s="172"/>
      <c r="D242" s="149" t="s">
        <v>123</v>
      </c>
      <c r="E242" s="173" t="s">
        <v>1</v>
      </c>
      <c r="F242" s="174" t="s">
        <v>144</v>
      </c>
      <c r="H242" s="175">
        <v>18.472999999999999</v>
      </c>
      <c r="I242" s="176"/>
      <c r="L242" s="172"/>
      <c r="M242" s="177"/>
      <c r="N242" s="178"/>
      <c r="O242" s="178"/>
      <c r="P242" s="178"/>
      <c r="Q242" s="178"/>
      <c r="R242" s="178"/>
      <c r="S242" s="178"/>
      <c r="T242" s="179"/>
      <c r="AT242" s="173" t="s">
        <v>123</v>
      </c>
      <c r="AU242" s="173" t="s">
        <v>121</v>
      </c>
      <c r="AV242" s="14" t="s">
        <v>145</v>
      </c>
      <c r="AW242" s="14" t="s">
        <v>31</v>
      </c>
      <c r="AX242" s="14" t="s">
        <v>70</v>
      </c>
      <c r="AY242" s="173" t="s">
        <v>113</v>
      </c>
    </row>
    <row r="243" spans="2:65" s="11" customFormat="1" ht="11.25">
      <c r="B243" s="148"/>
      <c r="D243" s="149" t="s">
        <v>123</v>
      </c>
      <c r="E243" s="150" t="s">
        <v>1</v>
      </c>
      <c r="F243" s="151" t="s">
        <v>142</v>
      </c>
      <c r="H243" s="150" t="s">
        <v>1</v>
      </c>
      <c r="I243" s="152"/>
      <c r="L243" s="148"/>
      <c r="M243" s="153"/>
      <c r="N243" s="154"/>
      <c r="O243" s="154"/>
      <c r="P243" s="154"/>
      <c r="Q243" s="154"/>
      <c r="R243" s="154"/>
      <c r="S243" s="154"/>
      <c r="T243" s="155"/>
      <c r="AT243" s="150" t="s">
        <v>123</v>
      </c>
      <c r="AU243" s="150" t="s">
        <v>121</v>
      </c>
      <c r="AV243" s="11" t="s">
        <v>78</v>
      </c>
      <c r="AW243" s="11" t="s">
        <v>31</v>
      </c>
      <c r="AX243" s="11" t="s">
        <v>70</v>
      </c>
      <c r="AY243" s="150" t="s">
        <v>113</v>
      </c>
    </row>
    <row r="244" spans="2:65" s="12" customFormat="1" ht="11.25">
      <c r="B244" s="156"/>
      <c r="D244" s="149" t="s">
        <v>123</v>
      </c>
      <c r="E244" s="157" t="s">
        <v>1</v>
      </c>
      <c r="F244" s="158" t="s">
        <v>275</v>
      </c>
      <c r="H244" s="159">
        <v>54</v>
      </c>
      <c r="I244" s="160"/>
      <c r="L244" s="156"/>
      <c r="M244" s="161"/>
      <c r="N244" s="162"/>
      <c r="O244" s="162"/>
      <c r="P244" s="162"/>
      <c r="Q244" s="162"/>
      <c r="R244" s="162"/>
      <c r="S244" s="162"/>
      <c r="T244" s="163"/>
      <c r="AT244" s="157" t="s">
        <v>123</v>
      </c>
      <c r="AU244" s="157" t="s">
        <v>121</v>
      </c>
      <c r="AV244" s="12" t="s">
        <v>121</v>
      </c>
      <c r="AW244" s="12" t="s">
        <v>31</v>
      </c>
      <c r="AX244" s="12" t="s">
        <v>70</v>
      </c>
      <c r="AY244" s="157" t="s">
        <v>113</v>
      </c>
    </row>
    <row r="245" spans="2:65" s="12" customFormat="1" ht="11.25">
      <c r="B245" s="156"/>
      <c r="D245" s="149" t="s">
        <v>123</v>
      </c>
      <c r="E245" s="157" t="s">
        <v>1</v>
      </c>
      <c r="F245" s="158" t="s">
        <v>276</v>
      </c>
      <c r="H245" s="159">
        <v>3.0649999999999999</v>
      </c>
      <c r="I245" s="160"/>
      <c r="L245" s="156"/>
      <c r="M245" s="161"/>
      <c r="N245" s="162"/>
      <c r="O245" s="162"/>
      <c r="P245" s="162"/>
      <c r="Q245" s="162"/>
      <c r="R245" s="162"/>
      <c r="S245" s="162"/>
      <c r="T245" s="163"/>
      <c r="AT245" s="157" t="s">
        <v>123</v>
      </c>
      <c r="AU245" s="157" t="s">
        <v>121</v>
      </c>
      <c r="AV245" s="12" t="s">
        <v>121</v>
      </c>
      <c r="AW245" s="12" t="s">
        <v>31</v>
      </c>
      <c r="AX245" s="12" t="s">
        <v>70</v>
      </c>
      <c r="AY245" s="157" t="s">
        <v>113</v>
      </c>
    </row>
    <row r="246" spans="2:65" s="13" customFormat="1" ht="11.25">
      <c r="B246" s="164"/>
      <c r="D246" s="149" t="s">
        <v>123</v>
      </c>
      <c r="E246" s="165" t="s">
        <v>1</v>
      </c>
      <c r="F246" s="166" t="s">
        <v>128</v>
      </c>
      <c r="H246" s="167">
        <v>114.499</v>
      </c>
      <c r="I246" s="168"/>
      <c r="L246" s="164"/>
      <c r="M246" s="169"/>
      <c r="N246" s="170"/>
      <c r="O246" s="170"/>
      <c r="P246" s="170"/>
      <c r="Q246" s="170"/>
      <c r="R246" s="170"/>
      <c r="S246" s="170"/>
      <c r="T246" s="171"/>
      <c r="AT246" s="165" t="s">
        <v>123</v>
      </c>
      <c r="AU246" s="165" t="s">
        <v>121</v>
      </c>
      <c r="AV246" s="13" t="s">
        <v>120</v>
      </c>
      <c r="AW246" s="13" t="s">
        <v>31</v>
      </c>
      <c r="AX246" s="13" t="s">
        <v>78</v>
      </c>
      <c r="AY246" s="165" t="s">
        <v>113</v>
      </c>
    </row>
    <row r="247" spans="2:65" s="1" customFormat="1" ht="16.5" customHeight="1">
      <c r="B247" s="135"/>
      <c r="C247" s="136" t="s">
        <v>277</v>
      </c>
      <c r="D247" s="136" t="s">
        <v>115</v>
      </c>
      <c r="E247" s="137" t="s">
        <v>278</v>
      </c>
      <c r="F247" s="138" t="s">
        <v>279</v>
      </c>
      <c r="G247" s="139" t="s">
        <v>118</v>
      </c>
      <c r="H247" s="140">
        <v>3.9E-2</v>
      </c>
      <c r="I247" s="141"/>
      <c r="J247" s="140">
        <f>ROUND(I247*H247,3)</f>
        <v>0</v>
      </c>
      <c r="K247" s="138" t="s">
        <v>119</v>
      </c>
      <c r="L247" s="30"/>
      <c r="M247" s="142" t="s">
        <v>1</v>
      </c>
      <c r="N247" s="143" t="s">
        <v>42</v>
      </c>
      <c r="O247" s="49"/>
      <c r="P247" s="144">
        <f>O247*H247</f>
        <v>0</v>
      </c>
      <c r="Q247" s="144">
        <v>2.0952500000000001</v>
      </c>
      <c r="R247" s="144">
        <f>Q247*H247</f>
        <v>8.1714750000000003E-2</v>
      </c>
      <c r="S247" s="144">
        <v>0</v>
      </c>
      <c r="T247" s="145">
        <f>S247*H247</f>
        <v>0</v>
      </c>
      <c r="AR247" s="16" t="s">
        <v>120</v>
      </c>
      <c r="AT247" s="16" t="s">
        <v>115</v>
      </c>
      <c r="AU247" s="16" t="s">
        <v>121</v>
      </c>
      <c r="AY247" s="16" t="s">
        <v>113</v>
      </c>
      <c r="BE247" s="146">
        <f>IF(N247="základná",J247,0)</f>
        <v>0</v>
      </c>
      <c r="BF247" s="146">
        <f>IF(N247="znížená",J247,0)</f>
        <v>0</v>
      </c>
      <c r="BG247" s="146">
        <f>IF(N247="zákl. prenesená",J247,0)</f>
        <v>0</v>
      </c>
      <c r="BH247" s="146">
        <f>IF(N247="zníž. prenesená",J247,0)</f>
        <v>0</v>
      </c>
      <c r="BI247" s="146">
        <f>IF(N247="nulová",J247,0)</f>
        <v>0</v>
      </c>
      <c r="BJ247" s="16" t="s">
        <v>121</v>
      </c>
      <c r="BK247" s="147">
        <f>ROUND(I247*H247,3)</f>
        <v>0</v>
      </c>
      <c r="BL247" s="16" t="s">
        <v>120</v>
      </c>
      <c r="BM247" s="16" t="s">
        <v>280</v>
      </c>
    </row>
    <row r="248" spans="2:65" s="11" customFormat="1" ht="11.25">
      <c r="B248" s="148"/>
      <c r="D248" s="149" t="s">
        <v>123</v>
      </c>
      <c r="E248" s="150" t="s">
        <v>1</v>
      </c>
      <c r="F248" s="151" t="s">
        <v>281</v>
      </c>
      <c r="H248" s="150" t="s">
        <v>1</v>
      </c>
      <c r="I248" s="152"/>
      <c r="L248" s="148"/>
      <c r="M248" s="153"/>
      <c r="N248" s="154"/>
      <c r="O248" s="154"/>
      <c r="P248" s="154"/>
      <c r="Q248" s="154"/>
      <c r="R248" s="154"/>
      <c r="S248" s="154"/>
      <c r="T248" s="155"/>
      <c r="AT248" s="150" t="s">
        <v>123</v>
      </c>
      <c r="AU248" s="150" t="s">
        <v>121</v>
      </c>
      <c r="AV248" s="11" t="s">
        <v>78</v>
      </c>
      <c r="AW248" s="11" t="s">
        <v>31</v>
      </c>
      <c r="AX248" s="11" t="s">
        <v>70</v>
      </c>
      <c r="AY248" s="150" t="s">
        <v>113</v>
      </c>
    </row>
    <row r="249" spans="2:65" s="12" customFormat="1" ht="11.25">
      <c r="B249" s="156"/>
      <c r="D249" s="149" t="s">
        <v>123</v>
      </c>
      <c r="E249" s="157" t="s">
        <v>1</v>
      </c>
      <c r="F249" s="158" t="s">
        <v>282</v>
      </c>
      <c r="H249" s="159">
        <v>3.9E-2</v>
      </c>
      <c r="I249" s="160"/>
      <c r="L249" s="156"/>
      <c r="M249" s="161"/>
      <c r="N249" s="162"/>
      <c r="O249" s="162"/>
      <c r="P249" s="162"/>
      <c r="Q249" s="162"/>
      <c r="R249" s="162"/>
      <c r="S249" s="162"/>
      <c r="T249" s="163"/>
      <c r="AT249" s="157" t="s">
        <v>123</v>
      </c>
      <c r="AU249" s="157" t="s">
        <v>121</v>
      </c>
      <c r="AV249" s="12" t="s">
        <v>121</v>
      </c>
      <c r="AW249" s="12" t="s">
        <v>31</v>
      </c>
      <c r="AX249" s="12" t="s">
        <v>78</v>
      </c>
      <c r="AY249" s="157" t="s">
        <v>113</v>
      </c>
    </row>
    <row r="250" spans="2:65" s="1" customFormat="1" ht="16.5" customHeight="1">
      <c r="B250" s="135"/>
      <c r="C250" s="136" t="s">
        <v>283</v>
      </c>
      <c r="D250" s="136" t="s">
        <v>115</v>
      </c>
      <c r="E250" s="137" t="s">
        <v>284</v>
      </c>
      <c r="F250" s="138" t="s">
        <v>484</v>
      </c>
      <c r="G250" s="139" t="s">
        <v>132</v>
      </c>
      <c r="H250" s="140">
        <v>129.76</v>
      </c>
      <c r="I250" s="141"/>
      <c r="J250" s="140">
        <f>ROUND(I250*H250,3)</f>
        <v>0</v>
      </c>
      <c r="K250" s="138" t="s">
        <v>1</v>
      </c>
      <c r="L250" s="30"/>
      <c r="M250" s="142" t="s">
        <v>1</v>
      </c>
      <c r="N250" s="143" t="s">
        <v>42</v>
      </c>
      <c r="O250" s="49"/>
      <c r="P250" s="144">
        <f>O250*H250</f>
        <v>0</v>
      </c>
      <c r="Q250" s="144">
        <v>2.0000000000000001E-4</v>
      </c>
      <c r="R250" s="144">
        <f>Q250*H250</f>
        <v>2.5951999999999999E-2</v>
      </c>
      <c r="S250" s="144">
        <v>0</v>
      </c>
      <c r="T250" s="145">
        <f>S250*H250</f>
        <v>0</v>
      </c>
      <c r="AR250" s="16" t="s">
        <v>120</v>
      </c>
      <c r="AT250" s="16" t="s">
        <v>115</v>
      </c>
      <c r="AU250" s="16" t="s">
        <v>121</v>
      </c>
      <c r="AY250" s="16" t="s">
        <v>113</v>
      </c>
      <c r="BE250" s="146">
        <f>IF(N250="základná",J250,0)</f>
        <v>0</v>
      </c>
      <c r="BF250" s="146">
        <f>IF(N250="znížená",J250,0)</f>
        <v>0</v>
      </c>
      <c r="BG250" s="146">
        <f>IF(N250="zákl. prenesená",J250,0)</f>
        <v>0</v>
      </c>
      <c r="BH250" s="146">
        <f>IF(N250="zníž. prenesená",J250,0)</f>
        <v>0</v>
      </c>
      <c r="BI250" s="146">
        <f>IF(N250="nulová",J250,0)</f>
        <v>0</v>
      </c>
      <c r="BJ250" s="16" t="s">
        <v>121</v>
      </c>
      <c r="BK250" s="147">
        <f>ROUND(I250*H250,3)</f>
        <v>0</v>
      </c>
      <c r="BL250" s="16" t="s">
        <v>120</v>
      </c>
      <c r="BM250" s="16" t="s">
        <v>285</v>
      </c>
    </row>
    <row r="251" spans="2:65" s="11" customFormat="1" ht="11.25">
      <c r="B251" s="148"/>
      <c r="D251" s="149" t="s">
        <v>123</v>
      </c>
      <c r="E251" s="150" t="s">
        <v>1</v>
      </c>
      <c r="F251" s="151" t="s">
        <v>286</v>
      </c>
      <c r="H251" s="150" t="s">
        <v>1</v>
      </c>
      <c r="I251" s="152"/>
      <c r="L251" s="148"/>
      <c r="M251" s="153"/>
      <c r="N251" s="154"/>
      <c r="O251" s="154"/>
      <c r="P251" s="154"/>
      <c r="Q251" s="154"/>
      <c r="R251" s="154"/>
      <c r="S251" s="154"/>
      <c r="T251" s="155"/>
      <c r="AT251" s="150" t="s">
        <v>123</v>
      </c>
      <c r="AU251" s="150" t="s">
        <v>121</v>
      </c>
      <c r="AV251" s="11" t="s">
        <v>78</v>
      </c>
      <c r="AW251" s="11" t="s">
        <v>31</v>
      </c>
      <c r="AX251" s="11" t="s">
        <v>70</v>
      </c>
      <c r="AY251" s="150" t="s">
        <v>113</v>
      </c>
    </row>
    <row r="252" spans="2:65" s="12" customFormat="1" ht="11.25">
      <c r="B252" s="156"/>
      <c r="D252" s="149" t="s">
        <v>123</v>
      </c>
      <c r="E252" s="157" t="s">
        <v>1</v>
      </c>
      <c r="F252" s="158" t="s">
        <v>287</v>
      </c>
      <c r="H252" s="159">
        <v>129.76</v>
      </c>
      <c r="I252" s="160"/>
      <c r="L252" s="156"/>
      <c r="M252" s="161"/>
      <c r="N252" s="162"/>
      <c r="O252" s="162"/>
      <c r="P252" s="162"/>
      <c r="Q252" s="162"/>
      <c r="R252" s="162"/>
      <c r="S252" s="162"/>
      <c r="T252" s="163"/>
      <c r="AT252" s="157" t="s">
        <v>123</v>
      </c>
      <c r="AU252" s="157" t="s">
        <v>121</v>
      </c>
      <c r="AV252" s="12" t="s">
        <v>121</v>
      </c>
      <c r="AW252" s="12" t="s">
        <v>31</v>
      </c>
      <c r="AX252" s="12" t="s">
        <v>78</v>
      </c>
      <c r="AY252" s="157" t="s">
        <v>113</v>
      </c>
    </row>
    <row r="253" spans="2:65" s="1" customFormat="1" ht="16.5" customHeight="1">
      <c r="B253" s="135"/>
      <c r="C253" s="136" t="s">
        <v>288</v>
      </c>
      <c r="D253" s="136" t="s">
        <v>115</v>
      </c>
      <c r="E253" s="137" t="s">
        <v>289</v>
      </c>
      <c r="F253" s="138" t="s">
        <v>490</v>
      </c>
      <c r="G253" s="139" t="s">
        <v>132</v>
      </c>
      <c r="H253" s="140">
        <v>56.142000000000003</v>
      </c>
      <c r="I253" s="141"/>
      <c r="J253" s="140">
        <f>ROUND(I253*H253,3)</f>
        <v>0</v>
      </c>
      <c r="K253" s="138" t="s">
        <v>119</v>
      </c>
      <c r="L253" s="30"/>
      <c r="M253" s="142" t="s">
        <v>1</v>
      </c>
      <c r="N253" s="143" t="s">
        <v>42</v>
      </c>
      <c r="O253" s="49"/>
      <c r="P253" s="144">
        <f>O253*H253</f>
        <v>0</v>
      </c>
      <c r="Q253" s="144">
        <v>0.1</v>
      </c>
      <c r="R253" s="144">
        <f>Q253*H253</f>
        <v>5.6142000000000003</v>
      </c>
      <c r="S253" s="144">
        <v>0</v>
      </c>
      <c r="T253" s="145">
        <f>S253*H253</f>
        <v>0</v>
      </c>
      <c r="AR253" s="16" t="s">
        <v>120</v>
      </c>
      <c r="AT253" s="16" t="s">
        <v>115</v>
      </c>
      <c r="AU253" s="16" t="s">
        <v>121</v>
      </c>
      <c r="AY253" s="16" t="s">
        <v>113</v>
      </c>
      <c r="BE253" s="146">
        <f>IF(N253="základná",J253,0)</f>
        <v>0</v>
      </c>
      <c r="BF253" s="146">
        <f>IF(N253="znížená",J253,0)</f>
        <v>0</v>
      </c>
      <c r="BG253" s="146">
        <f>IF(N253="zákl. prenesená",J253,0)</f>
        <v>0</v>
      </c>
      <c r="BH253" s="146">
        <f>IF(N253="zníž. prenesená",J253,0)</f>
        <v>0</v>
      </c>
      <c r="BI253" s="146">
        <f>IF(N253="nulová",J253,0)</f>
        <v>0</v>
      </c>
      <c r="BJ253" s="16" t="s">
        <v>121</v>
      </c>
      <c r="BK253" s="147">
        <f>ROUND(I253*H253,3)</f>
        <v>0</v>
      </c>
      <c r="BL253" s="16" t="s">
        <v>120</v>
      </c>
      <c r="BM253" s="16" t="s">
        <v>290</v>
      </c>
    </row>
    <row r="254" spans="2:65" s="11" customFormat="1" ht="11.25">
      <c r="B254" s="148"/>
      <c r="D254" s="149" t="s">
        <v>123</v>
      </c>
      <c r="E254" s="150" t="s">
        <v>1</v>
      </c>
      <c r="F254" s="151" t="s">
        <v>291</v>
      </c>
      <c r="H254" s="150" t="s">
        <v>1</v>
      </c>
      <c r="I254" s="152"/>
      <c r="L254" s="148"/>
      <c r="M254" s="153"/>
      <c r="N254" s="154"/>
      <c r="O254" s="154"/>
      <c r="P254" s="154"/>
      <c r="Q254" s="154"/>
      <c r="R254" s="154"/>
      <c r="S254" s="154"/>
      <c r="T254" s="155"/>
      <c r="AT254" s="150" t="s">
        <v>123</v>
      </c>
      <c r="AU254" s="150" t="s">
        <v>121</v>
      </c>
      <c r="AV254" s="11" t="s">
        <v>78</v>
      </c>
      <c r="AW254" s="11" t="s">
        <v>31</v>
      </c>
      <c r="AX254" s="11" t="s">
        <v>70</v>
      </c>
      <c r="AY254" s="150" t="s">
        <v>113</v>
      </c>
    </row>
    <row r="255" spans="2:65" s="11" customFormat="1" ht="11.25">
      <c r="B255" s="148"/>
      <c r="D255" s="149" t="s">
        <v>123</v>
      </c>
      <c r="E255" s="150" t="s">
        <v>1</v>
      </c>
      <c r="F255" s="151" t="s">
        <v>292</v>
      </c>
      <c r="H255" s="150" t="s">
        <v>1</v>
      </c>
      <c r="I255" s="152"/>
      <c r="L255" s="148"/>
      <c r="M255" s="153"/>
      <c r="N255" s="154"/>
      <c r="O255" s="154"/>
      <c r="P255" s="154"/>
      <c r="Q255" s="154"/>
      <c r="R255" s="154"/>
      <c r="S255" s="154"/>
      <c r="T255" s="155"/>
      <c r="AT255" s="150" t="s">
        <v>123</v>
      </c>
      <c r="AU255" s="150" t="s">
        <v>121</v>
      </c>
      <c r="AV255" s="11" t="s">
        <v>78</v>
      </c>
      <c r="AW255" s="11" t="s">
        <v>31</v>
      </c>
      <c r="AX255" s="11" t="s">
        <v>70</v>
      </c>
      <c r="AY255" s="150" t="s">
        <v>113</v>
      </c>
    </row>
    <row r="256" spans="2:65" s="12" customFormat="1" ht="11.25">
      <c r="B256" s="156"/>
      <c r="D256" s="149" t="s">
        <v>123</v>
      </c>
      <c r="E256" s="157" t="s">
        <v>1</v>
      </c>
      <c r="F256" s="158" t="s">
        <v>293</v>
      </c>
      <c r="H256" s="159">
        <v>45.48</v>
      </c>
      <c r="I256" s="160"/>
      <c r="L256" s="156"/>
      <c r="M256" s="161"/>
      <c r="N256" s="162"/>
      <c r="O256" s="162"/>
      <c r="P256" s="162"/>
      <c r="Q256" s="162"/>
      <c r="R256" s="162"/>
      <c r="S256" s="162"/>
      <c r="T256" s="163"/>
      <c r="AT256" s="157" t="s">
        <v>123</v>
      </c>
      <c r="AU256" s="157" t="s">
        <v>121</v>
      </c>
      <c r="AV256" s="12" t="s">
        <v>121</v>
      </c>
      <c r="AW256" s="12" t="s">
        <v>31</v>
      </c>
      <c r="AX256" s="12" t="s">
        <v>70</v>
      </c>
      <c r="AY256" s="157" t="s">
        <v>113</v>
      </c>
    </row>
    <row r="257" spans="2:65" s="12" customFormat="1" ht="11.25">
      <c r="B257" s="156"/>
      <c r="D257" s="149" t="s">
        <v>123</v>
      </c>
      <c r="E257" s="157" t="s">
        <v>1</v>
      </c>
      <c r="F257" s="158" t="s">
        <v>294</v>
      </c>
      <c r="H257" s="159">
        <v>10.662000000000001</v>
      </c>
      <c r="I257" s="160"/>
      <c r="L257" s="156"/>
      <c r="M257" s="161"/>
      <c r="N257" s="162"/>
      <c r="O257" s="162"/>
      <c r="P257" s="162"/>
      <c r="Q257" s="162"/>
      <c r="R257" s="162"/>
      <c r="S257" s="162"/>
      <c r="T257" s="163"/>
      <c r="AT257" s="157" t="s">
        <v>123</v>
      </c>
      <c r="AU257" s="157" t="s">
        <v>121</v>
      </c>
      <c r="AV257" s="12" t="s">
        <v>121</v>
      </c>
      <c r="AW257" s="12" t="s">
        <v>31</v>
      </c>
      <c r="AX257" s="12" t="s">
        <v>70</v>
      </c>
      <c r="AY257" s="157" t="s">
        <v>113</v>
      </c>
    </row>
    <row r="258" spans="2:65" s="13" customFormat="1" ht="11.25">
      <c r="B258" s="164"/>
      <c r="D258" s="149" t="s">
        <v>123</v>
      </c>
      <c r="E258" s="165" t="s">
        <v>1</v>
      </c>
      <c r="F258" s="166" t="s">
        <v>128</v>
      </c>
      <c r="H258" s="167">
        <v>56.141999999999996</v>
      </c>
      <c r="I258" s="168"/>
      <c r="L258" s="164"/>
      <c r="M258" s="169"/>
      <c r="N258" s="170"/>
      <c r="O258" s="170"/>
      <c r="P258" s="170"/>
      <c r="Q258" s="170"/>
      <c r="R258" s="170"/>
      <c r="S258" s="170"/>
      <c r="T258" s="171"/>
      <c r="AT258" s="165" t="s">
        <v>123</v>
      </c>
      <c r="AU258" s="165" t="s">
        <v>121</v>
      </c>
      <c r="AV258" s="13" t="s">
        <v>120</v>
      </c>
      <c r="AW258" s="13" t="s">
        <v>31</v>
      </c>
      <c r="AX258" s="13" t="s">
        <v>78</v>
      </c>
      <c r="AY258" s="165" t="s">
        <v>113</v>
      </c>
    </row>
    <row r="259" spans="2:65" s="1" customFormat="1" ht="16.5" customHeight="1">
      <c r="B259" s="135"/>
      <c r="C259" s="136" t="s">
        <v>295</v>
      </c>
      <c r="D259" s="136" t="s">
        <v>115</v>
      </c>
      <c r="E259" s="137" t="s">
        <v>296</v>
      </c>
      <c r="F259" s="138" t="s">
        <v>485</v>
      </c>
      <c r="G259" s="139" t="s">
        <v>132</v>
      </c>
      <c r="H259" s="140">
        <v>129.76</v>
      </c>
      <c r="I259" s="141"/>
      <c r="J259" s="140">
        <f>ROUND(I259*H259,3)</f>
        <v>0</v>
      </c>
      <c r="K259" s="138" t="s">
        <v>1</v>
      </c>
      <c r="L259" s="30"/>
      <c r="M259" s="142" t="s">
        <v>1</v>
      </c>
      <c r="N259" s="143" t="s">
        <v>42</v>
      </c>
      <c r="O259" s="49"/>
      <c r="P259" s="144">
        <f>O259*H259</f>
        <v>0</v>
      </c>
      <c r="Q259" s="144">
        <v>1.7999999999999999E-2</v>
      </c>
      <c r="R259" s="144">
        <f>Q259*H259</f>
        <v>2.3356799999999995</v>
      </c>
      <c r="S259" s="144">
        <v>0</v>
      </c>
      <c r="T259" s="145">
        <f>S259*H259</f>
        <v>0</v>
      </c>
      <c r="AR259" s="16" t="s">
        <v>120</v>
      </c>
      <c r="AT259" s="16" t="s">
        <v>115</v>
      </c>
      <c r="AU259" s="16" t="s">
        <v>121</v>
      </c>
      <c r="AY259" s="16" t="s">
        <v>113</v>
      </c>
      <c r="BE259" s="146">
        <f>IF(N259="základná",J259,0)</f>
        <v>0</v>
      </c>
      <c r="BF259" s="146">
        <f>IF(N259="znížená",J259,0)</f>
        <v>0</v>
      </c>
      <c r="BG259" s="146">
        <f>IF(N259="zákl. prenesená",J259,0)</f>
        <v>0</v>
      </c>
      <c r="BH259" s="146">
        <f>IF(N259="zníž. prenesená",J259,0)</f>
        <v>0</v>
      </c>
      <c r="BI259" s="146">
        <f>IF(N259="nulová",J259,0)</f>
        <v>0</v>
      </c>
      <c r="BJ259" s="16" t="s">
        <v>121</v>
      </c>
      <c r="BK259" s="147">
        <f>ROUND(I259*H259,3)</f>
        <v>0</v>
      </c>
      <c r="BL259" s="16" t="s">
        <v>120</v>
      </c>
      <c r="BM259" s="16" t="s">
        <v>297</v>
      </c>
    </row>
    <row r="260" spans="2:65" s="11" customFormat="1" ht="11.25">
      <c r="B260" s="148"/>
      <c r="D260" s="149" t="s">
        <v>123</v>
      </c>
      <c r="E260" s="150" t="s">
        <v>1</v>
      </c>
      <c r="F260" s="151" t="s">
        <v>286</v>
      </c>
      <c r="H260" s="150" t="s">
        <v>1</v>
      </c>
      <c r="I260" s="152"/>
      <c r="L260" s="148"/>
      <c r="M260" s="153"/>
      <c r="N260" s="154"/>
      <c r="O260" s="154"/>
      <c r="P260" s="154"/>
      <c r="Q260" s="154"/>
      <c r="R260" s="154"/>
      <c r="S260" s="154"/>
      <c r="T260" s="155"/>
      <c r="AT260" s="150" t="s">
        <v>123</v>
      </c>
      <c r="AU260" s="150" t="s">
        <v>121</v>
      </c>
      <c r="AV260" s="11" t="s">
        <v>78</v>
      </c>
      <c r="AW260" s="11" t="s">
        <v>31</v>
      </c>
      <c r="AX260" s="11" t="s">
        <v>70</v>
      </c>
      <c r="AY260" s="150" t="s">
        <v>113</v>
      </c>
    </row>
    <row r="261" spans="2:65" s="12" customFormat="1" ht="11.25">
      <c r="B261" s="156"/>
      <c r="D261" s="149" t="s">
        <v>123</v>
      </c>
      <c r="E261" s="157" t="s">
        <v>1</v>
      </c>
      <c r="F261" s="158" t="s">
        <v>287</v>
      </c>
      <c r="H261" s="159">
        <v>129.76</v>
      </c>
      <c r="I261" s="160"/>
      <c r="L261" s="156"/>
      <c r="M261" s="161"/>
      <c r="N261" s="162"/>
      <c r="O261" s="162"/>
      <c r="P261" s="162"/>
      <c r="Q261" s="162"/>
      <c r="R261" s="162"/>
      <c r="S261" s="162"/>
      <c r="T261" s="163"/>
      <c r="AT261" s="157" t="s">
        <v>123</v>
      </c>
      <c r="AU261" s="157" t="s">
        <v>121</v>
      </c>
      <c r="AV261" s="12" t="s">
        <v>121</v>
      </c>
      <c r="AW261" s="12" t="s">
        <v>31</v>
      </c>
      <c r="AX261" s="12" t="s">
        <v>78</v>
      </c>
      <c r="AY261" s="157" t="s">
        <v>113</v>
      </c>
    </row>
    <row r="262" spans="2:65" s="10" customFormat="1" ht="22.9" customHeight="1">
      <c r="B262" s="122"/>
      <c r="D262" s="123" t="s">
        <v>69</v>
      </c>
      <c r="E262" s="133" t="s">
        <v>187</v>
      </c>
      <c r="F262" s="133" t="s">
        <v>298</v>
      </c>
      <c r="I262" s="125"/>
      <c r="J262" s="134">
        <f>BK262</f>
        <v>0</v>
      </c>
      <c r="L262" s="122"/>
      <c r="M262" s="127"/>
      <c r="N262" s="128"/>
      <c r="O262" s="128"/>
      <c r="P262" s="129">
        <f>SUM(P263:P350)</f>
        <v>0</v>
      </c>
      <c r="Q262" s="128"/>
      <c r="R262" s="129">
        <f>SUM(R263:R350)</f>
        <v>2.3866632800000001</v>
      </c>
      <c r="S262" s="128"/>
      <c r="T262" s="130">
        <f>SUM(T263:T350)</f>
        <v>8.6636999999999986</v>
      </c>
      <c r="AR262" s="123" t="s">
        <v>78</v>
      </c>
      <c r="AT262" s="131" t="s">
        <v>69</v>
      </c>
      <c r="AU262" s="131" t="s">
        <v>78</v>
      </c>
      <c r="AY262" s="123" t="s">
        <v>113</v>
      </c>
      <c r="BK262" s="132">
        <f>SUM(BK263:BK350)</f>
        <v>0</v>
      </c>
    </row>
    <row r="263" spans="2:65" s="1" customFormat="1" ht="16.5" customHeight="1">
      <c r="B263" s="135"/>
      <c r="C263" s="136" t="s">
        <v>299</v>
      </c>
      <c r="D263" s="136" t="s">
        <v>115</v>
      </c>
      <c r="E263" s="137" t="s">
        <v>300</v>
      </c>
      <c r="F263" s="138" t="s">
        <v>301</v>
      </c>
      <c r="G263" s="139" t="s">
        <v>132</v>
      </c>
      <c r="H263" s="140">
        <v>17.981000000000002</v>
      </c>
      <c r="I263" s="141"/>
      <c r="J263" s="140">
        <f>ROUND(I263*H263,3)</f>
        <v>0</v>
      </c>
      <c r="K263" s="138" t="s">
        <v>1</v>
      </c>
      <c r="L263" s="30"/>
      <c r="M263" s="142" t="s">
        <v>1</v>
      </c>
      <c r="N263" s="143" t="s">
        <v>42</v>
      </c>
      <c r="O263" s="49"/>
      <c r="P263" s="144">
        <f>O263*H263</f>
        <v>0</v>
      </c>
      <c r="Q263" s="144">
        <v>8.5059999999999997E-2</v>
      </c>
      <c r="R263" s="144">
        <f>Q263*H263</f>
        <v>1.5294638600000001</v>
      </c>
      <c r="S263" s="144">
        <v>0</v>
      </c>
      <c r="T263" s="145">
        <f>S263*H263</f>
        <v>0</v>
      </c>
      <c r="AR263" s="16" t="s">
        <v>120</v>
      </c>
      <c r="AT263" s="16" t="s">
        <v>115</v>
      </c>
      <c r="AU263" s="16" t="s">
        <v>121</v>
      </c>
      <c r="AY263" s="16" t="s">
        <v>113</v>
      </c>
      <c r="BE263" s="146">
        <f>IF(N263="základná",J263,0)</f>
        <v>0</v>
      </c>
      <c r="BF263" s="146">
        <f>IF(N263="znížená",J263,0)</f>
        <v>0</v>
      </c>
      <c r="BG263" s="146">
        <f>IF(N263="zákl. prenesená",J263,0)</f>
        <v>0</v>
      </c>
      <c r="BH263" s="146">
        <f>IF(N263="zníž. prenesená",J263,0)</f>
        <v>0</v>
      </c>
      <c r="BI263" s="146">
        <f>IF(N263="nulová",J263,0)</f>
        <v>0</v>
      </c>
      <c r="BJ263" s="16" t="s">
        <v>121</v>
      </c>
      <c r="BK263" s="147">
        <f>ROUND(I263*H263,3)</f>
        <v>0</v>
      </c>
      <c r="BL263" s="16" t="s">
        <v>120</v>
      </c>
      <c r="BM263" s="16" t="s">
        <v>302</v>
      </c>
    </row>
    <row r="264" spans="2:65" s="11" customFormat="1" ht="11.25">
      <c r="B264" s="148"/>
      <c r="D264" s="149" t="s">
        <v>123</v>
      </c>
      <c r="E264" s="150" t="s">
        <v>1</v>
      </c>
      <c r="F264" s="151" t="s">
        <v>134</v>
      </c>
      <c r="H264" s="150" t="s">
        <v>1</v>
      </c>
      <c r="I264" s="152"/>
      <c r="L264" s="148"/>
      <c r="M264" s="153"/>
      <c r="N264" s="154"/>
      <c r="O264" s="154"/>
      <c r="P264" s="154"/>
      <c r="Q264" s="154"/>
      <c r="R264" s="154"/>
      <c r="S264" s="154"/>
      <c r="T264" s="155"/>
      <c r="AT264" s="150" t="s">
        <v>123</v>
      </c>
      <c r="AU264" s="150" t="s">
        <v>121</v>
      </c>
      <c r="AV264" s="11" t="s">
        <v>78</v>
      </c>
      <c r="AW264" s="11" t="s">
        <v>31</v>
      </c>
      <c r="AX264" s="11" t="s">
        <v>70</v>
      </c>
      <c r="AY264" s="150" t="s">
        <v>113</v>
      </c>
    </row>
    <row r="265" spans="2:65" s="11" customFormat="1" ht="11.25">
      <c r="B265" s="148"/>
      <c r="D265" s="149" t="s">
        <v>123</v>
      </c>
      <c r="E265" s="150" t="s">
        <v>1</v>
      </c>
      <c r="F265" s="151" t="s">
        <v>135</v>
      </c>
      <c r="H265" s="150" t="s">
        <v>1</v>
      </c>
      <c r="I265" s="152"/>
      <c r="L265" s="148"/>
      <c r="M265" s="153"/>
      <c r="N265" s="154"/>
      <c r="O265" s="154"/>
      <c r="P265" s="154"/>
      <c r="Q265" s="154"/>
      <c r="R265" s="154"/>
      <c r="S265" s="154"/>
      <c r="T265" s="155"/>
      <c r="AT265" s="150" t="s">
        <v>123</v>
      </c>
      <c r="AU265" s="150" t="s">
        <v>121</v>
      </c>
      <c r="AV265" s="11" t="s">
        <v>78</v>
      </c>
      <c r="AW265" s="11" t="s">
        <v>31</v>
      </c>
      <c r="AX265" s="11" t="s">
        <v>70</v>
      </c>
      <c r="AY265" s="150" t="s">
        <v>113</v>
      </c>
    </row>
    <row r="266" spans="2:65" s="11" customFormat="1" ht="11.25">
      <c r="B266" s="148"/>
      <c r="D266" s="149" t="s">
        <v>123</v>
      </c>
      <c r="E266" s="150" t="s">
        <v>1</v>
      </c>
      <c r="F266" s="151" t="s">
        <v>136</v>
      </c>
      <c r="H266" s="150" t="s">
        <v>1</v>
      </c>
      <c r="I266" s="152"/>
      <c r="L266" s="148"/>
      <c r="M266" s="153"/>
      <c r="N266" s="154"/>
      <c r="O266" s="154"/>
      <c r="P266" s="154"/>
      <c r="Q266" s="154"/>
      <c r="R266" s="154"/>
      <c r="S266" s="154"/>
      <c r="T266" s="155"/>
      <c r="AT266" s="150" t="s">
        <v>123</v>
      </c>
      <c r="AU266" s="150" t="s">
        <v>121</v>
      </c>
      <c r="AV266" s="11" t="s">
        <v>78</v>
      </c>
      <c r="AW266" s="11" t="s">
        <v>31</v>
      </c>
      <c r="AX266" s="11" t="s">
        <v>70</v>
      </c>
      <c r="AY266" s="150" t="s">
        <v>113</v>
      </c>
    </row>
    <row r="267" spans="2:65" s="12" customFormat="1" ht="11.25">
      <c r="B267" s="156"/>
      <c r="D267" s="149" t="s">
        <v>123</v>
      </c>
      <c r="E267" s="157" t="s">
        <v>1</v>
      </c>
      <c r="F267" s="158" t="s">
        <v>137</v>
      </c>
      <c r="H267" s="159">
        <v>3.1150000000000002</v>
      </c>
      <c r="I267" s="160"/>
      <c r="L267" s="156"/>
      <c r="M267" s="161"/>
      <c r="N267" s="162"/>
      <c r="O267" s="162"/>
      <c r="P267" s="162"/>
      <c r="Q267" s="162"/>
      <c r="R267" s="162"/>
      <c r="S267" s="162"/>
      <c r="T267" s="163"/>
      <c r="AT267" s="157" t="s">
        <v>123</v>
      </c>
      <c r="AU267" s="157" t="s">
        <v>121</v>
      </c>
      <c r="AV267" s="12" t="s">
        <v>121</v>
      </c>
      <c r="AW267" s="12" t="s">
        <v>31</v>
      </c>
      <c r="AX267" s="12" t="s">
        <v>70</v>
      </c>
      <c r="AY267" s="157" t="s">
        <v>113</v>
      </c>
    </row>
    <row r="268" spans="2:65" s="11" customFormat="1" ht="11.25">
      <c r="B268" s="148"/>
      <c r="D268" s="149" t="s">
        <v>123</v>
      </c>
      <c r="E268" s="150" t="s">
        <v>1</v>
      </c>
      <c r="F268" s="151" t="s">
        <v>138</v>
      </c>
      <c r="H268" s="150" t="s">
        <v>1</v>
      </c>
      <c r="I268" s="152"/>
      <c r="L268" s="148"/>
      <c r="M268" s="153"/>
      <c r="N268" s="154"/>
      <c r="O268" s="154"/>
      <c r="P268" s="154"/>
      <c r="Q268" s="154"/>
      <c r="R268" s="154"/>
      <c r="S268" s="154"/>
      <c r="T268" s="155"/>
      <c r="AT268" s="150" t="s">
        <v>123</v>
      </c>
      <c r="AU268" s="150" t="s">
        <v>121</v>
      </c>
      <c r="AV268" s="11" t="s">
        <v>78</v>
      </c>
      <c r="AW268" s="11" t="s">
        <v>31</v>
      </c>
      <c r="AX268" s="11" t="s">
        <v>70</v>
      </c>
      <c r="AY268" s="150" t="s">
        <v>113</v>
      </c>
    </row>
    <row r="269" spans="2:65" s="12" customFormat="1" ht="11.25">
      <c r="B269" s="156"/>
      <c r="D269" s="149" t="s">
        <v>123</v>
      </c>
      <c r="E269" s="157" t="s">
        <v>1</v>
      </c>
      <c r="F269" s="158" t="s">
        <v>139</v>
      </c>
      <c r="H269" s="159">
        <v>4.5979999999999999</v>
      </c>
      <c r="I269" s="160"/>
      <c r="L269" s="156"/>
      <c r="M269" s="161"/>
      <c r="N269" s="162"/>
      <c r="O269" s="162"/>
      <c r="P269" s="162"/>
      <c r="Q269" s="162"/>
      <c r="R269" s="162"/>
      <c r="S269" s="162"/>
      <c r="T269" s="163"/>
      <c r="AT269" s="157" t="s">
        <v>123</v>
      </c>
      <c r="AU269" s="157" t="s">
        <v>121</v>
      </c>
      <c r="AV269" s="12" t="s">
        <v>121</v>
      </c>
      <c r="AW269" s="12" t="s">
        <v>31</v>
      </c>
      <c r="AX269" s="12" t="s">
        <v>70</v>
      </c>
      <c r="AY269" s="157" t="s">
        <v>113</v>
      </c>
    </row>
    <row r="270" spans="2:65" s="11" customFormat="1" ht="11.25">
      <c r="B270" s="148"/>
      <c r="D270" s="149" t="s">
        <v>123</v>
      </c>
      <c r="E270" s="150" t="s">
        <v>1</v>
      </c>
      <c r="F270" s="151" t="s">
        <v>140</v>
      </c>
      <c r="H270" s="150" t="s">
        <v>1</v>
      </c>
      <c r="I270" s="152"/>
      <c r="L270" s="148"/>
      <c r="M270" s="153"/>
      <c r="N270" s="154"/>
      <c r="O270" s="154"/>
      <c r="P270" s="154"/>
      <c r="Q270" s="154"/>
      <c r="R270" s="154"/>
      <c r="S270" s="154"/>
      <c r="T270" s="155"/>
      <c r="AT270" s="150" t="s">
        <v>123</v>
      </c>
      <c r="AU270" s="150" t="s">
        <v>121</v>
      </c>
      <c r="AV270" s="11" t="s">
        <v>78</v>
      </c>
      <c r="AW270" s="11" t="s">
        <v>31</v>
      </c>
      <c r="AX270" s="11" t="s">
        <v>70</v>
      </c>
      <c r="AY270" s="150" t="s">
        <v>113</v>
      </c>
    </row>
    <row r="271" spans="2:65" s="12" customFormat="1" ht="11.25">
      <c r="B271" s="156"/>
      <c r="D271" s="149" t="s">
        <v>123</v>
      </c>
      <c r="E271" s="157" t="s">
        <v>1</v>
      </c>
      <c r="F271" s="158" t="s">
        <v>141</v>
      </c>
      <c r="H271" s="159">
        <v>2.1080000000000001</v>
      </c>
      <c r="I271" s="160"/>
      <c r="L271" s="156"/>
      <c r="M271" s="161"/>
      <c r="N271" s="162"/>
      <c r="O271" s="162"/>
      <c r="P271" s="162"/>
      <c r="Q271" s="162"/>
      <c r="R271" s="162"/>
      <c r="S271" s="162"/>
      <c r="T271" s="163"/>
      <c r="AT271" s="157" t="s">
        <v>123</v>
      </c>
      <c r="AU271" s="157" t="s">
        <v>121</v>
      </c>
      <c r="AV271" s="12" t="s">
        <v>121</v>
      </c>
      <c r="AW271" s="12" t="s">
        <v>31</v>
      </c>
      <c r="AX271" s="12" t="s">
        <v>70</v>
      </c>
      <c r="AY271" s="157" t="s">
        <v>113</v>
      </c>
    </row>
    <row r="272" spans="2:65" s="11" customFormat="1" ht="11.25">
      <c r="B272" s="148"/>
      <c r="D272" s="149" t="s">
        <v>123</v>
      </c>
      <c r="E272" s="150" t="s">
        <v>1</v>
      </c>
      <c r="F272" s="151" t="s">
        <v>142</v>
      </c>
      <c r="H272" s="150" t="s">
        <v>1</v>
      </c>
      <c r="I272" s="152"/>
      <c r="L272" s="148"/>
      <c r="M272" s="153"/>
      <c r="N272" s="154"/>
      <c r="O272" s="154"/>
      <c r="P272" s="154"/>
      <c r="Q272" s="154"/>
      <c r="R272" s="154"/>
      <c r="S272" s="154"/>
      <c r="T272" s="155"/>
      <c r="AT272" s="150" t="s">
        <v>123</v>
      </c>
      <c r="AU272" s="150" t="s">
        <v>121</v>
      </c>
      <c r="AV272" s="11" t="s">
        <v>78</v>
      </c>
      <c r="AW272" s="11" t="s">
        <v>31</v>
      </c>
      <c r="AX272" s="11" t="s">
        <v>70</v>
      </c>
      <c r="AY272" s="150" t="s">
        <v>113</v>
      </c>
    </row>
    <row r="273" spans="2:65" s="12" customFormat="1" ht="11.25">
      <c r="B273" s="156"/>
      <c r="D273" s="149" t="s">
        <v>123</v>
      </c>
      <c r="E273" s="157" t="s">
        <v>1</v>
      </c>
      <c r="F273" s="158" t="s">
        <v>143</v>
      </c>
      <c r="H273" s="159">
        <v>6.13</v>
      </c>
      <c r="I273" s="160"/>
      <c r="L273" s="156"/>
      <c r="M273" s="161"/>
      <c r="N273" s="162"/>
      <c r="O273" s="162"/>
      <c r="P273" s="162"/>
      <c r="Q273" s="162"/>
      <c r="R273" s="162"/>
      <c r="S273" s="162"/>
      <c r="T273" s="163"/>
      <c r="AT273" s="157" t="s">
        <v>123</v>
      </c>
      <c r="AU273" s="157" t="s">
        <v>121</v>
      </c>
      <c r="AV273" s="12" t="s">
        <v>121</v>
      </c>
      <c r="AW273" s="12" t="s">
        <v>31</v>
      </c>
      <c r="AX273" s="12" t="s">
        <v>70</v>
      </c>
      <c r="AY273" s="157" t="s">
        <v>113</v>
      </c>
    </row>
    <row r="274" spans="2:65" s="14" customFormat="1" ht="11.25">
      <c r="B274" s="172"/>
      <c r="D274" s="149" t="s">
        <v>123</v>
      </c>
      <c r="E274" s="173" t="s">
        <v>1</v>
      </c>
      <c r="F274" s="174" t="s">
        <v>144</v>
      </c>
      <c r="H274" s="175">
        <v>15.951000000000001</v>
      </c>
      <c r="I274" s="176"/>
      <c r="L274" s="172"/>
      <c r="M274" s="177"/>
      <c r="N274" s="178"/>
      <c r="O274" s="178"/>
      <c r="P274" s="178"/>
      <c r="Q274" s="178"/>
      <c r="R274" s="178"/>
      <c r="S274" s="178"/>
      <c r="T274" s="179"/>
      <c r="AT274" s="173" t="s">
        <v>123</v>
      </c>
      <c r="AU274" s="173" t="s">
        <v>121</v>
      </c>
      <c r="AV274" s="14" t="s">
        <v>145</v>
      </c>
      <c r="AW274" s="14" t="s">
        <v>31</v>
      </c>
      <c r="AX274" s="14" t="s">
        <v>70</v>
      </c>
      <c r="AY274" s="173" t="s">
        <v>113</v>
      </c>
    </row>
    <row r="275" spans="2:65" s="11" customFormat="1" ht="11.25">
      <c r="B275" s="148"/>
      <c r="D275" s="149" t="s">
        <v>123</v>
      </c>
      <c r="E275" s="150" t="s">
        <v>1</v>
      </c>
      <c r="F275" s="151" t="s">
        <v>146</v>
      </c>
      <c r="H275" s="150" t="s">
        <v>1</v>
      </c>
      <c r="I275" s="152"/>
      <c r="L275" s="148"/>
      <c r="M275" s="153"/>
      <c r="N275" s="154"/>
      <c r="O275" s="154"/>
      <c r="P275" s="154"/>
      <c r="Q275" s="154"/>
      <c r="R275" s="154"/>
      <c r="S275" s="154"/>
      <c r="T275" s="155"/>
      <c r="AT275" s="150" t="s">
        <v>123</v>
      </c>
      <c r="AU275" s="150" t="s">
        <v>121</v>
      </c>
      <c r="AV275" s="11" t="s">
        <v>78</v>
      </c>
      <c r="AW275" s="11" t="s">
        <v>31</v>
      </c>
      <c r="AX275" s="11" t="s">
        <v>70</v>
      </c>
      <c r="AY275" s="150" t="s">
        <v>113</v>
      </c>
    </row>
    <row r="276" spans="2:65" s="12" customFormat="1" ht="11.25">
      <c r="B276" s="156"/>
      <c r="D276" s="149" t="s">
        <v>123</v>
      </c>
      <c r="E276" s="157" t="s">
        <v>1</v>
      </c>
      <c r="F276" s="158" t="s">
        <v>265</v>
      </c>
      <c r="H276" s="159">
        <v>2.0299999999999998</v>
      </c>
      <c r="I276" s="160"/>
      <c r="L276" s="156"/>
      <c r="M276" s="161"/>
      <c r="N276" s="162"/>
      <c r="O276" s="162"/>
      <c r="P276" s="162"/>
      <c r="Q276" s="162"/>
      <c r="R276" s="162"/>
      <c r="S276" s="162"/>
      <c r="T276" s="163"/>
      <c r="AT276" s="157" t="s">
        <v>123</v>
      </c>
      <c r="AU276" s="157" t="s">
        <v>121</v>
      </c>
      <c r="AV276" s="12" t="s">
        <v>121</v>
      </c>
      <c r="AW276" s="12" t="s">
        <v>31</v>
      </c>
      <c r="AX276" s="12" t="s">
        <v>70</v>
      </c>
      <c r="AY276" s="157" t="s">
        <v>113</v>
      </c>
    </row>
    <row r="277" spans="2:65" s="13" customFormat="1" ht="11.25">
      <c r="B277" s="164"/>
      <c r="D277" s="149" t="s">
        <v>123</v>
      </c>
      <c r="E277" s="165" t="s">
        <v>1</v>
      </c>
      <c r="F277" s="166" t="s">
        <v>128</v>
      </c>
      <c r="H277" s="167">
        <v>17.981000000000002</v>
      </c>
      <c r="I277" s="168"/>
      <c r="L277" s="164"/>
      <c r="M277" s="169"/>
      <c r="N277" s="170"/>
      <c r="O277" s="170"/>
      <c r="P277" s="170"/>
      <c r="Q277" s="170"/>
      <c r="R277" s="170"/>
      <c r="S277" s="170"/>
      <c r="T277" s="171"/>
      <c r="AT277" s="165" t="s">
        <v>123</v>
      </c>
      <c r="AU277" s="165" t="s">
        <v>121</v>
      </c>
      <c r="AV277" s="13" t="s">
        <v>120</v>
      </c>
      <c r="AW277" s="13" t="s">
        <v>31</v>
      </c>
      <c r="AX277" s="13" t="s">
        <v>78</v>
      </c>
      <c r="AY277" s="165" t="s">
        <v>113</v>
      </c>
    </row>
    <row r="278" spans="2:65" s="1" customFormat="1" ht="16.5" customHeight="1">
      <c r="B278" s="135"/>
      <c r="C278" s="136" t="s">
        <v>303</v>
      </c>
      <c r="D278" s="136" t="s">
        <v>115</v>
      </c>
      <c r="E278" s="137" t="s">
        <v>304</v>
      </c>
      <c r="F278" s="138" t="s">
        <v>305</v>
      </c>
      <c r="G278" s="139" t="s">
        <v>132</v>
      </c>
      <c r="H278" s="140">
        <v>17.981000000000002</v>
      </c>
      <c r="I278" s="141"/>
      <c r="J278" s="140">
        <f>ROUND(I278*H278,3)</f>
        <v>0</v>
      </c>
      <c r="K278" s="138" t="s">
        <v>119</v>
      </c>
      <c r="L278" s="30"/>
      <c r="M278" s="142" t="s">
        <v>1</v>
      </c>
      <c r="N278" s="143" t="s">
        <v>42</v>
      </c>
      <c r="O278" s="49"/>
      <c r="P278" s="144">
        <f>O278*H278</f>
        <v>0</v>
      </c>
      <c r="Q278" s="144">
        <v>0</v>
      </c>
      <c r="R278" s="144">
        <f>Q278*H278</f>
        <v>0</v>
      </c>
      <c r="S278" s="144">
        <v>0</v>
      </c>
      <c r="T278" s="145">
        <f>S278*H278</f>
        <v>0</v>
      </c>
      <c r="AR278" s="16" t="s">
        <v>120</v>
      </c>
      <c r="AT278" s="16" t="s">
        <v>115</v>
      </c>
      <c r="AU278" s="16" t="s">
        <v>121</v>
      </c>
      <c r="AY278" s="16" t="s">
        <v>113</v>
      </c>
      <c r="BE278" s="146">
        <f>IF(N278="základná",J278,0)</f>
        <v>0</v>
      </c>
      <c r="BF278" s="146">
        <f>IF(N278="znížená",J278,0)</f>
        <v>0</v>
      </c>
      <c r="BG278" s="146">
        <f>IF(N278="zákl. prenesená",J278,0)</f>
        <v>0</v>
      </c>
      <c r="BH278" s="146">
        <f>IF(N278="zníž. prenesená",J278,0)</f>
        <v>0</v>
      </c>
      <c r="BI278" s="146">
        <f>IF(N278="nulová",J278,0)</f>
        <v>0</v>
      </c>
      <c r="BJ278" s="16" t="s">
        <v>121</v>
      </c>
      <c r="BK278" s="147">
        <f>ROUND(I278*H278,3)</f>
        <v>0</v>
      </c>
      <c r="BL278" s="16" t="s">
        <v>120</v>
      </c>
      <c r="BM278" s="16" t="s">
        <v>306</v>
      </c>
    </row>
    <row r="279" spans="2:65" s="1" customFormat="1" ht="16.5" customHeight="1">
      <c r="B279" s="135"/>
      <c r="C279" s="136" t="s">
        <v>307</v>
      </c>
      <c r="D279" s="136" t="s">
        <v>115</v>
      </c>
      <c r="E279" s="137" t="s">
        <v>308</v>
      </c>
      <c r="F279" s="138" t="s">
        <v>309</v>
      </c>
      <c r="G279" s="139" t="s">
        <v>132</v>
      </c>
      <c r="H279" s="140">
        <v>114.499</v>
      </c>
      <c r="I279" s="141"/>
      <c r="J279" s="140">
        <f>ROUND(I279*H279,3)</f>
        <v>0</v>
      </c>
      <c r="K279" s="138" t="s">
        <v>119</v>
      </c>
      <c r="L279" s="30"/>
      <c r="M279" s="142" t="s">
        <v>1</v>
      </c>
      <c r="N279" s="143" t="s">
        <v>42</v>
      </c>
      <c r="O279" s="49"/>
      <c r="P279" s="144">
        <f>O279*H279</f>
        <v>0</v>
      </c>
      <c r="Q279" s="144">
        <v>6.1799999999999997E-3</v>
      </c>
      <c r="R279" s="144">
        <f>Q279*H279</f>
        <v>0.70760381999999999</v>
      </c>
      <c r="S279" s="144">
        <v>0</v>
      </c>
      <c r="T279" s="145">
        <f>S279*H279</f>
        <v>0</v>
      </c>
      <c r="AR279" s="16" t="s">
        <v>120</v>
      </c>
      <c r="AT279" s="16" t="s">
        <v>115</v>
      </c>
      <c r="AU279" s="16" t="s">
        <v>121</v>
      </c>
      <c r="AY279" s="16" t="s">
        <v>113</v>
      </c>
      <c r="BE279" s="146">
        <f>IF(N279="základná",J279,0)</f>
        <v>0</v>
      </c>
      <c r="BF279" s="146">
        <f>IF(N279="znížená",J279,0)</f>
        <v>0</v>
      </c>
      <c r="BG279" s="146">
        <f>IF(N279="zákl. prenesená",J279,0)</f>
        <v>0</v>
      </c>
      <c r="BH279" s="146">
        <f>IF(N279="zníž. prenesená",J279,0)</f>
        <v>0</v>
      </c>
      <c r="BI279" s="146">
        <f>IF(N279="nulová",J279,0)</f>
        <v>0</v>
      </c>
      <c r="BJ279" s="16" t="s">
        <v>121</v>
      </c>
      <c r="BK279" s="147">
        <f>ROUND(I279*H279,3)</f>
        <v>0</v>
      </c>
      <c r="BL279" s="16" t="s">
        <v>120</v>
      </c>
      <c r="BM279" s="16" t="s">
        <v>310</v>
      </c>
    </row>
    <row r="280" spans="2:65" s="12" customFormat="1" ht="11.25">
      <c r="B280" s="156"/>
      <c r="D280" s="149" t="s">
        <v>123</v>
      </c>
      <c r="E280" s="157" t="s">
        <v>1</v>
      </c>
      <c r="F280" s="158" t="s">
        <v>311</v>
      </c>
      <c r="H280" s="159">
        <v>114.499</v>
      </c>
      <c r="I280" s="160"/>
      <c r="L280" s="156"/>
      <c r="M280" s="161"/>
      <c r="N280" s="162"/>
      <c r="O280" s="162"/>
      <c r="P280" s="162"/>
      <c r="Q280" s="162"/>
      <c r="R280" s="162"/>
      <c r="S280" s="162"/>
      <c r="T280" s="163"/>
      <c r="AT280" s="157" t="s">
        <v>123</v>
      </c>
      <c r="AU280" s="157" t="s">
        <v>121</v>
      </c>
      <c r="AV280" s="12" t="s">
        <v>121</v>
      </c>
      <c r="AW280" s="12" t="s">
        <v>31</v>
      </c>
      <c r="AX280" s="12" t="s">
        <v>78</v>
      </c>
      <c r="AY280" s="157" t="s">
        <v>113</v>
      </c>
    </row>
    <row r="281" spans="2:65" s="1" customFormat="1" ht="16.5" customHeight="1">
      <c r="B281" s="135"/>
      <c r="C281" s="136" t="s">
        <v>312</v>
      </c>
      <c r="D281" s="136" t="s">
        <v>115</v>
      </c>
      <c r="E281" s="137" t="s">
        <v>313</v>
      </c>
      <c r="F281" s="138" t="s">
        <v>314</v>
      </c>
      <c r="G281" s="139" t="s">
        <v>132</v>
      </c>
      <c r="H281" s="140">
        <v>291.38</v>
      </c>
      <c r="I281" s="141"/>
      <c r="J281" s="140">
        <f>ROUND(I281*H281,3)</f>
        <v>0</v>
      </c>
      <c r="K281" s="138" t="s">
        <v>119</v>
      </c>
      <c r="L281" s="30"/>
      <c r="M281" s="142" t="s">
        <v>1</v>
      </c>
      <c r="N281" s="143" t="s">
        <v>42</v>
      </c>
      <c r="O281" s="49"/>
      <c r="P281" s="144">
        <f>O281*H281</f>
        <v>0</v>
      </c>
      <c r="Q281" s="144">
        <v>0</v>
      </c>
      <c r="R281" s="144">
        <f>Q281*H281</f>
        <v>0</v>
      </c>
      <c r="S281" s="144">
        <v>0</v>
      </c>
      <c r="T281" s="145">
        <f>S281*H281</f>
        <v>0</v>
      </c>
      <c r="AR281" s="16" t="s">
        <v>120</v>
      </c>
      <c r="AT281" s="16" t="s">
        <v>115</v>
      </c>
      <c r="AU281" s="16" t="s">
        <v>121</v>
      </c>
      <c r="AY281" s="16" t="s">
        <v>113</v>
      </c>
      <c r="BE281" s="146">
        <f>IF(N281="základná",J281,0)</f>
        <v>0</v>
      </c>
      <c r="BF281" s="146">
        <f>IF(N281="znížená",J281,0)</f>
        <v>0</v>
      </c>
      <c r="BG281" s="146">
        <f>IF(N281="zákl. prenesená",J281,0)</f>
        <v>0</v>
      </c>
      <c r="BH281" s="146">
        <f>IF(N281="zníž. prenesená",J281,0)</f>
        <v>0</v>
      </c>
      <c r="BI281" s="146">
        <f>IF(N281="nulová",J281,0)</f>
        <v>0</v>
      </c>
      <c r="BJ281" s="16" t="s">
        <v>121</v>
      </c>
      <c r="BK281" s="147">
        <f>ROUND(I281*H281,3)</f>
        <v>0</v>
      </c>
      <c r="BL281" s="16" t="s">
        <v>120</v>
      </c>
      <c r="BM281" s="16" t="s">
        <v>315</v>
      </c>
    </row>
    <row r="282" spans="2:65" s="11" customFormat="1" ht="11.25">
      <c r="B282" s="148"/>
      <c r="D282" s="149" t="s">
        <v>123</v>
      </c>
      <c r="E282" s="150" t="s">
        <v>1</v>
      </c>
      <c r="F282" s="151" t="s">
        <v>135</v>
      </c>
      <c r="H282" s="150" t="s">
        <v>1</v>
      </c>
      <c r="I282" s="152"/>
      <c r="L282" s="148"/>
      <c r="M282" s="153"/>
      <c r="N282" s="154"/>
      <c r="O282" s="154"/>
      <c r="P282" s="154"/>
      <c r="Q282" s="154"/>
      <c r="R282" s="154"/>
      <c r="S282" s="154"/>
      <c r="T282" s="155"/>
      <c r="AT282" s="150" t="s">
        <v>123</v>
      </c>
      <c r="AU282" s="150" t="s">
        <v>121</v>
      </c>
      <c r="AV282" s="11" t="s">
        <v>78</v>
      </c>
      <c r="AW282" s="11" t="s">
        <v>31</v>
      </c>
      <c r="AX282" s="11" t="s">
        <v>70</v>
      </c>
      <c r="AY282" s="150" t="s">
        <v>113</v>
      </c>
    </row>
    <row r="283" spans="2:65" s="11" customFormat="1" ht="11.25">
      <c r="B283" s="148"/>
      <c r="D283" s="149" t="s">
        <v>123</v>
      </c>
      <c r="E283" s="150" t="s">
        <v>1</v>
      </c>
      <c r="F283" s="151" t="s">
        <v>316</v>
      </c>
      <c r="H283" s="150" t="s">
        <v>1</v>
      </c>
      <c r="I283" s="152"/>
      <c r="L283" s="148"/>
      <c r="M283" s="153"/>
      <c r="N283" s="154"/>
      <c r="O283" s="154"/>
      <c r="P283" s="154"/>
      <c r="Q283" s="154"/>
      <c r="R283" s="154"/>
      <c r="S283" s="154"/>
      <c r="T283" s="155"/>
      <c r="AT283" s="150" t="s">
        <v>123</v>
      </c>
      <c r="AU283" s="150" t="s">
        <v>121</v>
      </c>
      <c r="AV283" s="11" t="s">
        <v>78</v>
      </c>
      <c r="AW283" s="11" t="s">
        <v>31</v>
      </c>
      <c r="AX283" s="11" t="s">
        <v>70</v>
      </c>
      <c r="AY283" s="150" t="s">
        <v>113</v>
      </c>
    </row>
    <row r="284" spans="2:65" s="12" customFormat="1" ht="11.25">
      <c r="B284" s="156"/>
      <c r="D284" s="149" t="s">
        <v>123</v>
      </c>
      <c r="E284" s="157" t="s">
        <v>1</v>
      </c>
      <c r="F284" s="158" t="s">
        <v>317</v>
      </c>
      <c r="H284" s="159">
        <v>291.38</v>
      </c>
      <c r="I284" s="160"/>
      <c r="L284" s="156"/>
      <c r="M284" s="161"/>
      <c r="N284" s="162"/>
      <c r="O284" s="162"/>
      <c r="P284" s="162"/>
      <c r="Q284" s="162"/>
      <c r="R284" s="162"/>
      <c r="S284" s="162"/>
      <c r="T284" s="163"/>
      <c r="AT284" s="157" t="s">
        <v>123</v>
      </c>
      <c r="AU284" s="157" t="s">
        <v>121</v>
      </c>
      <c r="AV284" s="12" t="s">
        <v>121</v>
      </c>
      <c r="AW284" s="12" t="s">
        <v>31</v>
      </c>
      <c r="AX284" s="12" t="s">
        <v>70</v>
      </c>
      <c r="AY284" s="157" t="s">
        <v>113</v>
      </c>
    </row>
    <row r="285" spans="2:65" s="13" customFormat="1" ht="11.25">
      <c r="B285" s="164"/>
      <c r="D285" s="149" t="s">
        <v>123</v>
      </c>
      <c r="E285" s="165" t="s">
        <v>1</v>
      </c>
      <c r="F285" s="166" t="s">
        <v>128</v>
      </c>
      <c r="H285" s="167">
        <v>291.38</v>
      </c>
      <c r="I285" s="168"/>
      <c r="L285" s="164"/>
      <c r="M285" s="169"/>
      <c r="N285" s="170"/>
      <c r="O285" s="170"/>
      <c r="P285" s="170"/>
      <c r="Q285" s="170"/>
      <c r="R285" s="170"/>
      <c r="S285" s="170"/>
      <c r="T285" s="171"/>
      <c r="AT285" s="165" t="s">
        <v>123</v>
      </c>
      <c r="AU285" s="165" t="s">
        <v>121</v>
      </c>
      <c r="AV285" s="13" t="s">
        <v>120</v>
      </c>
      <c r="AW285" s="13" t="s">
        <v>31</v>
      </c>
      <c r="AX285" s="13" t="s">
        <v>78</v>
      </c>
      <c r="AY285" s="165" t="s">
        <v>113</v>
      </c>
    </row>
    <row r="286" spans="2:65" s="1" customFormat="1" ht="16.5" customHeight="1">
      <c r="B286" s="135"/>
      <c r="C286" s="136" t="s">
        <v>318</v>
      </c>
      <c r="D286" s="136" t="s">
        <v>115</v>
      </c>
      <c r="E286" s="137" t="s">
        <v>319</v>
      </c>
      <c r="F286" s="138" t="s">
        <v>320</v>
      </c>
      <c r="G286" s="139" t="s">
        <v>118</v>
      </c>
      <c r="H286" s="140">
        <v>1.98</v>
      </c>
      <c r="I286" s="141"/>
      <c r="J286" s="140">
        <f>ROUND(I286*H286,3)</f>
        <v>0</v>
      </c>
      <c r="K286" s="138" t="s">
        <v>119</v>
      </c>
      <c r="L286" s="30"/>
      <c r="M286" s="142" t="s">
        <v>1</v>
      </c>
      <c r="N286" s="143" t="s">
        <v>42</v>
      </c>
      <c r="O286" s="49"/>
      <c r="P286" s="144">
        <f>O286*H286</f>
        <v>0</v>
      </c>
      <c r="Q286" s="144">
        <v>0</v>
      </c>
      <c r="R286" s="144">
        <f>Q286*H286</f>
        <v>0</v>
      </c>
      <c r="S286" s="144">
        <v>1.6</v>
      </c>
      <c r="T286" s="145">
        <f>S286*H286</f>
        <v>3.1680000000000001</v>
      </c>
      <c r="AR286" s="16" t="s">
        <v>120</v>
      </c>
      <c r="AT286" s="16" t="s">
        <v>115</v>
      </c>
      <c r="AU286" s="16" t="s">
        <v>121</v>
      </c>
      <c r="AY286" s="16" t="s">
        <v>113</v>
      </c>
      <c r="BE286" s="146">
        <f>IF(N286="základná",J286,0)</f>
        <v>0</v>
      </c>
      <c r="BF286" s="146">
        <f>IF(N286="znížená",J286,0)</f>
        <v>0</v>
      </c>
      <c r="BG286" s="146">
        <f>IF(N286="zákl. prenesená",J286,0)</f>
        <v>0</v>
      </c>
      <c r="BH286" s="146">
        <f>IF(N286="zníž. prenesená",J286,0)</f>
        <v>0</v>
      </c>
      <c r="BI286" s="146">
        <f>IF(N286="nulová",J286,0)</f>
        <v>0</v>
      </c>
      <c r="BJ286" s="16" t="s">
        <v>121</v>
      </c>
      <c r="BK286" s="147">
        <f>ROUND(I286*H286,3)</f>
        <v>0</v>
      </c>
      <c r="BL286" s="16" t="s">
        <v>120</v>
      </c>
      <c r="BM286" s="16" t="s">
        <v>321</v>
      </c>
    </row>
    <row r="287" spans="2:65" s="11" customFormat="1" ht="11.25">
      <c r="B287" s="148"/>
      <c r="D287" s="149" t="s">
        <v>123</v>
      </c>
      <c r="E287" s="150" t="s">
        <v>1</v>
      </c>
      <c r="F287" s="151" t="s">
        <v>135</v>
      </c>
      <c r="H287" s="150" t="s">
        <v>1</v>
      </c>
      <c r="I287" s="152"/>
      <c r="L287" s="148"/>
      <c r="M287" s="153"/>
      <c r="N287" s="154"/>
      <c r="O287" s="154"/>
      <c r="P287" s="154"/>
      <c r="Q287" s="154"/>
      <c r="R287" s="154"/>
      <c r="S287" s="154"/>
      <c r="T287" s="155"/>
      <c r="AT287" s="150" t="s">
        <v>123</v>
      </c>
      <c r="AU287" s="150" t="s">
        <v>121</v>
      </c>
      <c r="AV287" s="11" t="s">
        <v>78</v>
      </c>
      <c r="AW287" s="11" t="s">
        <v>31</v>
      </c>
      <c r="AX287" s="11" t="s">
        <v>70</v>
      </c>
      <c r="AY287" s="150" t="s">
        <v>113</v>
      </c>
    </row>
    <row r="288" spans="2:65" s="11" customFormat="1" ht="11.25">
      <c r="B288" s="148"/>
      <c r="D288" s="149" t="s">
        <v>123</v>
      </c>
      <c r="E288" s="150" t="s">
        <v>1</v>
      </c>
      <c r="F288" s="151" t="s">
        <v>142</v>
      </c>
      <c r="H288" s="150" t="s">
        <v>1</v>
      </c>
      <c r="I288" s="152"/>
      <c r="L288" s="148"/>
      <c r="M288" s="153"/>
      <c r="N288" s="154"/>
      <c r="O288" s="154"/>
      <c r="P288" s="154"/>
      <c r="Q288" s="154"/>
      <c r="R288" s="154"/>
      <c r="S288" s="154"/>
      <c r="T288" s="155"/>
      <c r="AT288" s="150" t="s">
        <v>123</v>
      </c>
      <c r="AU288" s="150" t="s">
        <v>121</v>
      </c>
      <c r="AV288" s="11" t="s">
        <v>78</v>
      </c>
      <c r="AW288" s="11" t="s">
        <v>31</v>
      </c>
      <c r="AX288" s="11" t="s">
        <v>70</v>
      </c>
      <c r="AY288" s="150" t="s">
        <v>113</v>
      </c>
    </row>
    <row r="289" spans="2:65" s="12" customFormat="1" ht="11.25">
      <c r="B289" s="156"/>
      <c r="D289" s="149" t="s">
        <v>123</v>
      </c>
      <c r="E289" s="157" t="s">
        <v>1</v>
      </c>
      <c r="F289" s="158" t="s">
        <v>322</v>
      </c>
      <c r="H289" s="159">
        <v>1.98</v>
      </c>
      <c r="I289" s="160"/>
      <c r="L289" s="156"/>
      <c r="M289" s="161"/>
      <c r="N289" s="162"/>
      <c r="O289" s="162"/>
      <c r="P289" s="162"/>
      <c r="Q289" s="162"/>
      <c r="R289" s="162"/>
      <c r="S289" s="162"/>
      <c r="T289" s="163"/>
      <c r="AT289" s="157" t="s">
        <v>123</v>
      </c>
      <c r="AU289" s="157" t="s">
        <v>121</v>
      </c>
      <c r="AV289" s="12" t="s">
        <v>121</v>
      </c>
      <c r="AW289" s="12" t="s">
        <v>31</v>
      </c>
      <c r="AX289" s="12" t="s">
        <v>78</v>
      </c>
      <c r="AY289" s="157" t="s">
        <v>113</v>
      </c>
    </row>
    <row r="290" spans="2:65" s="1" customFormat="1" ht="16.5" customHeight="1">
      <c r="B290" s="135"/>
      <c r="C290" s="136" t="s">
        <v>323</v>
      </c>
      <c r="D290" s="136" t="s">
        <v>115</v>
      </c>
      <c r="E290" s="137" t="s">
        <v>324</v>
      </c>
      <c r="F290" s="138" t="s">
        <v>325</v>
      </c>
      <c r="G290" s="139" t="s">
        <v>132</v>
      </c>
      <c r="H290" s="140">
        <v>53.96</v>
      </c>
      <c r="I290" s="141"/>
      <c r="J290" s="140">
        <f>ROUND(I290*H290,3)</f>
        <v>0</v>
      </c>
      <c r="K290" s="138" t="s">
        <v>119</v>
      </c>
      <c r="L290" s="30"/>
      <c r="M290" s="142" t="s">
        <v>1</v>
      </c>
      <c r="N290" s="143" t="s">
        <v>42</v>
      </c>
      <c r="O290" s="49"/>
      <c r="P290" s="144">
        <f>O290*H290</f>
        <v>0</v>
      </c>
      <c r="Q290" s="144">
        <v>1.0000000000000001E-5</v>
      </c>
      <c r="R290" s="144">
        <f>Q290*H290</f>
        <v>5.3960000000000011E-4</v>
      </c>
      <c r="S290" s="144">
        <v>0</v>
      </c>
      <c r="T290" s="145">
        <f>S290*H290</f>
        <v>0</v>
      </c>
      <c r="AR290" s="16" t="s">
        <v>120</v>
      </c>
      <c r="AT290" s="16" t="s">
        <v>115</v>
      </c>
      <c r="AU290" s="16" t="s">
        <v>121</v>
      </c>
      <c r="AY290" s="16" t="s">
        <v>113</v>
      </c>
      <c r="BE290" s="146">
        <f>IF(N290="základná",J290,0)</f>
        <v>0</v>
      </c>
      <c r="BF290" s="146">
        <f>IF(N290="znížená",J290,0)</f>
        <v>0</v>
      </c>
      <c r="BG290" s="146">
        <f>IF(N290="zákl. prenesená",J290,0)</f>
        <v>0</v>
      </c>
      <c r="BH290" s="146">
        <f>IF(N290="zníž. prenesená",J290,0)</f>
        <v>0</v>
      </c>
      <c r="BI290" s="146">
        <f>IF(N290="nulová",J290,0)</f>
        <v>0</v>
      </c>
      <c r="BJ290" s="16" t="s">
        <v>121</v>
      </c>
      <c r="BK290" s="147">
        <f>ROUND(I290*H290,3)</f>
        <v>0</v>
      </c>
      <c r="BL290" s="16" t="s">
        <v>120</v>
      </c>
      <c r="BM290" s="16" t="s">
        <v>326</v>
      </c>
    </row>
    <row r="291" spans="2:65" s="11" customFormat="1" ht="11.25">
      <c r="B291" s="148"/>
      <c r="D291" s="149" t="s">
        <v>123</v>
      </c>
      <c r="E291" s="150" t="s">
        <v>1</v>
      </c>
      <c r="F291" s="151" t="s">
        <v>327</v>
      </c>
      <c r="H291" s="150" t="s">
        <v>1</v>
      </c>
      <c r="I291" s="152"/>
      <c r="L291" s="148"/>
      <c r="M291" s="153"/>
      <c r="N291" s="154"/>
      <c r="O291" s="154"/>
      <c r="P291" s="154"/>
      <c r="Q291" s="154"/>
      <c r="R291" s="154"/>
      <c r="S291" s="154"/>
      <c r="T291" s="155"/>
      <c r="AT291" s="150" t="s">
        <v>123</v>
      </c>
      <c r="AU291" s="150" t="s">
        <v>121</v>
      </c>
      <c r="AV291" s="11" t="s">
        <v>78</v>
      </c>
      <c r="AW291" s="11" t="s">
        <v>31</v>
      </c>
      <c r="AX291" s="11" t="s">
        <v>70</v>
      </c>
      <c r="AY291" s="150" t="s">
        <v>113</v>
      </c>
    </row>
    <row r="292" spans="2:65" s="12" customFormat="1" ht="11.25">
      <c r="B292" s="156"/>
      <c r="D292" s="149" t="s">
        <v>123</v>
      </c>
      <c r="E292" s="157" t="s">
        <v>1</v>
      </c>
      <c r="F292" s="158" t="s">
        <v>328</v>
      </c>
      <c r="H292" s="159">
        <v>53.96</v>
      </c>
      <c r="I292" s="160"/>
      <c r="L292" s="156"/>
      <c r="M292" s="161"/>
      <c r="N292" s="162"/>
      <c r="O292" s="162"/>
      <c r="P292" s="162"/>
      <c r="Q292" s="162"/>
      <c r="R292" s="162"/>
      <c r="S292" s="162"/>
      <c r="T292" s="163"/>
      <c r="AT292" s="157" t="s">
        <v>123</v>
      </c>
      <c r="AU292" s="157" t="s">
        <v>121</v>
      </c>
      <c r="AV292" s="12" t="s">
        <v>121</v>
      </c>
      <c r="AW292" s="12" t="s">
        <v>31</v>
      </c>
      <c r="AX292" s="12" t="s">
        <v>78</v>
      </c>
      <c r="AY292" s="157" t="s">
        <v>113</v>
      </c>
    </row>
    <row r="293" spans="2:65" s="1" customFormat="1" ht="16.5" customHeight="1">
      <c r="B293" s="135"/>
      <c r="C293" s="136" t="s">
        <v>329</v>
      </c>
      <c r="D293" s="136" t="s">
        <v>115</v>
      </c>
      <c r="E293" s="137" t="s">
        <v>330</v>
      </c>
      <c r="F293" s="138" t="s">
        <v>331</v>
      </c>
      <c r="G293" s="139" t="s">
        <v>225</v>
      </c>
      <c r="H293" s="140">
        <v>2.4</v>
      </c>
      <c r="I293" s="141"/>
      <c r="J293" s="140">
        <f>ROUND(I293*H293,3)</f>
        <v>0</v>
      </c>
      <c r="K293" s="138" t="s">
        <v>119</v>
      </c>
      <c r="L293" s="30"/>
      <c r="M293" s="142" t="s">
        <v>1</v>
      </c>
      <c r="N293" s="143" t="s">
        <v>42</v>
      </c>
      <c r="O293" s="49"/>
      <c r="P293" s="144">
        <f>O293*H293</f>
        <v>0</v>
      </c>
      <c r="Q293" s="144">
        <v>5.0000000000000002E-5</v>
      </c>
      <c r="R293" s="144">
        <f>Q293*H293</f>
        <v>1.2E-4</v>
      </c>
      <c r="S293" s="144">
        <v>0</v>
      </c>
      <c r="T293" s="145">
        <f>S293*H293</f>
        <v>0</v>
      </c>
      <c r="AR293" s="16" t="s">
        <v>120</v>
      </c>
      <c r="AT293" s="16" t="s">
        <v>115</v>
      </c>
      <c r="AU293" s="16" t="s">
        <v>121</v>
      </c>
      <c r="AY293" s="16" t="s">
        <v>113</v>
      </c>
      <c r="BE293" s="146">
        <f>IF(N293="základná",J293,0)</f>
        <v>0</v>
      </c>
      <c r="BF293" s="146">
        <f>IF(N293="znížená",J293,0)</f>
        <v>0</v>
      </c>
      <c r="BG293" s="146">
        <f>IF(N293="zákl. prenesená",J293,0)</f>
        <v>0</v>
      </c>
      <c r="BH293" s="146">
        <f>IF(N293="zníž. prenesená",J293,0)</f>
        <v>0</v>
      </c>
      <c r="BI293" s="146">
        <f>IF(N293="nulová",J293,0)</f>
        <v>0</v>
      </c>
      <c r="BJ293" s="16" t="s">
        <v>121</v>
      </c>
      <c r="BK293" s="147">
        <f>ROUND(I293*H293,3)</f>
        <v>0</v>
      </c>
      <c r="BL293" s="16" t="s">
        <v>120</v>
      </c>
      <c r="BM293" s="16" t="s">
        <v>332</v>
      </c>
    </row>
    <row r="294" spans="2:65" s="11" customFormat="1" ht="11.25">
      <c r="B294" s="148"/>
      <c r="D294" s="149" t="s">
        <v>123</v>
      </c>
      <c r="E294" s="150" t="s">
        <v>1</v>
      </c>
      <c r="F294" s="151" t="s">
        <v>135</v>
      </c>
      <c r="H294" s="150" t="s">
        <v>1</v>
      </c>
      <c r="I294" s="152"/>
      <c r="L294" s="148"/>
      <c r="M294" s="153"/>
      <c r="N294" s="154"/>
      <c r="O294" s="154"/>
      <c r="P294" s="154"/>
      <c r="Q294" s="154"/>
      <c r="R294" s="154"/>
      <c r="S294" s="154"/>
      <c r="T294" s="155"/>
      <c r="AT294" s="150" t="s">
        <v>123</v>
      </c>
      <c r="AU294" s="150" t="s">
        <v>121</v>
      </c>
      <c r="AV294" s="11" t="s">
        <v>78</v>
      </c>
      <c r="AW294" s="11" t="s">
        <v>31</v>
      </c>
      <c r="AX294" s="11" t="s">
        <v>70</v>
      </c>
      <c r="AY294" s="150" t="s">
        <v>113</v>
      </c>
    </row>
    <row r="295" spans="2:65" s="11" customFormat="1" ht="11.25">
      <c r="B295" s="148"/>
      <c r="D295" s="149" t="s">
        <v>123</v>
      </c>
      <c r="E295" s="150" t="s">
        <v>1</v>
      </c>
      <c r="F295" s="151" t="s">
        <v>142</v>
      </c>
      <c r="H295" s="150" t="s">
        <v>1</v>
      </c>
      <c r="I295" s="152"/>
      <c r="L295" s="148"/>
      <c r="M295" s="153"/>
      <c r="N295" s="154"/>
      <c r="O295" s="154"/>
      <c r="P295" s="154"/>
      <c r="Q295" s="154"/>
      <c r="R295" s="154"/>
      <c r="S295" s="154"/>
      <c r="T295" s="155"/>
      <c r="AT295" s="150" t="s">
        <v>123</v>
      </c>
      <c r="AU295" s="150" t="s">
        <v>121</v>
      </c>
      <c r="AV295" s="11" t="s">
        <v>78</v>
      </c>
      <c r="AW295" s="11" t="s">
        <v>31</v>
      </c>
      <c r="AX295" s="11" t="s">
        <v>70</v>
      </c>
      <c r="AY295" s="150" t="s">
        <v>113</v>
      </c>
    </row>
    <row r="296" spans="2:65" s="12" customFormat="1" ht="11.25">
      <c r="B296" s="156"/>
      <c r="D296" s="149" t="s">
        <v>123</v>
      </c>
      <c r="E296" s="157" t="s">
        <v>1</v>
      </c>
      <c r="F296" s="158" t="s">
        <v>333</v>
      </c>
      <c r="H296" s="159">
        <v>2.4</v>
      </c>
      <c r="I296" s="160"/>
      <c r="L296" s="156"/>
      <c r="M296" s="161"/>
      <c r="N296" s="162"/>
      <c r="O296" s="162"/>
      <c r="P296" s="162"/>
      <c r="Q296" s="162"/>
      <c r="R296" s="162"/>
      <c r="S296" s="162"/>
      <c r="T296" s="163"/>
      <c r="AT296" s="157" t="s">
        <v>123</v>
      </c>
      <c r="AU296" s="157" t="s">
        <v>121</v>
      </c>
      <c r="AV296" s="12" t="s">
        <v>121</v>
      </c>
      <c r="AW296" s="12" t="s">
        <v>31</v>
      </c>
      <c r="AX296" s="12" t="s">
        <v>78</v>
      </c>
      <c r="AY296" s="157" t="s">
        <v>113</v>
      </c>
    </row>
    <row r="297" spans="2:65" s="1" customFormat="1" ht="22.5" customHeight="1">
      <c r="B297" s="135"/>
      <c r="C297" s="136" t="s">
        <v>334</v>
      </c>
      <c r="D297" s="136" t="s">
        <v>115</v>
      </c>
      <c r="E297" s="137" t="s">
        <v>335</v>
      </c>
      <c r="F297" s="138" t="s">
        <v>336</v>
      </c>
      <c r="G297" s="139" t="s">
        <v>225</v>
      </c>
      <c r="H297" s="140">
        <v>20</v>
      </c>
      <c r="I297" s="141"/>
      <c r="J297" s="140">
        <f>ROUND(I297*H297,3)</f>
        <v>0</v>
      </c>
      <c r="K297" s="138" t="s">
        <v>1</v>
      </c>
      <c r="L297" s="30"/>
      <c r="M297" s="142" t="s">
        <v>1</v>
      </c>
      <c r="N297" s="143" t="s">
        <v>42</v>
      </c>
      <c r="O297" s="49"/>
      <c r="P297" s="144">
        <f>O297*H297</f>
        <v>0</v>
      </c>
      <c r="Q297" s="144">
        <v>2.0000000000000002E-5</v>
      </c>
      <c r="R297" s="144">
        <f>Q297*H297</f>
        <v>4.0000000000000002E-4</v>
      </c>
      <c r="S297" s="144">
        <v>2.2000000000000001E-3</v>
      </c>
      <c r="T297" s="145">
        <f>S297*H297</f>
        <v>4.4000000000000004E-2</v>
      </c>
      <c r="AR297" s="16" t="s">
        <v>120</v>
      </c>
      <c r="AT297" s="16" t="s">
        <v>115</v>
      </c>
      <c r="AU297" s="16" t="s">
        <v>121</v>
      </c>
      <c r="AY297" s="16" t="s">
        <v>113</v>
      </c>
      <c r="BE297" s="146">
        <f>IF(N297="základná",J297,0)</f>
        <v>0</v>
      </c>
      <c r="BF297" s="146">
        <f>IF(N297="znížená",J297,0)</f>
        <v>0</v>
      </c>
      <c r="BG297" s="146">
        <f>IF(N297="zákl. prenesená",J297,0)</f>
        <v>0</v>
      </c>
      <c r="BH297" s="146">
        <f>IF(N297="zníž. prenesená",J297,0)</f>
        <v>0</v>
      </c>
      <c r="BI297" s="146">
        <f>IF(N297="nulová",J297,0)</f>
        <v>0</v>
      </c>
      <c r="BJ297" s="16" t="s">
        <v>121</v>
      </c>
      <c r="BK297" s="147">
        <f>ROUND(I297*H297,3)</f>
        <v>0</v>
      </c>
      <c r="BL297" s="16" t="s">
        <v>120</v>
      </c>
      <c r="BM297" s="16" t="s">
        <v>337</v>
      </c>
    </row>
    <row r="298" spans="2:65" s="11" customFormat="1" ht="11.25">
      <c r="B298" s="148"/>
      <c r="D298" s="149" t="s">
        <v>123</v>
      </c>
      <c r="E298" s="150" t="s">
        <v>1</v>
      </c>
      <c r="F298" s="151" t="s">
        <v>124</v>
      </c>
      <c r="H298" s="150" t="s">
        <v>1</v>
      </c>
      <c r="I298" s="152"/>
      <c r="L298" s="148"/>
      <c r="M298" s="153"/>
      <c r="N298" s="154"/>
      <c r="O298" s="154"/>
      <c r="P298" s="154"/>
      <c r="Q298" s="154"/>
      <c r="R298" s="154"/>
      <c r="S298" s="154"/>
      <c r="T298" s="155"/>
      <c r="AT298" s="150" t="s">
        <v>123</v>
      </c>
      <c r="AU298" s="150" t="s">
        <v>121</v>
      </c>
      <c r="AV298" s="11" t="s">
        <v>78</v>
      </c>
      <c r="AW298" s="11" t="s">
        <v>31</v>
      </c>
      <c r="AX298" s="11" t="s">
        <v>70</v>
      </c>
      <c r="AY298" s="150" t="s">
        <v>113</v>
      </c>
    </row>
    <row r="299" spans="2:65" s="12" customFormat="1" ht="11.25">
      <c r="B299" s="156"/>
      <c r="D299" s="149" t="s">
        <v>123</v>
      </c>
      <c r="E299" s="157" t="s">
        <v>1</v>
      </c>
      <c r="F299" s="158" t="s">
        <v>338</v>
      </c>
      <c r="H299" s="159">
        <v>20</v>
      </c>
      <c r="I299" s="160"/>
      <c r="L299" s="156"/>
      <c r="M299" s="161"/>
      <c r="N299" s="162"/>
      <c r="O299" s="162"/>
      <c r="P299" s="162"/>
      <c r="Q299" s="162"/>
      <c r="R299" s="162"/>
      <c r="S299" s="162"/>
      <c r="T299" s="163"/>
      <c r="AT299" s="157" t="s">
        <v>123</v>
      </c>
      <c r="AU299" s="157" t="s">
        <v>121</v>
      </c>
      <c r="AV299" s="12" t="s">
        <v>121</v>
      </c>
      <c r="AW299" s="12" t="s">
        <v>31</v>
      </c>
      <c r="AX299" s="12" t="s">
        <v>78</v>
      </c>
      <c r="AY299" s="157" t="s">
        <v>113</v>
      </c>
    </row>
    <row r="300" spans="2:65" s="1" customFormat="1" ht="16.5" customHeight="1">
      <c r="B300" s="135"/>
      <c r="C300" s="136" t="s">
        <v>339</v>
      </c>
      <c r="D300" s="136" t="s">
        <v>115</v>
      </c>
      <c r="E300" s="137" t="s">
        <v>340</v>
      </c>
      <c r="F300" s="138" t="s">
        <v>341</v>
      </c>
      <c r="G300" s="139" t="s">
        <v>225</v>
      </c>
      <c r="H300" s="140">
        <v>7.2</v>
      </c>
      <c r="I300" s="141"/>
      <c r="J300" s="140">
        <f>ROUND(I300*H300,3)</f>
        <v>0</v>
      </c>
      <c r="K300" s="138" t="s">
        <v>119</v>
      </c>
      <c r="L300" s="30"/>
      <c r="M300" s="142" t="s">
        <v>1</v>
      </c>
      <c r="N300" s="143" t="s">
        <v>42</v>
      </c>
      <c r="O300" s="49"/>
      <c r="P300" s="144">
        <f>O300*H300</f>
        <v>0</v>
      </c>
      <c r="Q300" s="144">
        <v>1.8079999999999999E-2</v>
      </c>
      <c r="R300" s="144">
        <f>Q300*H300</f>
        <v>0.13017599999999999</v>
      </c>
      <c r="S300" s="144">
        <v>0</v>
      </c>
      <c r="T300" s="145">
        <f>S300*H300</f>
        <v>0</v>
      </c>
      <c r="AR300" s="16" t="s">
        <v>120</v>
      </c>
      <c r="AT300" s="16" t="s">
        <v>115</v>
      </c>
      <c r="AU300" s="16" t="s">
        <v>121</v>
      </c>
      <c r="AY300" s="16" t="s">
        <v>113</v>
      </c>
      <c r="BE300" s="146">
        <f>IF(N300="základná",J300,0)</f>
        <v>0</v>
      </c>
      <c r="BF300" s="146">
        <f>IF(N300="znížená",J300,0)</f>
        <v>0</v>
      </c>
      <c r="BG300" s="146">
        <f>IF(N300="zákl. prenesená",J300,0)</f>
        <v>0</v>
      </c>
      <c r="BH300" s="146">
        <f>IF(N300="zníž. prenesená",J300,0)</f>
        <v>0</v>
      </c>
      <c r="BI300" s="146">
        <f>IF(N300="nulová",J300,0)</f>
        <v>0</v>
      </c>
      <c r="BJ300" s="16" t="s">
        <v>121</v>
      </c>
      <c r="BK300" s="147">
        <f>ROUND(I300*H300,3)</f>
        <v>0</v>
      </c>
      <c r="BL300" s="16" t="s">
        <v>120</v>
      </c>
      <c r="BM300" s="16" t="s">
        <v>342</v>
      </c>
    </row>
    <row r="301" spans="2:65" s="11" customFormat="1" ht="11.25">
      <c r="B301" s="148"/>
      <c r="D301" s="149" t="s">
        <v>123</v>
      </c>
      <c r="E301" s="150" t="s">
        <v>1</v>
      </c>
      <c r="F301" s="151" t="s">
        <v>135</v>
      </c>
      <c r="H301" s="150" t="s">
        <v>1</v>
      </c>
      <c r="I301" s="152"/>
      <c r="L301" s="148"/>
      <c r="M301" s="153"/>
      <c r="N301" s="154"/>
      <c r="O301" s="154"/>
      <c r="P301" s="154"/>
      <c r="Q301" s="154"/>
      <c r="R301" s="154"/>
      <c r="S301" s="154"/>
      <c r="T301" s="155"/>
      <c r="AT301" s="150" t="s">
        <v>123</v>
      </c>
      <c r="AU301" s="150" t="s">
        <v>121</v>
      </c>
      <c r="AV301" s="11" t="s">
        <v>78</v>
      </c>
      <c r="AW301" s="11" t="s">
        <v>31</v>
      </c>
      <c r="AX301" s="11" t="s">
        <v>70</v>
      </c>
      <c r="AY301" s="150" t="s">
        <v>113</v>
      </c>
    </row>
    <row r="302" spans="2:65" s="11" customFormat="1" ht="11.25">
      <c r="B302" s="148"/>
      <c r="D302" s="149" t="s">
        <v>123</v>
      </c>
      <c r="E302" s="150" t="s">
        <v>1</v>
      </c>
      <c r="F302" s="151" t="s">
        <v>142</v>
      </c>
      <c r="H302" s="150" t="s">
        <v>1</v>
      </c>
      <c r="I302" s="152"/>
      <c r="L302" s="148"/>
      <c r="M302" s="153"/>
      <c r="N302" s="154"/>
      <c r="O302" s="154"/>
      <c r="P302" s="154"/>
      <c r="Q302" s="154"/>
      <c r="R302" s="154"/>
      <c r="S302" s="154"/>
      <c r="T302" s="155"/>
      <c r="AT302" s="150" t="s">
        <v>123</v>
      </c>
      <c r="AU302" s="150" t="s">
        <v>121</v>
      </c>
      <c r="AV302" s="11" t="s">
        <v>78</v>
      </c>
      <c r="AW302" s="11" t="s">
        <v>31</v>
      </c>
      <c r="AX302" s="11" t="s">
        <v>70</v>
      </c>
      <c r="AY302" s="150" t="s">
        <v>113</v>
      </c>
    </row>
    <row r="303" spans="2:65" s="12" customFormat="1" ht="11.25">
      <c r="B303" s="156"/>
      <c r="D303" s="149" t="s">
        <v>123</v>
      </c>
      <c r="E303" s="157" t="s">
        <v>1</v>
      </c>
      <c r="F303" s="158" t="s">
        <v>343</v>
      </c>
      <c r="H303" s="159">
        <v>7.2</v>
      </c>
      <c r="I303" s="160"/>
      <c r="L303" s="156"/>
      <c r="M303" s="161"/>
      <c r="N303" s="162"/>
      <c r="O303" s="162"/>
      <c r="P303" s="162"/>
      <c r="Q303" s="162"/>
      <c r="R303" s="162"/>
      <c r="S303" s="162"/>
      <c r="T303" s="163"/>
      <c r="AT303" s="157" t="s">
        <v>123</v>
      </c>
      <c r="AU303" s="157" t="s">
        <v>121</v>
      </c>
      <c r="AV303" s="12" t="s">
        <v>121</v>
      </c>
      <c r="AW303" s="12" t="s">
        <v>31</v>
      </c>
      <c r="AX303" s="12" t="s">
        <v>78</v>
      </c>
      <c r="AY303" s="157" t="s">
        <v>113</v>
      </c>
    </row>
    <row r="304" spans="2:65" s="1" customFormat="1" ht="16.5" customHeight="1">
      <c r="B304" s="135"/>
      <c r="C304" s="136" t="s">
        <v>344</v>
      </c>
      <c r="D304" s="136" t="s">
        <v>115</v>
      </c>
      <c r="E304" s="137" t="s">
        <v>345</v>
      </c>
      <c r="F304" s="138" t="s">
        <v>346</v>
      </c>
      <c r="G304" s="139" t="s">
        <v>225</v>
      </c>
      <c r="H304" s="140">
        <v>7.2</v>
      </c>
      <c r="I304" s="141"/>
      <c r="J304" s="140">
        <f>ROUND(I304*H304,3)</f>
        <v>0</v>
      </c>
      <c r="K304" s="138" t="s">
        <v>119</v>
      </c>
      <c r="L304" s="30"/>
      <c r="M304" s="142" t="s">
        <v>1</v>
      </c>
      <c r="N304" s="143" t="s">
        <v>42</v>
      </c>
      <c r="O304" s="49"/>
      <c r="P304" s="144">
        <f>O304*H304</f>
        <v>0</v>
      </c>
      <c r="Q304" s="144">
        <v>2.5500000000000002E-3</v>
      </c>
      <c r="R304" s="144">
        <f>Q304*H304</f>
        <v>1.8360000000000001E-2</v>
      </c>
      <c r="S304" s="144">
        <v>0</v>
      </c>
      <c r="T304" s="145">
        <f>S304*H304</f>
        <v>0</v>
      </c>
      <c r="AR304" s="16" t="s">
        <v>120</v>
      </c>
      <c r="AT304" s="16" t="s">
        <v>115</v>
      </c>
      <c r="AU304" s="16" t="s">
        <v>121</v>
      </c>
      <c r="AY304" s="16" t="s">
        <v>113</v>
      </c>
      <c r="BE304" s="146">
        <f>IF(N304="základná",J304,0)</f>
        <v>0</v>
      </c>
      <c r="BF304" s="146">
        <f>IF(N304="znížená",J304,0)</f>
        <v>0</v>
      </c>
      <c r="BG304" s="146">
        <f>IF(N304="zákl. prenesená",J304,0)</f>
        <v>0</v>
      </c>
      <c r="BH304" s="146">
        <f>IF(N304="zníž. prenesená",J304,0)</f>
        <v>0</v>
      </c>
      <c r="BI304" s="146">
        <f>IF(N304="nulová",J304,0)</f>
        <v>0</v>
      </c>
      <c r="BJ304" s="16" t="s">
        <v>121</v>
      </c>
      <c r="BK304" s="147">
        <f>ROUND(I304*H304,3)</f>
        <v>0</v>
      </c>
      <c r="BL304" s="16" t="s">
        <v>120</v>
      </c>
      <c r="BM304" s="16" t="s">
        <v>347</v>
      </c>
    </row>
    <row r="305" spans="2:65" s="1" customFormat="1" ht="16.5" customHeight="1">
      <c r="B305" s="135"/>
      <c r="C305" s="136" t="s">
        <v>348</v>
      </c>
      <c r="D305" s="136" t="s">
        <v>115</v>
      </c>
      <c r="E305" s="137" t="s">
        <v>349</v>
      </c>
      <c r="F305" s="138" t="s">
        <v>350</v>
      </c>
      <c r="G305" s="139" t="s">
        <v>132</v>
      </c>
      <c r="H305" s="140">
        <v>60.134</v>
      </c>
      <c r="I305" s="141"/>
      <c r="J305" s="140">
        <f>ROUND(I305*H305,3)</f>
        <v>0</v>
      </c>
      <c r="K305" s="138" t="s">
        <v>119</v>
      </c>
      <c r="L305" s="30"/>
      <c r="M305" s="142" t="s">
        <v>1</v>
      </c>
      <c r="N305" s="143" t="s">
        <v>42</v>
      </c>
      <c r="O305" s="49"/>
      <c r="P305" s="144">
        <f>O305*H305</f>
        <v>0</v>
      </c>
      <c r="Q305" s="144">
        <v>0</v>
      </c>
      <c r="R305" s="144">
        <f>Q305*H305</f>
        <v>0</v>
      </c>
      <c r="S305" s="144">
        <v>0.05</v>
      </c>
      <c r="T305" s="145">
        <f>S305*H305</f>
        <v>3.0067000000000004</v>
      </c>
      <c r="AR305" s="16" t="s">
        <v>120</v>
      </c>
      <c r="AT305" s="16" t="s">
        <v>115</v>
      </c>
      <c r="AU305" s="16" t="s">
        <v>121</v>
      </c>
      <c r="AY305" s="16" t="s">
        <v>113</v>
      </c>
      <c r="BE305" s="146">
        <f>IF(N305="základná",J305,0)</f>
        <v>0</v>
      </c>
      <c r="BF305" s="146">
        <f>IF(N305="znížená",J305,0)</f>
        <v>0</v>
      </c>
      <c r="BG305" s="146">
        <f>IF(N305="zákl. prenesená",J305,0)</f>
        <v>0</v>
      </c>
      <c r="BH305" s="146">
        <f>IF(N305="zníž. prenesená",J305,0)</f>
        <v>0</v>
      </c>
      <c r="BI305" s="146">
        <f>IF(N305="nulová",J305,0)</f>
        <v>0</v>
      </c>
      <c r="BJ305" s="16" t="s">
        <v>121</v>
      </c>
      <c r="BK305" s="147">
        <f>ROUND(I305*H305,3)</f>
        <v>0</v>
      </c>
      <c r="BL305" s="16" t="s">
        <v>120</v>
      </c>
      <c r="BM305" s="16" t="s">
        <v>351</v>
      </c>
    </row>
    <row r="306" spans="2:65" s="11" customFormat="1" ht="11.25">
      <c r="B306" s="148"/>
      <c r="D306" s="149" t="s">
        <v>123</v>
      </c>
      <c r="E306" s="150" t="s">
        <v>1</v>
      </c>
      <c r="F306" s="151" t="s">
        <v>135</v>
      </c>
      <c r="H306" s="150" t="s">
        <v>1</v>
      </c>
      <c r="I306" s="152"/>
      <c r="L306" s="148"/>
      <c r="M306" s="153"/>
      <c r="N306" s="154"/>
      <c r="O306" s="154"/>
      <c r="P306" s="154"/>
      <c r="Q306" s="154"/>
      <c r="R306" s="154"/>
      <c r="S306" s="154"/>
      <c r="T306" s="155"/>
      <c r="AT306" s="150" t="s">
        <v>123</v>
      </c>
      <c r="AU306" s="150" t="s">
        <v>121</v>
      </c>
      <c r="AV306" s="11" t="s">
        <v>78</v>
      </c>
      <c r="AW306" s="11" t="s">
        <v>31</v>
      </c>
      <c r="AX306" s="11" t="s">
        <v>70</v>
      </c>
      <c r="AY306" s="150" t="s">
        <v>113</v>
      </c>
    </row>
    <row r="307" spans="2:65" s="11" customFormat="1" ht="11.25">
      <c r="B307" s="148"/>
      <c r="D307" s="149" t="s">
        <v>123</v>
      </c>
      <c r="E307" s="150" t="s">
        <v>1</v>
      </c>
      <c r="F307" s="151" t="s">
        <v>136</v>
      </c>
      <c r="H307" s="150" t="s">
        <v>1</v>
      </c>
      <c r="I307" s="152"/>
      <c r="L307" s="148"/>
      <c r="M307" s="153"/>
      <c r="N307" s="154"/>
      <c r="O307" s="154"/>
      <c r="P307" s="154"/>
      <c r="Q307" s="154"/>
      <c r="R307" s="154"/>
      <c r="S307" s="154"/>
      <c r="T307" s="155"/>
      <c r="AT307" s="150" t="s">
        <v>123</v>
      </c>
      <c r="AU307" s="150" t="s">
        <v>121</v>
      </c>
      <c r="AV307" s="11" t="s">
        <v>78</v>
      </c>
      <c r="AW307" s="11" t="s">
        <v>31</v>
      </c>
      <c r="AX307" s="11" t="s">
        <v>70</v>
      </c>
      <c r="AY307" s="150" t="s">
        <v>113</v>
      </c>
    </row>
    <row r="308" spans="2:65" s="12" customFormat="1" ht="11.25">
      <c r="B308" s="156"/>
      <c r="D308" s="149" t="s">
        <v>123</v>
      </c>
      <c r="E308" s="157" t="s">
        <v>1</v>
      </c>
      <c r="F308" s="158" t="s">
        <v>269</v>
      </c>
      <c r="H308" s="159">
        <v>14.292999999999999</v>
      </c>
      <c r="I308" s="160"/>
      <c r="L308" s="156"/>
      <c r="M308" s="161"/>
      <c r="N308" s="162"/>
      <c r="O308" s="162"/>
      <c r="P308" s="162"/>
      <c r="Q308" s="162"/>
      <c r="R308" s="162"/>
      <c r="S308" s="162"/>
      <c r="T308" s="163"/>
      <c r="AT308" s="157" t="s">
        <v>123</v>
      </c>
      <c r="AU308" s="157" t="s">
        <v>121</v>
      </c>
      <c r="AV308" s="12" t="s">
        <v>121</v>
      </c>
      <c r="AW308" s="12" t="s">
        <v>31</v>
      </c>
      <c r="AX308" s="12" t="s">
        <v>70</v>
      </c>
      <c r="AY308" s="157" t="s">
        <v>113</v>
      </c>
    </row>
    <row r="309" spans="2:65" s="12" customFormat="1" ht="11.25">
      <c r="B309" s="156"/>
      <c r="D309" s="149" t="s">
        <v>123</v>
      </c>
      <c r="E309" s="157" t="s">
        <v>1</v>
      </c>
      <c r="F309" s="158" t="s">
        <v>270</v>
      </c>
      <c r="H309" s="159">
        <v>1.335</v>
      </c>
      <c r="I309" s="160"/>
      <c r="L309" s="156"/>
      <c r="M309" s="161"/>
      <c r="N309" s="162"/>
      <c r="O309" s="162"/>
      <c r="P309" s="162"/>
      <c r="Q309" s="162"/>
      <c r="R309" s="162"/>
      <c r="S309" s="162"/>
      <c r="T309" s="163"/>
      <c r="AT309" s="157" t="s">
        <v>123</v>
      </c>
      <c r="AU309" s="157" t="s">
        <v>121</v>
      </c>
      <c r="AV309" s="12" t="s">
        <v>121</v>
      </c>
      <c r="AW309" s="12" t="s">
        <v>31</v>
      </c>
      <c r="AX309" s="12" t="s">
        <v>70</v>
      </c>
      <c r="AY309" s="157" t="s">
        <v>113</v>
      </c>
    </row>
    <row r="310" spans="2:65" s="14" customFormat="1" ht="11.25">
      <c r="B310" s="172"/>
      <c r="D310" s="149" t="s">
        <v>123</v>
      </c>
      <c r="E310" s="173" t="s">
        <v>1</v>
      </c>
      <c r="F310" s="174" t="s">
        <v>144</v>
      </c>
      <c r="H310" s="175">
        <v>15.628</v>
      </c>
      <c r="I310" s="176"/>
      <c r="L310" s="172"/>
      <c r="M310" s="177"/>
      <c r="N310" s="178"/>
      <c r="O310" s="178"/>
      <c r="P310" s="178"/>
      <c r="Q310" s="178"/>
      <c r="R310" s="178"/>
      <c r="S310" s="178"/>
      <c r="T310" s="179"/>
      <c r="AT310" s="173" t="s">
        <v>123</v>
      </c>
      <c r="AU310" s="173" t="s">
        <v>121</v>
      </c>
      <c r="AV310" s="14" t="s">
        <v>145</v>
      </c>
      <c r="AW310" s="14" t="s">
        <v>31</v>
      </c>
      <c r="AX310" s="14" t="s">
        <v>70</v>
      </c>
      <c r="AY310" s="173" t="s">
        <v>113</v>
      </c>
    </row>
    <row r="311" spans="2:65" s="11" customFormat="1" ht="11.25">
      <c r="B311" s="148"/>
      <c r="D311" s="149" t="s">
        <v>123</v>
      </c>
      <c r="E311" s="150" t="s">
        <v>1</v>
      </c>
      <c r="F311" s="151" t="s">
        <v>138</v>
      </c>
      <c r="H311" s="150" t="s">
        <v>1</v>
      </c>
      <c r="I311" s="152"/>
      <c r="L311" s="148"/>
      <c r="M311" s="153"/>
      <c r="N311" s="154"/>
      <c r="O311" s="154"/>
      <c r="P311" s="154"/>
      <c r="Q311" s="154"/>
      <c r="R311" s="154"/>
      <c r="S311" s="154"/>
      <c r="T311" s="155"/>
      <c r="AT311" s="150" t="s">
        <v>123</v>
      </c>
      <c r="AU311" s="150" t="s">
        <v>121</v>
      </c>
      <c r="AV311" s="11" t="s">
        <v>78</v>
      </c>
      <c r="AW311" s="11" t="s">
        <v>31</v>
      </c>
      <c r="AX311" s="11" t="s">
        <v>70</v>
      </c>
      <c r="AY311" s="150" t="s">
        <v>113</v>
      </c>
    </row>
    <row r="312" spans="2:65" s="12" customFormat="1" ht="11.25">
      <c r="B312" s="156"/>
      <c r="D312" s="149" t="s">
        <v>123</v>
      </c>
      <c r="E312" s="157" t="s">
        <v>1</v>
      </c>
      <c r="F312" s="158" t="s">
        <v>271</v>
      </c>
      <c r="H312" s="159">
        <v>21.8</v>
      </c>
      <c r="I312" s="160"/>
      <c r="L312" s="156"/>
      <c r="M312" s="161"/>
      <c r="N312" s="162"/>
      <c r="O312" s="162"/>
      <c r="P312" s="162"/>
      <c r="Q312" s="162"/>
      <c r="R312" s="162"/>
      <c r="S312" s="162"/>
      <c r="T312" s="163"/>
      <c r="AT312" s="157" t="s">
        <v>123</v>
      </c>
      <c r="AU312" s="157" t="s">
        <v>121</v>
      </c>
      <c r="AV312" s="12" t="s">
        <v>121</v>
      </c>
      <c r="AW312" s="12" t="s">
        <v>31</v>
      </c>
      <c r="AX312" s="12" t="s">
        <v>70</v>
      </c>
      <c r="AY312" s="157" t="s">
        <v>113</v>
      </c>
    </row>
    <row r="313" spans="2:65" s="12" customFormat="1" ht="11.25">
      <c r="B313" s="156"/>
      <c r="D313" s="149" t="s">
        <v>123</v>
      </c>
      <c r="E313" s="157" t="s">
        <v>1</v>
      </c>
      <c r="F313" s="158" t="s">
        <v>272</v>
      </c>
      <c r="H313" s="159">
        <v>1.5329999999999999</v>
      </c>
      <c r="I313" s="160"/>
      <c r="L313" s="156"/>
      <c r="M313" s="161"/>
      <c r="N313" s="162"/>
      <c r="O313" s="162"/>
      <c r="P313" s="162"/>
      <c r="Q313" s="162"/>
      <c r="R313" s="162"/>
      <c r="S313" s="162"/>
      <c r="T313" s="163"/>
      <c r="AT313" s="157" t="s">
        <v>123</v>
      </c>
      <c r="AU313" s="157" t="s">
        <v>121</v>
      </c>
      <c r="AV313" s="12" t="s">
        <v>121</v>
      </c>
      <c r="AW313" s="12" t="s">
        <v>31</v>
      </c>
      <c r="AX313" s="12" t="s">
        <v>70</v>
      </c>
      <c r="AY313" s="157" t="s">
        <v>113</v>
      </c>
    </row>
    <row r="314" spans="2:65" s="14" customFormat="1" ht="11.25">
      <c r="B314" s="172"/>
      <c r="D314" s="149" t="s">
        <v>123</v>
      </c>
      <c r="E314" s="173" t="s">
        <v>1</v>
      </c>
      <c r="F314" s="174" t="s">
        <v>144</v>
      </c>
      <c r="H314" s="175">
        <v>23.333000000000002</v>
      </c>
      <c r="I314" s="176"/>
      <c r="L314" s="172"/>
      <c r="M314" s="177"/>
      <c r="N314" s="178"/>
      <c r="O314" s="178"/>
      <c r="P314" s="178"/>
      <c r="Q314" s="178"/>
      <c r="R314" s="178"/>
      <c r="S314" s="178"/>
      <c r="T314" s="179"/>
      <c r="AT314" s="173" t="s">
        <v>123</v>
      </c>
      <c r="AU314" s="173" t="s">
        <v>121</v>
      </c>
      <c r="AV314" s="14" t="s">
        <v>145</v>
      </c>
      <c r="AW314" s="14" t="s">
        <v>31</v>
      </c>
      <c r="AX314" s="14" t="s">
        <v>70</v>
      </c>
      <c r="AY314" s="173" t="s">
        <v>113</v>
      </c>
    </row>
    <row r="315" spans="2:65" s="11" customFormat="1" ht="11.25">
      <c r="B315" s="148"/>
      <c r="D315" s="149" t="s">
        <v>123</v>
      </c>
      <c r="E315" s="150" t="s">
        <v>1</v>
      </c>
      <c r="F315" s="151" t="s">
        <v>140</v>
      </c>
      <c r="H315" s="150" t="s">
        <v>1</v>
      </c>
      <c r="I315" s="152"/>
      <c r="L315" s="148"/>
      <c r="M315" s="153"/>
      <c r="N315" s="154"/>
      <c r="O315" s="154"/>
      <c r="P315" s="154"/>
      <c r="Q315" s="154"/>
      <c r="R315" s="154"/>
      <c r="S315" s="154"/>
      <c r="T315" s="155"/>
      <c r="AT315" s="150" t="s">
        <v>123</v>
      </c>
      <c r="AU315" s="150" t="s">
        <v>121</v>
      </c>
      <c r="AV315" s="11" t="s">
        <v>78</v>
      </c>
      <c r="AW315" s="11" t="s">
        <v>31</v>
      </c>
      <c r="AX315" s="11" t="s">
        <v>70</v>
      </c>
      <c r="AY315" s="150" t="s">
        <v>113</v>
      </c>
    </row>
    <row r="316" spans="2:65" s="12" customFormat="1" ht="11.25">
      <c r="B316" s="156"/>
      <c r="D316" s="149" t="s">
        <v>123</v>
      </c>
      <c r="E316" s="157" t="s">
        <v>1</v>
      </c>
      <c r="F316" s="158" t="s">
        <v>273</v>
      </c>
      <c r="H316" s="159">
        <v>17.77</v>
      </c>
      <c r="I316" s="160"/>
      <c r="L316" s="156"/>
      <c r="M316" s="161"/>
      <c r="N316" s="162"/>
      <c r="O316" s="162"/>
      <c r="P316" s="162"/>
      <c r="Q316" s="162"/>
      <c r="R316" s="162"/>
      <c r="S316" s="162"/>
      <c r="T316" s="163"/>
      <c r="AT316" s="157" t="s">
        <v>123</v>
      </c>
      <c r="AU316" s="157" t="s">
        <v>121</v>
      </c>
      <c r="AV316" s="12" t="s">
        <v>121</v>
      </c>
      <c r="AW316" s="12" t="s">
        <v>31</v>
      </c>
      <c r="AX316" s="12" t="s">
        <v>70</v>
      </c>
      <c r="AY316" s="157" t="s">
        <v>113</v>
      </c>
    </row>
    <row r="317" spans="2:65" s="12" customFormat="1" ht="11.25">
      <c r="B317" s="156"/>
      <c r="D317" s="149" t="s">
        <v>123</v>
      </c>
      <c r="E317" s="157" t="s">
        <v>1</v>
      </c>
      <c r="F317" s="158" t="s">
        <v>274</v>
      </c>
      <c r="H317" s="159">
        <v>0.70299999999999996</v>
      </c>
      <c r="I317" s="160"/>
      <c r="L317" s="156"/>
      <c r="M317" s="161"/>
      <c r="N317" s="162"/>
      <c r="O317" s="162"/>
      <c r="P317" s="162"/>
      <c r="Q317" s="162"/>
      <c r="R317" s="162"/>
      <c r="S317" s="162"/>
      <c r="T317" s="163"/>
      <c r="AT317" s="157" t="s">
        <v>123</v>
      </c>
      <c r="AU317" s="157" t="s">
        <v>121</v>
      </c>
      <c r="AV317" s="12" t="s">
        <v>121</v>
      </c>
      <c r="AW317" s="12" t="s">
        <v>31</v>
      </c>
      <c r="AX317" s="12" t="s">
        <v>70</v>
      </c>
      <c r="AY317" s="157" t="s">
        <v>113</v>
      </c>
    </row>
    <row r="318" spans="2:65" s="14" customFormat="1" ht="11.25">
      <c r="B318" s="172"/>
      <c r="D318" s="149" t="s">
        <v>123</v>
      </c>
      <c r="E318" s="173" t="s">
        <v>1</v>
      </c>
      <c r="F318" s="174" t="s">
        <v>144</v>
      </c>
      <c r="H318" s="175">
        <v>18.472999999999999</v>
      </c>
      <c r="I318" s="176"/>
      <c r="L318" s="172"/>
      <c r="M318" s="177"/>
      <c r="N318" s="178"/>
      <c r="O318" s="178"/>
      <c r="P318" s="178"/>
      <c r="Q318" s="178"/>
      <c r="R318" s="178"/>
      <c r="S318" s="178"/>
      <c r="T318" s="179"/>
      <c r="AT318" s="173" t="s">
        <v>123</v>
      </c>
      <c r="AU318" s="173" t="s">
        <v>121</v>
      </c>
      <c r="AV318" s="14" t="s">
        <v>145</v>
      </c>
      <c r="AW318" s="14" t="s">
        <v>31</v>
      </c>
      <c r="AX318" s="14" t="s">
        <v>70</v>
      </c>
      <c r="AY318" s="173" t="s">
        <v>113</v>
      </c>
    </row>
    <row r="319" spans="2:65" s="11" customFormat="1" ht="11.25">
      <c r="B319" s="148"/>
      <c r="D319" s="149" t="s">
        <v>123</v>
      </c>
      <c r="E319" s="150" t="s">
        <v>1</v>
      </c>
      <c r="F319" s="151" t="s">
        <v>142</v>
      </c>
      <c r="H319" s="150" t="s">
        <v>1</v>
      </c>
      <c r="I319" s="152"/>
      <c r="L319" s="148"/>
      <c r="M319" s="153"/>
      <c r="N319" s="154"/>
      <c r="O319" s="154"/>
      <c r="P319" s="154"/>
      <c r="Q319" s="154"/>
      <c r="R319" s="154"/>
      <c r="S319" s="154"/>
      <c r="T319" s="155"/>
      <c r="AT319" s="150" t="s">
        <v>123</v>
      </c>
      <c r="AU319" s="150" t="s">
        <v>121</v>
      </c>
      <c r="AV319" s="11" t="s">
        <v>78</v>
      </c>
      <c r="AW319" s="11" t="s">
        <v>31</v>
      </c>
      <c r="AX319" s="11" t="s">
        <v>70</v>
      </c>
      <c r="AY319" s="150" t="s">
        <v>113</v>
      </c>
    </row>
    <row r="320" spans="2:65" s="11" customFormat="1" ht="22.5">
      <c r="B320" s="148"/>
      <c r="D320" s="149" t="s">
        <v>123</v>
      </c>
      <c r="E320" s="150" t="s">
        <v>1</v>
      </c>
      <c r="F320" s="151" t="s">
        <v>352</v>
      </c>
      <c r="H320" s="150" t="s">
        <v>1</v>
      </c>
      <c r="I320" s="152"/>
      <c r="L320" s="148"/>
      <c r="M320" s="153"/>
      <c r="N320" s="154"/>
      <c r="O320" s="154"/>
      <c r="P320" s="154"/>
      <c r="Q320" s="154"/>
      <c r="R320" s="154"/>
      <c r="S320" s="154"/>
      <c r="T320" s="155"/>
      <c r="AT320" s="150" t="s">
        <v>123</v>
      </c>
      <c r="AU320" s="150" t="s">
        <v>121</v>
      </c>
      <c r="AV320" s="11" t="s">
        <v>78</v>
      </c>
      <c r="AW320" s="11" t="s">
        <v>31</v>
      </c>
      <c r="AX320" s="11" t="s">
        <v>70</v>
      </c>
      <c r="AY320" s="150" t="s">
        <v>113</v>
      </c>
    </row>
    <row r="321" spans="2:65" s="12" customFormat="1" ht="11.25">
      <c r="B321" s="156"/>
      <c r="D321" s="149" t="s">
        <v>123</v>
      </c>
      <c r="E321" s="157" t="s">
        <v>1</v>
      </c>
      <c r="F321" s="158" t="s">
        <v>353</v>
      </c>
      <c r="H321" s="159">
        <v>2.7</v>
      </c>
      <c r="I321" s="160"/>
      <c r="L321" s="156"/>
      <c r="M321" s="161"/>
      <c r="N321" s="162"/>
      <c r="O321" s="162"/>
      <c r="P321" s="162"/>
      <c r="Q321" s="162"/>
      <c r="R321" s="162"/>
      <c r="S321" s="162"/>
      <c r="T321" s="163"/>
      <c r="AT321" s="157" t="s">
        <v>123</v>
      </c>
      <c r="AU321" s="157" t="s">
        <v>121</v>
      </c>
      <c r="AV321" s="12" t="s">
        <v>121</v>
      </c>
      <c r="AW321" s="12" t="s">
        <v>31</v>
      </c>
      <c r="AX321" s="12" t="s">
        <v>70</v>
      </c>
      <c r="AY321" s="157" t="s">
        <v>113</v>
      </c>
    </row>
    <row r="322" spans="2:65" s="13" customFormat="1" ht="11.25">
      <c r="B322" s="164"/>
      <c r="D322" s="149" t="s">
        <v>123</v>
      </c>
      <c r="E322" s="165" t="s">
        <v>1</v>
      </c>
      <c r="F322" s="166" t="s">
        <v>128</v>
      </c>
      <c r="H322" s="167">
        <v>60.134</v>
      </c>
      <c r="I322" s="168"/>
      <c r="L322" s="164"/>
      <c r="M322" s="169"/>
      <c r="N322" s="170"/>
      <c r="O322" s="170"/>
      <c r="P322" s="170"/>
      <c r="Q322" s="170"/>
      <c r="R322" s="170"/>
      <c r="S322" s="170"/>
      <c r="T322" s="171"/>
      <c r="AT322" s="165" t="s">
        <v>123</v>
      </c>
      <c r="AU322" s="165" t="s">
        <v>121</v>
      </c>
      <c r="AV322" s="13" t="s">
        <v>120</v>
      </c>
      <c r="AW322" s="13" t="s">
        <v>31</v>
      </c>
      <c r="AX322" s="13" t="s">
        <v>78</v>
      </c>
      <c r="AY322" s="165" t="s">
        <v>113</v>
      </c>
    </row>
    <row r="323" spans="2:65" s="1" customFormat="1" ht="16.5" customHeight="1">
      <c r="B323" s="135"/>
      <c r="C323" s="136" t="s">
        <v>354</v>
      </c>
      <c r="D323" s="136" t="s">
        <v>115</v>
      </c>
      <c r="E323" s="137" t="s">
        <v>355</v>
      </c>
      <c r="F323" s="138" t="s">
        <v>356</v>
      </c>
      <c r="G323" s="139" t="s">
        <v>132</v>
      </c>
      <c r="H323" s="140">
        <v>40.75</v>
      </c>
      <c r="I323" s="141"/>
      <c r="J323" s="140">
        <f>ROUND(I323*H323,3)</f>
        <v>0</v>
      </c>
      <c r="K323" s="138" t="s">
        <v>119</v>
      </c>
      <c r="L323" s="30"/>
      <c r="M323" s="142" t="s">
        <v>1</v>
      </c>
      <c r="N323" s="143" t="s">
        <v>42</v>
      </c>
      <c r="O323" s="49"/>
      <c r="P323" s="144">
        <f>O323*H323</f>
        <v>0</v>
      </c>
      <c r="Q323" s="144">
        <v>0</v>
      </c>
      <c r="R323" s="144">
        <f>Q323*H323</f>
        <v>0</v>
      </c>
      <c r="S323" s="144">
        <v>4.5999999999999999E-2</v>
      </c>
      <c r="T323" s="145">
        <f>S323*H323</f>
        <v>1.8745000000000001</v>
      </c>
      <c r="AR323" s="16" t="s">
        <v>120</v>
      </c>
      <c r="AT323" s="16" t="s">
        <v>115</v>
      </c>
      <c r="AU323" s="16" t="s">
        <v>121</v>
      </c>
      <c r="AY323" s="16" t="s">
        <v>113</v>
      </c>
      <c r="BE323" s="146">
        <f>IF(N323="základná",J323,0)</f>
        <v>0</v>
      </c>
      <c r="BF323" s="146">
        <f>IF(N323="znížená",J323,0)</f>
        <v>0</v>
      </c>
      <c r="BG323" s="146">
        <f>IF(N323="zákl. prenesená",J323,0)</f>
        <v>0</v>
      </c>
      <c r="BH323" s="146">
        <f>IF(N323="zníž. prenesená",J323,0)</f>
        <v>0</v>
      </c>
      <c r="BI323" s="146">
        <f>IF(N323="nulová",J323,0)</f>
        <v>0</v>
      </c>
      <c r="BJ323" s="16" t="s">
        <v>121</v>
      </c>
      <c r="BK323" s="147">
        <f>ROUND(I323*H323,3)</f>
        <v>0</v>
      </c>
      <c r="BL323" s="16" t="s">
        <v>120</v>
      </c>
      <c r="BM323" s="16" t="s">
        <v>357</v>
      </c>
    </row>
    <row r="324" spans="2:65" s="11" customFormat="1" ht="11.25">
      <c r="B324" s="148"/>
      <c r="D324" s="149" t="s">
        <v>123</v>
      </c>
      <c r="E324" s="150" t="s">
        <v>1</v>
      </c>
      <c r="F324" s="151" t="s">
        <v>358</v>
      </c>
      <c r="H324" s="150" t="s">
        <v>1</v>
      </c>
      <c r="I324" s="152"/>
      <c r="L324" s="148"/>
      <c r="M324" s="153"/>
      <c r="N324" s="154"/>
      <c r="O324" s="154"/>
      <c r="P324" s="154"/>
      <c r="Q324" s="154"/>
      <c r="R324" s="154"/>
      <c r="S324" s="154"/>
      <c r="T324" s="155"/>
      <c r="AT324" s="150" t="s">
        <v>123</v>
      </c>
      <c r="AU324" s="150" t="s">
        <v>121</v>
      </c>
      <c r="AV324" s="11" t="s">
        <v>78</v>
      </c>
      <c r="AW324" s="11" t="s">
        <v>31</v>
      </c>
      <c r="AX324" s="11" t="s">
        <v>70</v>
      </c>
      <c r="AY324" s="150" t="s">
        <v>113</v>
      </c>
    </row>
    <row r="325" spans="2:65" s="12" customFormat="1" ht="11.25">
      <c r="B325" s="156"/>
      <c r="D325" s="149" t="s">
        <v>123</v>
      </c>
      <c r="E325" s="157" t="s">
        <v>1</v>
      </c>
      <c r="F325" s="158" t="s">
        <v>209</v>
      </c>
      <c r="H325" s="159">
        <v>30</v>
      </c>
      <c r="I325" s="160"/>
      <c r="L325" s="156"/>
      <c r="M325" s="161"/>
      <c r="N325" s="162"/>
      <c r="O325" s="162"/>
      <c r="P325" s="162"/>
      <c r="Q325" s="162"/>
      <c r="R325" s="162"/>
      <c r="S325" s="162"/>
      <c r="T325" s="163"/>
      <c r="AT325" s="157" t="s">
        <v>123</v>
      </c>
      <c r="AU325" s="157" t="s">
        <v>121</v>
      </c>
      <c r="AV325" s="12" t="s">
        <v>121</v>
      </c>
      <c r="AW325" s="12" t="s">
        <v>31</v>
      </c>
      <c r="AX325" s="12" t="s">
        <v>70</v>
      </c>
      <c r="AY325" s="157" t="s">
        <v>113</v>
      </c>
    </row>
    <row r="326" spans="2:65" s="11" customFormat="1" ht="22.5">
      <c r="B326" s="148"/>
      <c r="D326" s="149" t="s">
        <v>123</v>
      </c>
      <c r="E326" s="150" t="s">
        <v>1</v>
      </c>
      <c r="F326" s="151" t="s">
        <v>359</v>
      </c>
      <c r="H326" s="150" t="s">
        <v>1</v>
      </c>
      <c r="I326" s="152"/>
      <c r="L326" s="148"/>
      <c r="M326" s="153"/>
      <c r="N326" s="154"/>
      <c r="O326" s="154"/>
      <c r="P326" s="154"/>
      <c r="Q326" s="154"/>
      <c r="R326" s="154"/>
      <c r="S326" s="154"/>
      <c r="T326" s="155"/>
      <c r="AT326" s="150" t="s">
        <v>123</v>
      </c>
      <c r="AU326" s="150" t="s">
        <v>121</v>
      </c>
      <c r="AV326" s="11" t="s">
        <v>78</v>
      </c>
      <c r="AW326" s="11" t="s">
        <v>31</v>
      </c>
      <c r="AX326" s="11" t="s">
        <v>70</v>
      </c>
      <c r="AY326" s="150" t="s">
        <v>113</v>
      </c>
    </row>
    <row r="327" spans="2:65" s="12" customFormat="1" ht="11.25">
      <c r="B327" s="156"/>
      <c r="D327" s="149" t="s">
        <v>123</v>
      </c>
      <c r="E327" s="157" t="s">
        <v>1</v>
      </c>
      <c r="F327" s="158" t="s">
        <v>211</v>
      </c>
      <c r="H327" s="159">
        <v>10.75</v>
      </c>
      <c r="I327" s="160"/>
      <c r="L327" s="156"/>
      <c r="M327" s="161"/>
      <c r="N327" s="162"/>
      <c r="O327" s="162"/>
      <c r="P327" s="162"/>
      <c r="Q327" s="162"/>
      <c r="R327" s="162"/>
      <c r="S327" s="162"/>
      <c r="T327" s="163"/>
      <c r="AT327" s="157" t="s">
        <v>123</v>
      </c>
      <c r="AU327" s="157" t="s">
        <v>121</v>
      </c>
      <c r="AV327" s="12" t="s">
        <v>121</v>
      </c>
      <c r="AW327" s="12" t="s">
        <v>31</v>
      </c>
      <c r="AX327" s="12" t="s">
        <v>70</v>
      </c>
      <c r="AY327" s="157" t="s">
        <v>113</v>
      </c>
    </row>
    <row r="328" spans="2:65" s="13" customFormat="1" ht="11.25">
      <c r="B328" s="164"/>
      <c r="D328" s="149" t="s">
        <v>123</v>
      </c>
      <c r="E328" s="165" t="s">
        <v>1</v>
      </c>
      <c r="F328" s="166" t="s">
        <v>128</v>
      </c>
      <c r="H328" s="167">
        <v>40.75</v>
      </c>
      <c r="I328" s="168"/>
      <c r="L328" s="164"/>
      <c r="M328" s="169"/>
      <c r="N328" s="170"/>
      <c r="O328" s="170"/>
      <c r="P328" s="170"/>
      <c r="Q328" s="170"/>
      <c r="R328" s="170"/>
      <c r="S328" s="170"/>
      <c r="T328" s="171"/>
      <c r="AT328" s="165" t="s">
        <v>123</v>
      </c>
      <c r="AU328" s="165" t="s">
        <v>121</v>
      </c>
      <c r="AV328" s="13" t="s">
        <v>120</v>
      </c>
      <c r="AW328" s="13" t="s">
        <v>31</v>
      </c>
      <c r="AX328" s="13" t="s">
        <v>78</v>
      </c>
      <c r="AY328" s="165" t="s">
        <v>113</v>
      </c>
    </row>
    <row r="329" spans="2:65" s="1" customFormat="1" ht="16.5" customHeight="1">
      <c r="B329" s="135"/>
      <c r="C329" s="136" t="s">
        <v>360</v>
      </c>
      <c r="D329" s="136" t="s">
        <v>115</v>
      </c>
      <c r="E329" s="137" t="s">
        <v>361</v>
      </c>
      <c r="F329" s="138" t="s">
        <v>362</v>
      </c>
      <c r="G329" s="139" t="s">
        <v>132</v>
      </c>
      <c r="H329" s="140">
        <v>40.75</v>
      </c>
      <c r="I329" s="141"/>
      <c r="J329" s="140">
        <f>ROUND(I329*H329,3)</f>
        <v>0</v>
      </c>
      <c r="K329" s="138" t="s">
        <v>119</v>
      </c>
      <c r="L329" s="30"/>
      <c r="M329" s="142" t="s">
        <v>1</v>
      </c>
      <c r="N329" s="143" t="s">
        <v>42</v>
      </c>
      <c r="O329" s="49"/>
      <c r="P329" s="144">
        <f>O329*H329</f>
        <v>0</v>
      </c>
      <c r="Q329" s="144">
        <v>0</v>
      </c>
      <c r="R329" s="144">
        <f>Q329*H329</f>
        <v>0</v>
      </c>
      <c r="S329" s="144">
        <v>1.4E-2</v>
      </c>
      <c r="T329" s="145">
        <f>S329*H329</f>
        <v>0.57050000000000001</v>
      </c>
      <c r="AR329" s="16" t="s">
        <v>120</v>
      </c>
      <c r="AT329" s="16" t="s">
        <v>115</v>
      </c>
      <c r="AU329" s="16" t="s">
        <v>121</v>
      </c>
      <c r="AY329" s="16" t="s">
        <v>113</v>
      </c>
      <c r="BE329" s="146">
        <f>IF(N329="základná",J329,0)</f>
        <v>0</v>
      </c>
      <c r="BF329" s="146">
        <f>IF(N329="znížená",J329,0)</f>
        <v>0</v>
      </c>
      <c r="BG329" s="146">
        <f>IF(N329="zákl. prenesená",J329,0)</f>
        <v>0</v>
      </c>
      <c r="BH329" s="146">
        <f>IF(N329="zníž. prenesená",J329,0)</f>
        <v>0</v>
      </c>
      <c r="BI329" s="146">
        <f>IF(N329="nulová",J329,0)</f>
        <v>0</v>
      </c>
      <c r="BJ329" s="16" t="s">
        <v>121</v>
      </c>
      <c r="BK329" s="147">
        <f>ROUND(I329*H329,3)</f>
        <v>0</v>
      </c>
      <c r="BL329" s="16" t="s">
        <v>120</v>
      </c>
      <c r="BM329" s="16" t="s">
        <v>363</v>
      </c>
    </row>
    <row r="330" spans="2:65" s="1" customFormat="1" ht="16.5" customHeight="1">
      <c r="B330" s="135"/>
      <c r="C330" s="136" t="s">
        <v>364</v>
      </c>
      <c r="D330" s="136" t="s">
        <v>115</v>
      </c>
      <c r="E330" s="137" t="s">
        <v>365</v>
      </c>
      <c r="F330" s="138" t="s">
        <v>366</v>
      </c>
      <c r="G330" s="139" t="s">
        <v>165</v>
      </c>
      <c r="H330" s="140">
        <v>10.461</v>
      </c>
      <c r="I330" s="141"/>
      <c r="J330" s="140">
        <f>ROUND(I330*H330,3)</f>
        <v>0</v>
      </c>
      <c r="K330" s="138" t="s">
        <v>119</v>
      </c>
      <c r="L330" s="30"/>
      <c r="M330" s="142" t="s">
        <v>1</v>
      </c>
      <c r="N330" s="143" t="s">
        <v>42</v>
      </c>
      <c r="O330" s="49"/>
      <c r="P330" s="144">
        <f>O330*H330</f>
        <v>0</v>
      </c>
      <c r="Q330" s="144">
        <v>0</v>
      </c>
      <c r="R330" s="144">
        <f>Q330*H330</f>
        <v>0</v>
      </c>
      <c r="S330" s="144">
        <v>0</v>
      </c>
      <c r="T330" s="145">
        <f>S330*H330</f>
        <v>0</v>
      </c>
      <c r="AR330" s="16" t="s">
        <v>120</v>
      </c>
      <c r="AT330" s="16" t="s">
        <v>115</v>
      </c>
      <c r="AU330" s="16" t="s">
        <v>121</v>
      </c>
      <c r="AY330" s="16" t="s">
        <v>113</v>
      </c>
      <c r="BE330" s="146">
        <f>IF(N330="základná",J330,0)</f>
        <v>0</v>
      </c>
      <c r="BF330" s="146">
        <f>IF(N330="znížená",J330,0)</f>
        <v>0</v>
      </c>
      <c r="BG330" s="146">
        <f>IF(N330="zákl. prenesená",J330,0)</f>
        <v>0</v>
      </c>
      <c r="BH330" s="146">
        <f>IF(N330="zníž. prenesená",J330,0)</f>
        <v>0</v>
      </c>
      <c r="BI330" s="146">
        <f>IF(N330="nulová",J330,0)</f>
        <v>0</v>
      </c>
      <c r="BJ330" s="16" t="s">
        <v>121</v>
      </c>
      <c r="BK330" s="147">
        <f>ROUND(I330*H330,3)</f>
        <v>0</v>
      </c>
      <c r="BL330" s="16" t="s">
        <v>120</v>
      </c>
      <c r="BM330" s="16" t="s">
        <v>367</v>
      </c>
    </row>
    <row r="331" spans="2:65" s="12" customFormat="1" ht="11.25">
      <c r="B331" s="156"/>
      <c r="D331" s="149" t="s">
        <v>123</v>
      </c>
      <c r="E331" s="157" t="s">
        <v>1</v>
      </c>
      <c r="F331" s="158" t="s">
        <v>368</v>
      </c>
      <c r="H331" s="159">
        <v>10.461</v>
      </c>
      <c r="I331" s="160"/>
      <c r="L331" s="156"/>
      <c r="M331" s="161"/>
      <c r="N331" s="162"/>
      <c r="O331" s="162"/>
      <c r="P331" s="162"/>
      <c r="Q331" s="162"/>
      <c r="R331" s="162"/>
      <c r="S331" s="162"/>
      <c r="T331" s="163"/>
      <c r="AT331" s="157" t="s">
        <v>123</v>
      </c>
      <c r="AU331" s="157" t="s">
        <v>121</v>
      </c>
      <c r="AV331" s="12" t="s">
        <v>121</v>
      </c>
      <c r="AW331" s="12" t="s">
        <v>31</v>
      </c>
      <c r="AX331" s="12" t="s">
        <v>78</v>
      </c>
      <c r="AY331" s="157" t="s">
        <v>113</v>
      </c>
    </row>
    <row r="332" spans="2:65" s="1" customFormat="1" ht="16.5" customHeight="1">
      <c r="B332" s="135"/>
      <c r="C332" s="136" t="s">
        <v>369</v>
      </c>
      <c r="D332" s="136" t="s">
        <v>115</v>
      </c>
      <c r="E332" s="137" t="s">
        <v>370</v>
      </c>
      <c r="F332" s="138" t="s">
        <v>371</v>
      </c>
      <c r="G332" s="139" t="s">
        <v>165</v>
      </c>
      <c r="H332" s="140">
        <v>10.461</v>
      </c>
      <c r="I332" s="141"/>
      <c r="J332" s="140">
        <f>ROUND(I332*H332,3)</f>
        <v>0</v>
      </c>
      <c r="K332" s="138" t="s">
        <v>119</v>
      </c>
      <c r="L332" s="30"/>
      <c r="M332" s="142" t="s">
        <v>1</v>
      </c>
      <c r="N332" s="143" t="s">
        <v>42</v>
      </c>
      <c r="O332" s="49"/>
      <c r="P332" s="144">
        <f>O332*H332</f>
        <v>0</v>
      </c>
      <c r="Q332" s="144">
        <v>0</v>
      </c>
      <c r="R332" s="144">
        <f>Q332*H332</f>
        <v>0</v>
      </c>
      <c r="S332" s="144">
        <v>0</v>
      </c>
      <c r="T332" s="145">
        <f>S332*H332</f>
        <v>0</v>
      </c>
      <c r="AR332" s="16" t="s">
        <v>120</v>
      </c>
      <c r="AT332" s="16" t="s">
        <v>115</v>
      </c>
      <c r="AU332" s="16" t="s">
        <v>121</v>
      </c>
      <c r="AY332" s="16" t="s">
        <v>113</v>
      </c>
      <c r="BE332" s="146">
        <f>IF(N332="základná",J332,0)</f>
        <v>0</v>
      </c>
      <c r="BF332" s="146">
        <f>IF(N332="znížená",J332,0)</f>
        <v>0</v>
      </c>
      <c r="BG332" s="146">
        <f>IF(N332="zákl. prenesená",J332,0)</f>
        <v>0</v>
      </c>
      <c r="BH332" s="146">
        <f>IF(N332="zníž. prenesená",J332,0)</f>
        <v>0</v>
      </c>
      <c r="BI332" s="146">
        <f>IF(N332="nulová",J332,0)</f>
        <v>0</v>
      </c>
      <c r="BJ332" s="16" t="s">
        <v>121</v>
      </c>
      <c r="BK332" s="147">
        <f>ROUND(I332*H332,3)</f>
        <v>0</v>
      </c>
      <c r="BL332" s="16" t="s">
        <v>120</v>
      </c>
      <c r="BM332" s="16" t="s">
        <v>372</v>
      </c>
    </row>
    <row r="333" spans="2:65" s="11" customFormat="1" ht="11.25">
      <c r="B333" s="148"/>
      <c r="D333" s="149" t="s">
        <v>123</v>
      </c>
      <c r="E333" s="150" t="s">
        <v>1</v>
      </c>
      <c r="F333" s="151" t="s">
        <v>373</v>
      </c>
      <c r="H333" s="150" t="s">
        <v>1</v>
      </c>
      <c r="I333" s="152"/>
      <c r="L333" s="148"/>
      <c r="M333" s="153"/>
      <c r="N333" s="154"/>
      <c r="O333" s="154"/>
      <c r="P333" s="154"/>
      <c r="Q333" s="154"/>
      <c r="R333" s="154"/>
      <c r="S333" s="154"/>
      <c r="T333" s="155"/>
      <c r="AT333" s="150" t="s">
        <v>123</v>
      </c>
      <c r="AU333" s="150" t="s">
        <v>121</v>
      </c>
      <c r="AV333" s="11" t="s">
        <v>78</v>
      </c>
      <c r="AW333" s="11" t="s">
        <v>31</v>
      </c>
      <c r="AX333" s="11" t="s">
        <v>70</v>
      </c>
      <c r="AY333" s="150" t="s">
        <v>113</v>
      </c>
    </row>
    <row r="334" spans="2:65" s="11" customFormat="1" ht="11.25">
      <c r="B334" s="148"/>
      <c r="D334" s="149" t="s">
        <v>123</v>
      </c>
      <c r="E334" s="150" t="s">
        <v>1</v>
      </c>
      <c r="F334" s="151" t="s">
        <v>124</v>
      </c>
      <c r="H334" s="150" t="s">
        <v>1</v>
      </c>
      <c r="I334" s="152"/>
      <c r="L334" s="148"/>
      <c r="M334" s="153"/>
      <c r="N334" s="154"/>
      <c r="O334" s="154"/>
      <c r="P334" s="154"/>
      <c r="Q334" s="154"/>
      <c r="R334" s="154"/>
      <c r="S334" s="154"/>
      <c r="T334" s="155"/>
      <c r="AT334" s="150" t="s">
        <v>123</v>
      </c>
      <c r="AU334" s="150" t="s">
        <v>121</v>
      </c>
      <c r="AV334" s="11" t="s">
        <v>78</v>
      </c>
      <c r="AW334" s="11" t="s">
        <v>31</v>
      </c>
      <c r="AX334" s="11" t="s">
        <v>70</v>
      </c>
      <c r="AY334" s="150" t="s">
        <v>113</v>
      </c>
    </row>
    <row r="335" spans="2:65" s="12" customFormat="1" ht="11.25">
      <c r="B335" s="156"/>
      <c r="D335" s="149" t="s">
        <v>123</v>
      </c>
      <c r="E335" s="157" t="s">
        <v>1</v>
      </c>
      <c r="F335" s="158" t="s">
        <v>374</v>
      </c>
      <c r="H335" s="159">
        <v>0.72799999999999998</v>
      </c>
      <c r="I335" s="160"/>
      <c r="L335" s="156"/>
      <c r="M335" s="161"/>
      <c r="N335" s="162"/>
      <c r="O335" s="162"/>
      <c r="P335" s="162"/>
      <c r="Q335" s="162"/>
      <c r="R335" s="162"/>
      <c r="S335" s="162"/>
      <c r="T335" s="163"/>
      <c r="AT335" s="157" t="s">
        <v>123</v>
      </c>
      <c r="AU335" s="157" t="s">
        <v>121</v>
      </c>
      <c r="AV335" s="12" t="s">
        <v>121</v>
      </c>
      <c r="AW335" s="12" t="s">
        <v>31</v>
      </c>
      <c r="AX335" s="12" t="s">
        <v>70</v>
      </c>
      <c r="AY335" s="157" t="s">
        <v>113</v>
      </c>
    </row>
    <row r="336" spans="2:65" s="12" customFormat="1" ht="11.25">
      <c r="B336" s="156"/>
      <c r="D336" s="149" t="s">
        <v>123</v>
      </c>
      <c r="E336" s="157" t="s">
        <v>1</v>
      </c>
      <c r="F336" s="158" t="s">
        <v>375</v>
      </c>
      <c r="H336" s="159">
        <v>0.98599999999999999</v>
      </c>
      <c r="I336" s="160"/>
      <c r="L336" s="156"/>
      <c r="M336" s="161"/>
      <c r="N336" s="162"/>
      <c r="O336" s="162"/>
      <c r="P336" s="162"/>
      <c r="Q336" s="162"/>
      <c r="R336" s="162"/>
      <c r="S336" s="162"/>
      <c r="T336" s="163"/>
      <c r="AT336" s="157" t="s">
        <v>123</v>
      </c>
      <c r="AU336" s="157" t="s">
        <v>121</v>
      </c>
      <c r="AV336" s="12" t="s">
        <v>121</v>
      </c>
      <c r="AW336" s="12" t="s">
        <v>31</v>
      </c>
      <c r="AX336" s="12" t="s">
        <v>70</v>
      </c>
      <c r="AY336" s="157" t="s">
        <v>113</v>
      </c>
    </row>
    <row r="337" spans="2:65" s="14" customFormat="1" ht="11.25">
      <c r="B337" s="172"/>
      <c r="D337" s="149" t="s">
        <v>123</v>
      </c>
      <c r="E337" s="173" t="s">
        <v>1</v>
      </c>
      <c r="F337" s="174" t="s">
        <v>144</v>
      </c>
      <c r="H337" s="175">
        <v>1.714</v>
      </c>
      <c r="I337" s="176"/>
      <c r="L337" s="172"/>
      <c r="M337" s="177"/>
      <c r="N337" s="178"/>
      <c r="O337" s="178"/>
      <c r="P337" s="178"/>
      <c r="Q337" s="178"/>
      <c r="R337" s="178"/>
      <c r="S337" s="178"/>
      <c r="T337" s="179"/>
      <c r="AT337" s="173" t="s">
        <v>123</v>
      </c>
      <c r="AU337" s="173" t="s">
        <v>121</v>
      </c>
      <c r="AV337" s="14" t="s">
        <v>145</v>
      </c>
      <c r="AW337" s="14" t="s">
        <v>31</v>
      </c>
      <c r="AX337" s="14" t="s">
        <v>70</v>
      </c>
      <c r="AY337" s="173" t="s">
        <v>113</v>
      </c>
    </row>
    <row r="338" spans="2:65" s="12" customFormat="1" ht="11.25">
      <c r="B338" s="156"/>
      <c r="D338" s="149" t="s">
        <v>123</v>
      </c>
      <c r="E338" s="157" t="s">
        <v>1</v>
      </c>
      <c r="F338" s="158" t="s">
        <v>376</v>
      </c>
      <c r="H338" s="159">
        <v>8.6639999999999997</v>
      </c>
      <c r="I338" s="160"/>
      <c r="L338" s="156"/>
      <c r="M338" s="161"/>
      <c r="N338" s="162"/>
      <c r="O338" s="162"/>
      <c r="P338" s="162"/>
      <c r="Q338" s="162"/>
      <c r="R338" s="162"/>
      <c r="S338" s="162"/>
      <c r="T338" s="163"/>
      <c r="AT338" s="157" t="s">
        <v>123</v>
      </c>
      <c r="AU338" s="157" t="s">
        <v>121</v>
      </c>
      <c r="AV338" s="12" t="s">
        <v>121</v>
      </c>
      <c r="AW338" s="12" t="s">
        <v>31</v>
      </c>
      <c r="AX338" s="12" t="s">
        <v>70</v>
      </c>
      <c r="AY338" s="157" t="s">
        <v>113</v>
      </c>
    </row>
    <row r="339" spans="2:65" s="12" customFormat="1" ht="11.25">
      <c r="B339" s="156"/>
      <c r="D339" s="149" t="s">
        <v>123</v>
      </c>
      <c r="E339" s="157" t="s">
        <v>1</v>
      </c>
      <c r="F339" s="158" t="s">
        <v>377</v>
      </c>
      <c r="H339" s="159">
        <v>8.3000000000000004E-2</v>
      </c>
      <c r="I339" s="160"/>
      <c r="L339" s="156"/>
      <c r="M339" s="161"/>
      <c r="N339" s="162"/>
      <c r="O339" s="162"/>
      <c r="P339" s="162"/>
      <c r="Q339" s="162"/>
      <c r="R339" s="162"/>
      <c r="S339" s="162"/>
      <c r="T339" s="163"/>
      <c r="AT339" s="157" t="s">
        <v>123</v>
      </c>
      <c r="AU339" s="157" t="s">
        <v>121</v>
      </c>
      <c r="AV339" s="12" t="s">
        <v>121</v>
      </c>
      <c r="AW339" s="12" t="s">
        <v>31</v>
      </c>
      <c r="AX339" s="12" t="s">
        <v>70</v>
      </c>
      <c r="AY339" s="157" t="s">
        <v>113</v>
      </c>
    </row>
    <row r="340" spans="2:65" s="13" customFormat="1" ht="11.25">
      <c r="B340" s="164"/>
      <c r="D340" s="149" t="s">
        <v>123</v>
      </c>
      <c r="E340" s="165" t="s">
        <v>1</v>
      </c>
      <c r="F340" s="166" t="s">
        <v>128</v>
      </c>
      <c r="H340" s="167">
        <v>10.461</v>
      </c>
      <c r="I340" s="168"/>
      <c r="L340" s="164"/>
      <c r="M340" s="169"/>
      <c r="N340" s="170"/>
      <c r="O340" s="170"/>
      <c r="P340" s="170"/>
      <c r="Q340" s="170"/>
      <c r="R340" s="170"/>
      <c r="S340" s="170"/>
      <c r="T340" s="171"/>
      <c r="AT340" s="165" t="s">
        <v>123</v>
      </c>
      <c r="AU340" s="165" t="s">
        <v>121</v>
      </c>
      <c r="AV340" s="13" t="s">
        <v>120</v>
      </c>
      <c r="AW340" s="13" t="s">
        <v>31</v>
      </c>
      <c r="AX340" s="13" t="s">
        <v>78</v>
      </c>
      <c r="AY340" s="165" t="s">
        <v>113</v>
      </c>
    </row>
    <row r="341" spans="2:65" s="1" customFormat="1" ht="16.5" customHeight="1">
      <c r="B341" s="135"/>
      <c r="C341" s="136" t="s">
        <v>378</v>
      </c>
      <c r="D341" s="136" t="s">
        <v>115</v>
      </c>
      <c r="E341" s="137" t="s">
        <v>379</v>
      </c>
      <c r="F341" s="138" t="s">
        <v>380</v>
      </c>
      <c r="G341" s="139" t="s">
        <v>165</v>
      </c>
      <c r="H341" s="140">
        <v>62.765999999999998</v>
      </c>
      <c r="I341" s="141"/>
      <c r="J341" s="140">
        <f>ROUND(I341*H341,3)</f>
        <v>0</v>
      </c>
      <c r="K341" s="138" t="s">
        <v>119</v>
      </c>
      <c r="L341" s="30"/>
      <c r="M341" s="142" t="s">
        <v>1</v>
      </c>
      <c r="N341" s="143" t="s">
        <v>42</v>
      </c>
      <c r="O341" s="49"/>
      <c r="P341" s="144">
        <f>O341*H341</f>
        <v>0</v>
      </c>
      <c r="Q341" s="144">
        <v>0</v>
      </c>
      <c r="R341" s="144">
        <f>Q341*H341</f>
        <v>0</v>
      </c>
      <c r="S341" s="144">
        <v>0</v>
      </c>
      <c r="T341" s="145">
        <f>S341*H341</f>
        <v>0</v>
      </c>
      <c r="AR341" s="16" t="s">
        <v>120</v>
      </c>
      <c r="AT341" s="16" t="s">
        <v>115</v>
      </c>
      <c r="AU341" s="16" t="s">
        <v>121</v>
      </c>
      <c r="AY341" s="16" t="s">
        <v>113</v>
      </c>
      <c r="BE341" s="146">
        <f>IF(N341="základná",J341,0)</f>
        <v>0</v>
      </c>
      <c r="BF341" s="146">
        <f>IF(N341="znížená",J341,0)</f>
        <v>0</v>
      </c>
      <c r="BG341" s="146">
        <f>IF(N341="zákl. prenesená",J341,0)</f>
        <v>0</v>
      </c>
      <c r="BH341" s="146">
        <f>IF(N341="zníž. prenesená",J341,0)</f>
        <v>0</v>
      </c>
      <c r="BI341" s="146">
        <f>IF(N341="nulová",J341,0)</f>
        <v>0</v>
      </c>
      <c r="BJ341" s="16" t="s">
        <v>121</v>
      </c>
      <c r="BK341" s="147">
        <f>ROUND(I341*H341,3)</f>
        <v>0</v>
      </c>
      <c r="BL341" s="16" t="s">
        <v>120</v>
      </c>
      <c r="BM341" s="16" t="s">
        <v>381</v>
      </c>
    </row>
    <row r="342" spans="2:65" s="12" customFormat="1" ht="11.25">
      <c r="B342" s="156"/>
      <c r="D342" s="149" t="s">
        <v>123</v>
      </c>
      <c r="E342" s="157" t="s">
        <v>1</v>
      </c>
      <c r="F342" s="158" t="s">
        <v>382</v>
      </c>
      <c r="H342" s="159">
        <v>62.765999999999998</v>
      </c>
      <c r="I342" s="160"/>
      <c r="L342" s="156"/>
      <c r="M342" s="161"/>
      <c r="N342" s="162"/>
      <c r="O342" s="162"/>
      <c r="P342" s="162"/>
      <c r="Q342" s="162"/>
      <c r="R342" s="162"/>
      <c r="S342" s="162"/>
      <c r="T342" s="163"/>
      <c r="AT342" s="157" t="s">
        <v>123</v>
      </c>
      <c r="AU342" s="157" t="s">
        <v>121</v>
      </c>
      <c r="AV342" s="12" t="s">
        <v>121</v>
      </c>
      <c r="AW342" s="12" t="s">
        <v>31</v>
      </c>
      <c r="AX342" s="12" t="s">
        <v>78</v>
      </c>
      <c r="AY342" s="157" t="s">
        <v>113</v>
      </c>
    </row>
    <row r="343" spans="2:65" s="1" customFormat="1" ht="16.5" customHeight="1">
      <c r="B343" s="135"/>
      <c r="C343" s="136" t="s">
        <v>383</v>
      </c>
      <c r="D343" s="136" t="s">
        <v>115</v>
      </c>
      <c r="E343" s="137" t="s">
        <v>384</v>
      </c>
      <c r="F343" s="138" t="s">
        <v>385</v>
      </c>
      <c r="G343" s="139" t="s">
        <v>165</v>
      </c>
      <c r="H343" s="140">
        <v>10.461</v>
      </c>
      <c r="I343" s="141"/>
      <c r="J343" s="140">
        <f>ROUND(I343*H343,3)</f>
        <v>0</v>
      </c>
      <c r="K343" s="138" t="s">
        <v>119</v>
      </c>
      <c r="L343" s="30"/>
      <c r="M343" s="142" t="s">
        <v>1</v>
      </c>
      <c r="N343" s="143" t="s">
        <v>42</v>
      </c>
      <c r="O343" s="49"/>
      <c r="P343" s="144">
        <f>O343*H343</f>
        <v>0</v>
      </c>
      <c r="Q343" s="144">
        <v>0</v>
      </c>
      <c r="R343" s="144">
        <f>Q343*H343</f>
        <v>0</v>
      </c>
      <c r="S343" s="144">
        <v>0</v>
      </c>
      <c r="T343" s="145">
        <f>S343*H343</f>
        <v>0</v>
      </c>
      <c r="AR343" s="16" t="s">
        <v>120</v>
      </c>
      <c r="AT343" s="16" t="s">
        <v>115</v>
      </c>
      <c r="AU343" s="16" t="s">
        <v>121</v>
      </c>
      <c r="AY343" s="16" t="s">
        <v>113</v>
      </c>
      <c r="BE343" s="146">
        <f>IF(N343="základná",J343,0)</f>
        <v>0</v>
      </c>
      <c r="BF343" s="146">
        <f>IF(N343="znížená",J343,0)</f>
        <v>0</v>
      </c>
      <c r="BG343" s="146">
        <f>IF(N343="zákl. prenesená",J343,0)</f>
        <v>0</v>
      </c>
      <c r="BH343" s="146">
        <f>IF(N343="zníž. prenesená",J343,0)</f>
        <v>0</v>
      </c>
      <c r="BI343" s="146">
        <f>IF(N343="nulová",J343,0)</f>
        <v>0</v>
      </c>
      <c r="BJ343" s="16" t="s">
        <v>121</v>
      </c>
      <c r="BK343" s="147">
        <f>ROUND(I343*H343,3)</f>
        <v>0</v>
      </c>
      <c r="BL343" s="16" t="s">
        <v>120</v>
      </c>
      <c r="BM343" s="16" t="s">
        <v>386</v>
      </c>
    </row>
    <row r="344" spans="2:65" s="1" customFormat="1" ht="16.5" customHeight="1">
      <c r="B344" s="135"/>
      <c r="C344" s="136" t="s">
        <v>387</v>
      </c>
      <c r="D344" s="136" t="s">
        <v>115</v>
      </c>
      <c r="E344" s="137" t="s">
        <v>388</v>
      </c>
      <c r="F344" s="138" t="s">
        <v>389</v>
      </c>
      <c r="G344" s="139" t="s">
        <v>165</v>
      </c>
      <c r="H344" s="140">
        <v>83.688000000000002</v>
      </c>
      <c r="I344" s="141"/>
      <c r="J344" s="140">
        <f>ROUND(I344*H344,3)</f>
        <v>0</v>
      </c>
      <c r="K344" s="138" t="s">
        <v>119</v>
      </c>
      <c r="L344" s="30"/>
      <c r="M344" s="142" t="s">
        <v>1</v>
      </c>
      <c r="N344" s="143" t="s">
        <v>42</v>
      </c>
      <c r="O344" s="49"/>
      <c r="P344" s="144">
        <f>O344*H344</f>
        <v>0</v>
      </c>
      <c r="Q344" s="144">
        <v>0</v>
      </c>
      <c r="R344" s="144">
        <f>Q344*H344</f>
        <v>0</v>
      </c>
      <c r="S344" s="144">
        <v>0</v>
      </c>
      <c r="T344" s="145">
        <f>S344*H344</f>
        <v>0</v>
      </c>
      <c r="AR344" s="16" t="s">
        <v>120</v>
      </c>
      <c r="AT344" s="16" t="s">
        <v>115</v>
      </c>
      <c r="AU344" s="16" t="s">
        <v>121</v>
      </c>
      <c r="AY344" s="16" t="s">
        <v>113</v>
      </c>
      <c r="BE344" s="146">
        <f>IF(N344="základná",J344,0)</f>
        <v>0</v>
      </c>
      <c r="BF344" s="146">
        <f>IF(N344="znížená",J344,0)</f>
        <v>0</v>
      </c>
      <c r="BG344" s="146">
        <f>IF(N344="zákl. prenesená",J344,0)</f>
        <v>0</v>
      </c>
      <c r="BH344" s="146">
        <f>IF(N344="zníž. prenesená",J344,0)</f>
        <v>0</v>
      </c>
      <c r="BI344" s="146">
        <f>IF(N344="nulová",J344,0)</f>
        <v>0</v>
      </c>
      <c r="BJ344" s="16" t="s">
        <v>121</v>
      </c>
      <c r="BK344" s="147">
        <f>ROUND(I344*H344,3)</f>
        <v>0</v>
      </c>
      <c r="BL344" s="16" t="s">
        <v>120</v>
      </c>
      <c r="BM344" s="16" t="s">
        <v>390</v>
      </c>
    </row>
    <row r="345" spans="2:65" s="12" customFormat="1" ht="11.25">
      <c r="B345" s="156"/>
      <c r="D345" s="149" t="s">
        <v>123</v>
      </c>
      <c r="E345" s="157" t="s">
        <v>1</v>
      </c>
      <c r="F345" s="158" t="s">
        <v>391</v>
      </c>
      <c r="H345" s="159">
        <v>83.688000000000002</v>
      </c>
      <c r="I345" s="160"/>
      <c r="L345" s="156"/>
      <c r="M345" s="161"/>
      <c r="N345" s="162"/>
      <c r="O345" s="162"/>
      <c r="P345" s="162"/>
      <c r="Q345" s="162"/>
      <c r="R345" s="162"/>
      <c r="S345" s="162"/>
      <c r="T345" s="163"/>
      <c r="AT345" s="157" t="s">
        <v>123</v>
      </c>
      <c r="AU345" s="157" t="s">
        <v>121</v>
      </c>
      <c r="AV345" s="12" t="s">
        <v>121</v>
      </c>
      <c r="AW345" s="12" t="s">
        <v>31</v>
      </c>
      <c r="AX345" s="12" t="s">
        <v>78</v>
      </c>
      <c r="AY345" s="157" t="s">
        <v>113</v>
      </c>
    </row>
    <row r="346" spans="2:65" s="1" customFormat="1" ht="16.5" customHeight="1">
      <c r="B346" s="135"/>
      <c r="C346" s="136" t="s">
        <v>392</v>
      </c>
      <c r="D346" s="136" t="s">
        <v>115</v>
      </c>
      <c r="E346" s="137" t="s">
        <v>393</v>
      </c>
      <c r="F346" s="138" t="s">
        <v>394</v>
      </c>
      <c r="G346" s="139" t="s">
        <v>165</v>
      </c>
      <c r="H346" s="140">
        <v>10.378</v>
      </c>
      <c r="I346" s="141"/>
      <c r="J346" s="140">
        <f>ROUND(I346*H346,3)</f>
        <v>0</v>
      </c>
      <c r="K346" s="138" t="s">
        <v>119</v>
      </c>
      <c r="L346" s="30"/>
      <c r="M346" s="142" t="s">
        <v>1</v>
      </c>
      <c r="N346" s="143" t="s">
        <v>42</v>
      </c>
      <c r="O346" s="49"/>
      <c r="P346" s="144">
        <f>O346*H346</f>
        <v>0</v>
      </c>
      <c r="Q346" s="144">
        <v>0</v>
      </c>
      <c r="R346" s="144">
        <f>Q346*H346</f>
        <v>0</v>
      </c>
      <c r="S346" s="144">
        <v>0</v>
      </c>
      <c r="T346" s="145">
        <f>S346*H346</f>
        <v>0</v>
      </c>
      <c r="AR346" s="16" t="s">
        <v>120</v>
      </c>
      <c r="AT346" s="16" t="s">
        <v>115</v>
      </c>
      <c r="AU346" s="16" t="s">
        <v>121</v>
      </c>
      <c r="AY346" s="16" t="s">
        <v>113</v>
      </c>
      <c r="BE346" s="146">
        <f>IF(N346="základná",J346,0)</f>
        <v>0</v>
      </c>
      <c r="BF346" s="146">
        <f>IF(N346="znížená",J346,0)</f>
        <v>0</v>
      </c>
      <c r="BG346" s="146">
        <f>IF(N346="zákl. prenesená",J346,0)</f>
        <v>0</v>
      </c>
      <c r="BH346" s="146">
        <f>IF(N346="zníž. prenesená",J346,0)</f>
        <v>0</v>
      </c>
      <c r="BI346" s="146">
        <f>IF(N346="nulová",J346,0)</f>
        <v>0</v>
      </c>
      <c r="BJ346" s="16" t="s">
        <v>121</v>
      </c>
      <c r="BK346" s="147">
        <f>ROUND(I346*H346,3)</f>
        <v>0</v>
      </c>
      <c r="BL346" s="16" t="s">
        <v>120</v>
      </c>
      <c r="BM346" s="16" t="s">
        <v>395</v>
      </c>
    </row>
    <row r="347" spans="2:65" s="12" customFormat="1" ht="11.25">
      <c r="B347" s="156"/>
      <c r="D347" s="149" t="s">
        <v>123</v>
      </c>
      <c r="E347" s="157" t="s">
        <v>1</v>
      </c>
      <c r="F347" s="158" t="s">
        <v>396</v>
      </c>
      <c r="H347" s="159">
        <v>1.714</v>
      </c>
      <c r="I347" s="160"/>
      <c r="L347" s="156"/>
      <c r="M347" s="161"/>
      <c r="N347" s="162"/>
      <c r="O347" s="162"/>
      <c r="P347" s="162"/>
      <c r="Q347" s="162"/>
      <c r="R347" s="162"/>
      <c r="S347" s="162"/>
      <c r="T347" s="163"/>
      <c r="AT347" s="157" t="s">
        <v>123</v>
      </c>
      <c r="AU347" s="157" t="s">
        <v>121</v>
      </c>
      <c r="AV347" s="12" t="s">
        <v>121</v>
      </c>
      <c r="AW347" s="12" t="s">
        <v>31</v>
      </c>
      <c r="AX347" s="12" t="s">
        <v>70</v>
      </c>
      <c r="AY347" s="157" t="s">
        <v>113</v>
      </c>
    </row>
    <row r="348" spans="2:65" s="12" customFormat="1" ht="11.25">
      <c r="B348" s="156"/>
      <c r="D348" s="149" t="s">
        <v>123</v>
      </c>
      <c r="E348" s="157" t="s">
        <v>1</v>
      </c>
      <c r="F348" s="158" t="s">
        <v>397</v>
      </c>
      <c r="H348" s="159">
        <v>8.6639999999999997</v>
      </c>
      <c r="I348" s="160"/>
      <c r="L348" s="156"/>
      <c r="M348" s="161"/>
      <c r="N348" s="162"/>
      <c r="O348" s="162"/>
      <c r="P348" s="162"/>
      <c r="Q348" s="162"/>
      <c r="R348" s="162"/>
      <c r="S348" s="162"/>
      <c r="T348" s="163"/>
      <c r="AT348" s="157" t="s">
        <v>123</v>
      </c>
      <c r="AU348" s="157" t="s">
        <v>121</v>
      </c>
      <c r="AV348" s="12" t="s">
        <v>121</v>
      </c>
      <c r="AW348" s="12" t="s">
        <v>31</v>
      </c>
      <c r="AX348" s="12" t="s">
        <v>70</v>
      </c>
      <c r="AY348" s="157" t="s">
        <v>113</v>
      </c>
    </row>
    <row r="349" spans="2:65" s="13" customFormat="1" ht="11.25">
      <c r="B349" s="164"/>
      <c r="D349" s="149" t="s">
        <v>123</v>
      </c>
      <c r="E349" s="165" t="s">
        <v>1</v>
      </c>
      <c r="F349" s="166" t="s">
        <v>128</v>
      </c>
      <c r="H349" s="167">
        <v>10.378</v>
      </c>
      <c r="I349" s="168"/>
      <c r="L349" s="164"/>
      <c r="M349" s="169"/>
      <c r="N349" s="170"/>
      <c r="O349" s="170"/>
      <c r="P349" s="170"/>
      <c r="Q349" s="170"/>
      <c r="R349" s="170"/>
      <c r="S349" s="170"/>
      <c r="T349" s="171"/>
      <c r="AT349" s="165" t="s">
        <v>123</v>
      </c>
      <c r="AU349" s="165" t="s">
        <v>121</v>
      </c>
      <c r="AV349" s="13" t="s">
        <v>120</v>
      </c>
      <c r="AW349" s="13" t="s">
        <v>31</v>
      </c>
      <c r="AX349" s="13" t="s">
        <v>78</v>
      </c>
      <c r="AY349" s="165" t="s">
        <v>113</v>
      </c>
    </row>
    <row r="350" spans="2:65" s="1" customFormat="1" ht="16.5" customHeight="1">
      <c r="B350" s="135"/>
      <c r="C350" s="136" t="s">
        <v>398</v>
      </c>
      <c r="D350" s="136" t="s">
        <v>115</v>
      </c>
      <c r="E350" s="137" t="s">
        <v>399</v>
      </c>
      <c r="F350" s="138" t="s">
        <v>400</v>
      </c>
      <c r="G350" s="139" t="s">
        <v>165</v>
      </c>
      <c r="H350" s="140">
        <v>8.3000000000000004E-2</v>
      </c>
      <c r="I350" s="141"/>
      <c r="J350" s="140">
        <f>ROUND(I350*H350,3)</f>
        <v>0</v>
      </c>
      <c r="K350" s="138" t="s">
        <v>119</v>
      </c>
      <c r="L350" s="30"/>
      <c r="M350" s="142" t="s">
        <v>1</v>
      </c>
      <c r="N350" s="143" t="s">
        <v>42</v>
      </c>
      <c r="O350" s="49"/>
      <c r="P350" s="144">
        <f>O350*H350</f>
        <v>0</v>
      </c>
      <c r="Q350" s="144">
        <v>0</v>
      </c>
      <c r="R350" s="144">
        <f>Q350*H350</f>
        <v>0</v>
      </c>
      <c r="S350" s="144">
        <v>0</v>
      </c>
      <c r="T350" s="145">
        <f>S350*H350</f>
        <v>0</v>
      </c>
      <c r="AR350" s="16" t="s">
        <v>120</v>
      </c>
      <c r="AT350" s="16" t="s">
        <v>115</v>
      </c>
      <c r="AU350" s="16" t="s">
        <v>121</v>
      </c>
      <c r="AY350" s="16" t="s">
        <v>113</v>
      </c>
      <c r="BE350" s="146">
        <f>IF(N350="základná",J350,0)</f>
        <v>0</v>
      </c>
      <c r="BF350" s="146">
        <f>IF(N350="znížená",J350,0)</f>
        <v>0</v>
      </c>
      <c r="BG350" s="146">
        <f>IF(N350="zákl. prenesená",J350,0)</f>
        <v>0</v>
      </c>
      <c r="BH350" s="146">
        <f>IF(N350="zníž. prenesená",J350,0)</f>
        <v>0</v>
      </c>
      <c r="BI350" s="146">
        <f>IF(N350="nulová",J350,0)</f>
        <v>0</v>
      </c>
      <c r="BJ350" s="16" t="s">
        <v>121</v>
      </c>
      <c r="BK350" s="147">
        <f>ROUND(I350*H350,3)</f>
        <v>0</v>
      </c>
      <c r="BL350" s="16" t="s">
        <v>120</v>
      </c>
      <c r="BM350" s="16" t="s">
        <v>401</v>
      </c>
    </row>
    <row r="351" spans="2:65" s="10" customFormat="1" ht="22.9" customHeight="1">
      <c r="B351" s="122"/>
      <c r="D351" s="123" t="s">
        <v>69</v>
      </c>
      <c r="E351" s="133" t="s">
        <v>402</v>
      </c>
      <c r="F351" s="133" t="s">
        <v>403</v>
      </c>
      <c r="I351" s="125"/>
      <c r="J351" s="134">
        <f>BK351</f>
        <v>0</v>
      </c>
      <c r="L351" s="122"/>
      <c r="M351" s="127"/>
      <c r="N351" s="128"/>
      <c r="O351" s="128"/>
      <c r="P351" s="129">
        <f>P352</f>
        <v>0</v>
      </c>
      <c r="Q351" s="128"/>
      <c r="R351" s="129">
        <f>R352</f>
        <v>0</v>
      </c>
      <c r="S351" s="128"/>
      <c r="T351" s="130">
        <f>T352</f>
        <v>0</v>
      </c>
      <c r="AR351" s="123" t="s">
        <v>78</v>
      </c>
      <c r="AT351" s="131" t="s">
        <v>69</v>
      </c>
      <c r="AU351" s="131" t="s">
        <v>78</v>
      </c>
      <c r="AY351" s="123" t="s">
        <v>113</v>
      </c>
      <c r="BK351" s="132">
        <f>BK352</f>
        <v>0</v>
      </c>
    </row>
    <row r="352" spans="2:65" s="1" customFormat="1" ht="16.5" customHeight="1">
      <c r="B352" s="135"/>
      <c r="C352" s="136" t="s">
        <v>404</v>
      </c>
      <c r="D352" s="136" t="s">
        <v>115</v>
      </c>
      <c r="E352" s="137" t="s">
        <v>405</v>
      </c>
      <c r="F352" s="138" t="s">
        <v>406</v>
      </c>
      <c r="G352" s="139" t="s">
        <v>165</v>
      </c>
      <c r="H352" s="140">
        <v>18.82</v>
      </c>
      <c r="I352" s="141"/>
      <c r="J352" s="140">
        <f>ROUND(I352*H352,3)</f>
        <v>0</v>
      </c>
      <c r="K352" s="138" t="s">
        <v>119</v>
      </c>
      <c r="L352" s="30"/>
      <c r="M352" s="142" t="s">
        <v>1</v>
      </c>
      <c r="N352" s="143" t="s">
        <v>42</v>
      </c>
      <c r="O352" s="49"/>
      <c r="P352" s="144">
        <f>O352*H352</f>
        <v>0</v>
      </c>
      <c r="Q352" s="144">
        <v>0</v>
      </c>
      <c r="R352" s="144">
        <f>Q352*H352</f>
        <v>0</v>
      </c>
      <c r="S352" s="144">
        <v>0</v>
      </c>
      <c r="T352" s="145">
        <f>S352*H352</f>
        <v>0</v>
      </c>
      <c r="AR352" s="16" t="s">
        <v>120</v>
      </c>
      <c r="AT352" s="16" t="s">
        <v>115</v>
      </c>
      <c r="AU352" s="16" t="s">
        <v>121</v>
      </c>
      <c r="AY352" s="16" t="s">
        <v>113</v>
      </c>
      <c r="BE352" s="146">
        <f>IF(N352="základná",J352,0)</f>
        <v>0</v>
      </c>
      <c r="BF352" s="146">
        <f>IF(N352="znížená",J352,0)</f>
        <v>0</v>
      </c>
      <c r="BG352" s="146">
        <f>IF(N352="zákl. prenesená",J352,0)</f>
        <v>0</v>
      </c>
      <c r="BH352" s="146">
        <f>IF(N352="zníž. prenesená",J352,0)</f>
        <v>0</v>
      </c>
      <c r="BI352" s="146">
        <f>IF(N352="nulová",J352,0)</f>
        <v>0</v>
      </c>
      <c r="BJ352" s="16" t="s">
        <v>121</v>
      </c>
      <c r="BK352" s="147">
        <f>ROUND(I352*H352,3)</f>
        <v>0</v>
      </c>
      <c r="BL352" s="16" t="s">
        <v>120</v>
      </c>
      <c r="BM352" s="16" t="s">
        <v>407</v>
      </c>
    </row>
    <row r="353" spans="2:65" s="10" customFormat="1" ht="25.9" customHeight="1">
      <c r="B353" s="122"/>
      <c r="D353" s="123" t="s">
        <v>69</v>
      </c>
      <c r="E353" s="124" t="s">
        <v>408</v>
      </c>
      <c r="F353" s="124" t="s">
        <v>409</v>
      </c>
      <c r="I353" s="125"/>
      <c r="J353" s="126">
        <f>BK353</f>
        <v>0</v>
      </c>
      <c r="L353" s="122"/>
      <c r="M353" s="127"/>
      <c r="N353" s="128"/>
      <c r="O353" s="128"/>
      <c r="P353" s="129">
        <f>P354+P363+P373</f>
        <v>0</v>
      </c>
      <c r="Q353" s="128"/>
      <c r="R353" s="129">
        <f>R354+R363+R373</f>
        <v>0.57613919999999996</v>
      </c>
      <c r="S353" s="128"/>
      <c r="T353" s="130">
        <f>T354+T363+T373</f>
        <v>8.3479999999999999E-2</v>
      </c>
      <c r="AR353" s="123" t="s">
        <v>121</v>
      </c>
      <c r="AT353" s="131" t="s">
        <v>69</v>
      </c>
      <c r="AU353" s="131" t="s">
        <v>70</v>
      </c>
      <c r="AY353" s="123" t="s">
        <v>113</v>
      </c>
      <c r="BK353" s="132">
        <f>BK354+BK363+BK373</f>
        <v>0</v>
      </c>
    </row>
    <row r="354" spans="2:65" s="10" customFormat="1" ht="22.9" customHeight="1">
      <c r="B354" s="122"/>
      <c r="D354" s="123" t="s">
        <v>69</v>
      </c>
      <c r="E354" s="133" t="s">
        <v>410</v>
      </c>
      <c r="F354" s="133" t="s">
        <v>411</v>
      </c>
      <c r="I354" s="125"/>
      <c r="J354" s="134">
        <f>BK354</f>
        <v>0</v>
      </c>
      <c r="L354" s="122"/>
      <c r="M354" s="127"/>
      <c r="N354" s="128"/>
      <c r="O354" s="128"/>
      <c r="P354" s="129">
        <f>SUM(P355:P362)</f>
        <v>0</v>
      </c>
      <c r="Q354" s="128"/>
      <c r="R354" s="129">
        <f>SUM(R355:R362)</f>
        <v>0</v>
      </c>
      <c r="S354" s="128"/>
      <c r="T354" s="130">
        <f>SUM(T355:T362)</f>
        <v>8.3479999999999999E-2</v>
      </c>
      <c r="AR354" s="123" t="s">
        <v>121</v>
      </c>
      <c r="AT354" s="131" t="s">
        <v>69</v>
      </c>
      <c r="AU354" s="131" t="s">
        <v>78</v>
      </c>
      <c r="AY354" s="123" t="s">
        <v>113</v>
      </c>
      <c r="BK354" s="132">
        <f>SUM(BK355:BK362)</f>
        <v>0</v>
      </c>
    </row>
    <row r="355" spans="2:65" s="1" customFormat="1" ht="16.5" customHeight="1">
      <c r="B355" s="135"/>
      <c r="C355" s="136" t="s">
        <v>412</v>
      </c>
      <c r="D355" s="136" t="s">
        <v>115</v>
      </c>
      <c r="E355" s="137" t="s">
        <v>413</v>
      </c>
      <c r="F355" s="138" t="s">
        <v>414</v>
      </c>
      <c r="G355" s="139" t="s">
        <v>225</v>
      </c>
      <c r="H355" s="140">
        <v>29.52</v>
      </c>
      <c r="I355" s="141"/>
      <c r="J355" s="140">
        <f>ROUND(I355*H355,3)</f>
        <v>0</v>
      </c>
      <c r="K355" s="138" t="s">
        <v>119</v>
      </c>
      <c r="L355" s="30"/>
      <c r="M355" s="142" t="s">
        <v>1</v>
      </c>
      <c r="N355" s="143" t="s">
        <v>42</v>
      </c>
      <c r="O355" s="49"/>
      <c r="P355" s="144">
        <f>O355*H355</f>
        <v>0</v>
      </c>
      <c r="Q355" s="144">
        <v>0</v>
      </c>
      <c r="R355" s="144">
        <f>Q355*H355</f>
        <v>0</v>
      </c>
      <c r="S355" s="144">
        <v>1E-3</v>
      </c>
      <c r="T355" s="145">
        <f>S355*H355</f>
        <v>2.9520000000000001E-2</v>
      </c>
      <c r="AR355" s="16" t="s">
        <v>219</v>
      </c>
      <c r="AT355" s="16" t="s">
        <v>115</v>
      </c>
      <c r="AU355" s="16" t="s">
        <v>121</v>
      </c>
      <c r="AY355" s="16" t="s">
        <v>113</v>
      </c>
      <c r="BE355" s="146">
        <f>IF(N355="základná",J355,0)</f>
        <v>0</v>
      </c>
      <c r="BF355" s="146">
        <f>IF(N355="znížená",J355,0)</f>
        <v>0</v>
      </c>
      <c r="BG355" s="146">
        <f>IF(N355="zákl. prenesená",J355,0)</f>
        <v>0</v>
      </c>
      <c r="BH355" s="146">
        <f>IF(N355="zníž. prenesená",J355,0)</f>
        <v>0</v>
      </c>
      <c r="BI355" s="146">
        <f>IF(N355="nulová",J355,0)</f>
        <v>0</v>
      </c>
      <c r="BJ355" s="16" t="s">
        <v>121</v>
      </c>
      <c r="BK355" s="147">
        <f>ROUND(I355*H355,3)</f>
        <v>0</v>
      </c>
      <c r="BL355" s="16" t="s">
        <v>219</v>
      </c>
      <c r="BM355" s="16" t="s">
        <v>415</v>
      </c>
    </row>
    <row r="356" spans="2:65" s="11" customFormat="1" ht="11.25">
      <c r="B356" s="148"/>
      <c r="D356" s="149" t="s">
        <v>123</v>
      </c>
      <c r="E356" s="150" t="s">
        <v>1</v>
      </c>
      <c r="F356" s="151" t="s">
        <v>416</v>
      </c>
      <c r="H356" s="150" t="s">
        <v>1</v>
      </c>
      <c r="I356" s="152"/>
      <c r="L356" s="148"/>
      <c r="M356" s="153"/>
      <c r="N356" s="154"/>
      <c r="O356" s="154"/>
      <c r="P356" s="154"/>
      <c r="Q356" s="154"/>
      <c r="R356" s="154"/>
      <c r="S356" s="154"/>
      <c r="T356" s="155"/>
      <c r="AT356" s="150" t="s">
        <v>123</v>
      </c>
      <c r="AU356" s="150" t="s">
        <v>121</v>
      </c>
      <c r="AV356" s="11" t="s">
        <v>78</v>
      </c>
      <c r="AW356" s="11" t="s">
        <v>31</v>
      </c>
      <c r="AX356" s="11" t="s">
        <v>70</v>
      </c>
      <c r="AY356" s="150" t="s">
        <v>113</v>
      </c>
    </row>
    <row r="357" spans="2:65" s="12" customFormat="1" ht="11.25">
      <c r="B357" s="156"/>
      <c r="D357" s="149" t="s">
        <v>123</v>
      </c>
      <c r="E357" s="157" t="s">
        <v>1</v>
      </c>
      <c r="F357" s="158" t="s">
        <v>417</v>
      </c>
      <c r="H357" s="159">
        <v>29.52</v>
      </c>
      <c r="I357" s="160"/>
      <c r="L357" s="156"/>
      <c r="M357" s="161"/>
      <c r="N357" s="162"/>
      <c r="O357" s="162"/>
      <c r="P357" s="162"/>
      <c r="Q357" s="162"/>
      <c r="R357" s="162"/>
      <c r="S357" s="162"/>
      <c r="T357" s="163"/>
      <c r="AT357" s="157" t="s">
        <v>123</v>
      </c>
      <c r="AU357" s="157" t="s">
        <v>121</v>
      </c>
      <c r="AV357" s="12" t="s">
        <v>121</v>
      </c>
      <c r="AW357" s="12" t="s">
        <v>31</v>
      </c>
      <c r="AX357" s="12" t="s">
        <v>78</v>
      </c>
      <c r="AY357" s="157" t="s">
        <v>113</v>
      </c>
    </row>
    <row r="358" spans="2:65" s="1" customFormat="1" ht="16.5" customHeight="1">
      <c r="B358" s="135"/>
      <c r="C358" s="136" t="s">
        <v>418</v>
      </c>
      <c r="D358" s="136" t="s">
        <v>115</v>
      </c>
      <c r="E358" s="137" t="s">
        <v>419</v>
      </c>
      <c r="F358" s="138" t="s">
        <v>420</v>
      </c>
      <c r="G358" s="139" t="s">
        <v>132</v>
      </c>
      <c r="H358" s="140">
        <v>53.96</v>
      </c>
      <c r="I358" s="141"/>
      <c r="J358" s="140">
        <f>ROUND(I358*H358,3)</f>
        <v>0</v>
      </c>
      <c r="K358" s="138" t="s">
        <v>119</v>
      </c>
      <c r="L358" s="30"/>
      <c r="M358" s="142" t="s">
        <v>1</v>
      </c>
      <c r="N358" s="143" t="s">
        <v>42</v>
      </c>
      <c r="O358" s="49"/>
      <c r="P358" s="144">
        <f>O358*H358</f>
        <v>0</v>
      </c>
      <c r="Q358" s="144">
        <v>0</v>
      </c>
      <c r="R358" s="144">
        <f>Q358*H358</f>
        <v>0</v>
      </c>
      <c r="S358" s="144">
        <v>1E-3</v>
      </c>
      <c r="T358" s="145">
        <f>S358*H358</f>
        <v>5.3960000000000001E-2</v>
      </c>
      <c r="AR358" s="16" t="s">
        <v>219</v>
      </c>
      <c r="AT358" s="16" t="s">
        <v>115</v>
      </c>
      <c r="AU358" s="16" t="s">
        <v>121</v>
      </c>
      <c r="AY358" s="16" t="s">
        <v>113</v>
      </c>
      <c r="BE358" s="146">
        <f>IF(N358="základná",J358,0)</f>
        <v>0</v>
      </c>
      <c r="BF358" s="146">
        <f>IF(N358="znížená",J358,0)</f>
        <v>0</v>
      </c>
      <c r="BG358" s="146">
        <f>IF(N358="zákl. prenesená",J358,0)</f>
        <v>0</v>
      </c>
      <c r="BH358" s="146">
        <f>IF(N358="zníž. prenesená",J358,0)</f>
        <v>0</v>
      </c>
      <c r="BI358" s="146">
        <f>IF(N358="nulová",J358,0)</f>
        <v>0</v>
      </c>
      <c r="BJ358" s="16" t="s">
        <v>121</v>
      </c>
      <c r="BK358" s="147">
        <f>ROUND(I358*H358,3)</f>
        <v>0</v>
      </c>
      <c r="BL358" s="16" t="s">
        <v>219</v>
      </c>
      <c r="BM358" s="16" t="s">
        <v>421</v>
      </c>
    </row>
    <row r="359" spans="2:65" s="12" customFormat="1" ht="11.25">
      <c r="B359" s="156"/>
      <c r="D359" s="149" t="s">
        <v>123</v>
      </c>
      <c r="E359" s="157" t="s">
        <v>1</v>
      </c>
      <c r="F359" s="158" t="s">
        <v>328</v>
      </c>
      <c r="H359" s="159">
        <v>53.96</v>
      </c>
      <c r="I359" s="160"/>
      <c r="L359" s="156"/>
      <c r="M359" s="161"/>
      <c r="N359" s="162"/>
      <c r="O359" s="162"/>
      <c r="P359" s="162"/>
      <c r="Q359" s="162"/>
      <c r="R359" s="162"/>
      <c r="S359" s="162"/>
      <c r="T359" s="163"/>
      <c r="AT359" s="157" t="s">
        <v>123</v>
      </c>
      <c r="AU359" s="157" t="s">
        <v>121</v>
      </c>
      <c r="AV359" s="12" t="s">
        <v>121</v>
      </c>
      <c r="AW359" s="12" t="s">
        <v>31</v>
      </c>
      <c r="AX359" s="12" t="s">
        <v>78</v>
      </c>
      <c r="AY359" s="157" t="s">
        <v>113</v>
      </c>
    </row>
    <row r="360" spans="2:65" s="1" customFormat="1" ht="16.5" customHeight="1">
      <c r="B360" s="135"/>
      <c r="C360" s="136" t="s">
        <v>422</v>
      </c>
      <c r="D360" s="136" t="s">
        <v>115</v>
      </c>
      <c r="E360" s="137" t="s">
        <v>423</v>
      </c>
      <c r="F360" s="138" t="s">
        <v>424</v>
      </c>
      <c r="G360" s="139" t="s">
        <v>132</v>
      </c>
      <c r="H360" s="140">
        <v>129.76</v>
      </c>
      <c r="I360" s="141"/>
      <c r="J360" s="140">
        <f>ROUND(I360*H360,3)</f>
        <v>0</v>
      </c>
      <c r="K360" s="138" t="s">
        <v>119</v>
      </c>
      <c r="L360" s="30"/>
      <c r="M360" s="142" t="s">
        <v>1</v>
      </c>
      <c r="N360" s="143" t="s">
        <v>42</v>
      </c>
      <c r="O360" s="49"/>
      <c r="P360" s="144">
        <f>O360*H360</f>
        <v>0</v>
      </c>
      <c r="Q360" s="144">
        <v>0</v>
      </c>
      <c r="R360" s="144">
        <f>Q360*H360</f>
        <v>0</v>
      </c>
      <c r="S360" s="144">
        <v>0</v>
      </c>
      <c r="T360" s="145">
        <f>S360*H360</f>
        <v>0</v>
      </c>
      <c r="AR360" s="16" t="s">
        <v>219</v>
      </c>
      <c r="AT360" s="16" t="s">
        <v>115</v>
      </c>
      <c r="AU360" s="16" t="s">
        <v>121</v>
      </c>
      <c r="AY360" s="16" t="s">
        <v>113</v>
      </c>
      <c r="BE360" s="146">
        <f>IF(N360="základná",J360,0)</f>
        <v>0</v>
      </c>
      <c r="BF360" s="146">
        <f>IF(N360="znížená",J360,0)</f>
        <v>0</v>
      </c>
      <c r="BG360" s="146">
        <f>IF(N360="zákl. prenesená",J360,0)</f>
        <v>0</v>
      </c>
      <c r="BH360" s="146">
        <f>IF(N360="zníž. prenesená",J360,0)</f>
        <v>0</v>
      </c>
      <c r="BI360" s="146">
        <f>IF(N360="nulová",J360,0)</f>
        <v>0</v>
      </c>
      <c r="BJ360" s="16" t="s">
        <v>121</v>
      </c>
      <c r="BK360" s="147">
        <f>ROUND(I360*H360,3)</f>
        <v>0</v>
      </c>
      <c r="BL360" s="16" t="s">
        <v>219</v>
      </c>
      <c r="BM360" s="16" t="s">
        <v>425</v>
      </c>
    </row>
    <row r="361" spans="2:65" s="11" customFormat="1" ht="11.25">
      <c r="B361" s="148"/>
      <c r="D361" s="149" t="s">
        <v>123</v>
      </c>
      <c r="E361" s="150" t="s">
        <v>1</v>
      </c>
      <c r="F361" s="151" t="s">
        <v>286</v>
      </c>
      <c r="H361" s="150" t="s">
        <v>1</v>
      </c>
      <c r="I361" s="152"/>
      <c r="L361" s="148"/>
      <c r="M361" s="153"/>
      <c r="N361" s="154"/>
      <c r="O361" s="154"/>
      <c r="P361" s="154"/>
      <c r="Q361" s="154"/>
      <c r="R361" s="154"/>
      <c r="S361" s="154"/>
      <c r="T361" s="155"/>
      <c r="AT361" s="150" t="s">
        <v>123</v>
      </c>
      <c r="AU361" s="150" t="s">
        <v>121</v>
      </c>
      <c r="AV361" s="11" t="s">
        <v>78</v>
      </c>
      <c r="AW361" s="11" t="s">
        <v>31</v>
      </c>
      <c r="AX361" s="11" t="s">
        <v>70</v>
      </c>
      <c r="AY361" s="150" t="s">
        <v>113</v>
      </c>
    </row>
    <row r="362" spans="2:65" s="12" customFormat="1" ht="11.25">
      <c r="B362" s="156"/>
      <c r="D362" s="149" t="s">
        <v>123</v>
      </c>
      <c r="E362" s="157" t="s">
        <v>1</v>
      </c>
      <c r="F362" s="158" t="s">
        <v>287</v>
      </c>
      <c r="H362" s="159">
        <v>129.76</v>
      </c>
      <c r="I362" s="160"/>
      <c r="L362" s="156"/>
      <c r="M362" s="161"/>
      <c r="N362" s="162"/>
      <c r="O362" s="162"/>
      <c r="P362" s="162"/>
      <c r="Q362" s="162"/>
      <c r="R362" s="162"/>
      <c r="S362" s="162"/>
      <c r="T362" s="163"/>
      <c r="AT362" s="157" t="s">
        <v>123</v>
      </c>
      <c r="AU362" s="157" t="s">
        <v>121</v>
      </c>
      <c r="AV362" s="12" t="s">
        <v>121</v>
      </c>
      <c r="AW362" s="12" t="s">
        <v>31</v>
      </c>
      <c r="AX362" s="12" t="s">
        <v>78</v>
      </c>
      <c r="AY362" s="157" t="s">
        <v>113</v>
      </c>
    </row>
    <row r="363" spans="2:65" s="10" customFormat="1" ht="22.9" customHeight="1">
      <c r="B363" s="122"/>
      <c r="D363" s="123" t="s">
        <v>69</v>
      </c>
      <c r="E363" s="133" t="s">
        <v>426</v>
      </c>
      <c r="F363" s="133" t="s">
        <v>427</v>
      </c>
      <c r="I363" s="125"/>
      <c r="J363" s="134">
        <f>BK363</f>
        <v>0</v>
      </c>
      <c r="L363" s="122"/>
      <c r="M363" s="127"/>
      <c r="N363" s="128"/>
      <c r="O363" s="128"/>
      <c r="P363" s="129">
        <f>SUM(P364:P372)</f>
        <v>0</v>
      </c>
      <c r="Q363" s="128"/>
      <c r="R363" s="129">
        <f>SUM(R364:R372)</f>
        <v>0.57613919999999996</v>
      </c>
      <c r="S363" s="128"/>
      <c r="T363" s="130">
        <f>SUM(T364:T372)</f>
        <v>0</v>
      </c>
      <c r="AR363" s="123" t="s">
        <v>121</v>
      </c>
      <c r="AT363" s="131" t="s">
        <v>69</v>
      </c>
      <c r="AU363" s="131" t="s">
        <v>78</v>
      </c>
      <c r="AY363" s="123" t="s">
        <v>113</v>
      </c>
      <c r="BK363" s="132">
        <f>SUM(BK364:BK372)</f>
        <v>0</v>
      </c>
    </row>
    <row r="364" spans="2:65" s="1" customFormat="1" ht="16.5" customHeight="1">
      <c r="B364" s="135"/>
      <c r="C364" s="136" t="s">
        <v>428</v>
      </c>
      <c r="D364" s="136" t="s">
        <v>115</v>
      </c>
      <c r="E364" s="137" t="s">
        <v>429</v>
      </c>
      <c r="F364" s="138" t="s">
        <v>486</v>
      </c>
      <c r="G364" s="139" t="s">
        <v>132</v>
      </c>
      <c r="H364" s="140">
        <v>129.76</v>
      </c>
      <c r="I364" s="141"/>
      <c r="J364" s="140">
        <f>ROUND(I364*H364,3)</f>
        <v>0</v>
      </c>
      <c r="K364" s="138" t="s">
        <v>1</v>
      </c>
      <c r="L364" s="30"/>
      <c r="M364" s="142" t="s">
        <v>1</v>
      </c>
      <c r="N364" s="143" t="s">
        <v>42</v>
      </c>
      <c r="O364" s="49"/>
      <c r="P364" s="144">
        <f>O364*H364</f>
        <v>0</v>
      </c>
      <c r="Q364" s="144">
        <v>4.3E-3</v>
      </c>
      <c r="R364" s="144">
        <f>Q364*H364</f>
        <v>0.55796799999999991</v>
      </c>
      <c r="S364" s="144">
        <v>0</v>
      </c>
      <c r="T364" s="145">
        <f>S364*H364</f>
        <v>0</v>
      </c>
      <c r="AR364" s="16" t="s">
        <v>219</v>
      </c>
      <c r="AT364" s="16" t="s">
        <v>115</v>
      </c>
      <c r="AU364" s="16" t="s">
        <v>121</v>
      </c>
      <c r="AY364" s="16" t="s">
        <v>113</v>
      </c>
      <c r="BE364" s="146">
        <f>IF(N364="základná",J364,0)</f>
        <v>0</v>
      </c>
      <c r="BF364" s="146">
        <f>IF(N364="znížená",J364,0)</f>
        <v>0</v>
      </c>
      <c r="BG364" s="146">
        <f>IF(N364="zákl. prenesená",J364,0)</f>
        <v>0</v>
      </c>
      <c r="BH364" s="146">
        <f>IF(N364="zníž. prenesená",J364,0)</f>
        <v>0</v>
      </c>
      <c r="BI364" s="146">
        <f>IF(N364="nulová",J364,0)</f>
        <v>0</v>
      </c>
      <c r="BJ364" s="16" t="s">
        <v>121</v>
      </c>
      <c r="BK364" s="147">
        <f>ROUND(I364*H364,3)</f>
        <v>0</v>
      </c>
      <c r="BL364" s="16" t="s">
        <v>219</v>
      </c>
      <c r="BM364" s="16" t="s">
        <v>430</v>
      </c>
    </row>
    <row r="365" spans="2:65" s="11" customFormat="1" ht="11.25">
      <c r="B365" s="148"/>
      <c r="D365" s="149" t="s">
        <v>123</v>
      </c>
      <c r="E365" s="150" t="s">
        <v>1</v>
      </c>
      <c r="F365" s="151" t="s">
        <v>286</v>
      </c>
      <c r="H365" s="150" t="s">
        <v>1</v>
      </c>
      <c r="I365" s="152"/>
      <c r="L365" s="148"/>
      <c r="M365" s="153"/>
      <c r="N365" s="154"/>
      <c r="O365" s="154"/>
      <c r="P365" s="154"/>
      <c r="Q365" s="154"/>
      <c r="R365" s="154"/>
      <c r="S365" s="154"/>
      <c r="T365" s="155"/>
      <c r="AT365" s="150" t="s">
        <v>123</v>
      </c>
      <c r="AU365" s="150" t="s">
        <v>121</v>
      </c>
      <c r="AV365" s="11" t="s">
        <v>78</v>
      </c>
      <c r="AW365" s="11" t="s">
        <v>31</v>
      </c>
      <c r="AX365" s="11" t="s">
        <v>70</v>
      </c>
      <c r="AY365" s="150" t="s">
        <v>113</v>
      </c>
    </row>
    <row r="366" spans="2:65" s="12" customFormat="1" ht="11.25">
      <c r="B366" s="156"/>
      <c r="D366" s="149" t="s">
        <v>123</v>
      </c>
      <c r="E366" s="157" t="s">
        <v>1</v>
      </c>
      <c r="F366" s="158" t="s">
        <v>287</v>
      </c>
      <c r="H366" s="159">
        <v>129.76</v>
      </c>
      <c r="I366" s="160"/>
      <c r="L366" s="156"/>
      <c r="M366" s="161"/>
      <c r="N366" s="162"/>
      <c r="O366" s="162"/>
      <c r="P366" s="162"/>
      <c r="Q366" s="162"/>
      <c r="R366" s="162"/>
      <c r="S366" s="162"/>
      <c r="T366" s="163"/>
      <c r="AT366" s="157" t="s">
        <v>123</v>
      </c>
      <c r="AU366" s="157" t="s">
        <v>121</v>
      </c>
      <c r="AV366" s="12" t="s">
        <v>121</v>
      </c>
      <c r="AW366" s="12" t="s">
        <v>31</v>
      </c>
      <c r="AX366" s="12" t="s">
        <v>78</v>
      </c>
      <c r="AY366" s="157" t="s">
        <v>113</v>
      </c>
    </row>
    <row r="367" spans="2:65" s="1" customFormat="1" ht="16.5" customHeight="1">
      <c r="B367" s="135"/>
      <c r="C367" s="136" t="s">
        <v>431</v>
      </c>
      <c r="D367" s="136" t="s">
        <v>115</v>
      </c>
      <c r="E367" s="137" t="s">
        <v>432</v>
      </c>
      <c r="F367" s="138" t="s">
        <v>487</v>
      </c>
      <c r="G367" s="139" t="s">
        <v>132</v>
      </c>
      <c r="H367" s="140">
        <v>129.76</v>
      </c>
      <c r="I367" s="141"/>
      <c r="J367" s="140">
        <f>ROUND(I367*H367,3)</f>
        <v>0</v>
      </c>
      <c r="K367" s="138" t="s">
        <v>1</v>
      </c>
      <c r="L367" s="30"/>
      <c r="M367" s="142" t="s">
        <v>1</v>
      </c>
      <c r="N367" s="143" t="s">
        <v>42</v>
      </c>
      <c r="O367" s="49"/>
      <c r="P367" s="144">
        <f>O367*H367</f>
        <v>0</v>
      </c>
      <c r="Q367" s="144">
        <v>1.2E-4</v>
      </c>
      <c r="R367" s="144">
        <f>Q367*H367</f>
        <v>1.5571199999999999E-2</v>
      </c>
      <c r="S367" s="144">
        <v>0</v>
      </c>
      <c r="T367" s="145">
        <f>S367*H367</f>
        <v>0</v>
      </c>
      <c r="AR367" s="16" t="s">
        <v>219</v>
      </c>
      <c r="AT367" s="16" t="s">
        <v>115</v>
      </c>
      <c r="AU367" s="16" t="s">
        <v>121</v>
      </c>
      <c r="AY367" s="16" t="s">
        <v>113</v>
      </c>
      <c r="BE367" s="146">
        <f>IF(N367="základná",J367,0)</f>
        <v>0</v>
      </c>
      <c r="BF367" s="146">
        <f>IF(N367="znížená",J367,0)</f>
        <v>0</v>
      </c>
      <c r="BG367" s="146">
        <f>IF(N367="zákl. prenesená",J367,0)</f>
        <v>0</v>
      </c>
      <c r="BH367" s="146">
        <f>IF(N367="zníž. prenesená",J367,0)</f>
        <v>0</v>
      </c>
      <c r="BI367" s="146">
        <f>IF(N367="nulová",J367,0)</f>
        <v>0</v>
      </c>
      <c r="BJ367" s="16" t="s">
        <v>121</v>
      </c>
      <c r="BK367" s="147">
        <f>ROUND(I367*H367,3)</f>
        <v>0</v>
      </c>
      <c r="BL367" s="16" t="s">
        <v>219</v>
      </c>
      <c r="BM367" s="16" t="s">
        <v>433</v>
      </c>
    </row>
    <row r="368" spans="2:65" s="1" customFormat="1" ht="22.5" customHeight="1">
      <c r="B368" s="135"/>
      <c r="C368" s="136" t="s">
        <v>434</v>
      </c>
      <c r="D368" s="136" t="s">
        <v>115</v>
      </c>
      <c r="E368" s="137" t="s">
        <v>435</v>
      </c>
      <c r="F368" s="138" t="s">
        <v>488</v>
      </c>
      <c r="G368" s="139" t="s">
        <v>225</v>
      </c>
      <c r="H368" s="140">
        <v>20</v>
      </c>
      <c r="I368" s="141"/>
      <c r="J368" s="140">
        <f>ROUND(I368*H368,3)</f>
        <v>0</v>
      </c>
      <c r="K368" s="138" t="s">
        <v>1</v>
      </c>
      <c r="L368" s="30"/>
      <c r="M368" s="142" t="s">
        <v>1</v>
      </c>
      <c r="N368" s="143" t="s">
        <v>42</v>
      </c>
      <c r="O368" s="49"/>
      <c r="P368" s="144">
        <f>O368*H368</f>
        <v>0</v>
      </c>
      <c r="Q368" s="144">
        <v>1.2999999999999999E-4</v>
      </c>
      <c r="R368" s="144">
        <f>Q368*H368</f>
        <v>2.5999999999999999E-3</v>
      </c>
      <c r="S368" s="144">
        <v>0</v>
      </c>
      <c r="T368" s="145">
        <f>S368*H368</f>
        <v>0</v>
      </c>
      <c r="AR368" s="16" t="s">
        <v>219</v>
      </c>
      <c r="AT368" s="16" t="s">
        <v>115</v>
      </c>
      <c r="AU368" s="16" t="s">
        <v>121</v>
      </c>
      <c r="AY368" s="16" t="s">
        <v>113</v>
      </c>
      <c r="BE368" s="146">
        <f>IF(N368="základná",J368,0)</f>
        <v>0</v>
      </c>
      <c r="BF368" s="146">
        <f>IF(N368="znížená",J368,0)</f>
        <v>0</v>
      </c>
      <c r="BG368" s="146">
        <f>IF(N368="zákl. prenesená",J368,0)</f>
        <v>0</v>
      </c>
      <c r="BH368" s="146">
        <f>IF(N368="zníž. prenesená",J368,0)</f>
        <v>0</v>
      </c>
      <c r="BI368" s="146">
        <f>IF(N368="nulová",J368,0)</f>
        <v>0</v>
      </c>
      <c r="BJ368" s="16" t="s">
        <v>121</v>
      </c>
      <c r="BK368" s="147">
        <f>ROUND(I368*H368,3)</f>
        <v>0</v>
      </c>
      <c r="BL368" s="16" t="s">
        <v>219</v>
      </c>
      <c r="BM368" s="16" t="s">
        <v>436</v>
      </c>
    </row>
    <row r="369" spans="2:65" s="11" customFormat="1" ht="11.25">
      <c r="B369" s="148"/>
      <c r="D369" s="149" t="s">
        <v>123</v>
      </c>
      <c r="E369" s="150" t="s">
        <v>1</v>
      </c>
      <c r="F369" s="151" t="s">
        <v>124</v>
      </c>
      <c r="H369" s="150" t="s">
        <v>1</v>
      </c>
      <c r="I369" s="152"/>
      <c r="L369" s="148"/>
      <c r="M369" s="153"/>
      <c r="N369" s="154"/>
      <c r="O369" s="154"/>
      <c r="P369" s="154"/>
      <c r="Q369" s="154"/>
      <c r="R369" s="154"/>
      <c r="S369" s="154"/>
      <c r="T369" s="155"/>
      <c r="AT369" s="150" t="s">
        <v>123</v>
      </c>
      <c r="AU369" s="150" t="s">
        <v>121</v>
      </c>
      <c r="AV369" s="11" t="s">
        <v>78</v>
      </c>
      <c r="AW369" s="11" t="s">
        <v>31</v>
      </c>
      <c r="AX369" s="11" t="s">
        <v>70</v>
      </c>
      <c r="AY369" s="150" t="s">
        <v>113</v>
      </c>
    </row>
    <row r="370" spans="2:65" s="11" customFormat="1" ht="11.25">
      <c r="B370" s="148"/>
      <c r="D370" s="149" t="s">
        <v>123</v>
      </c>
      <c r="E370" s="150" t="s">
        <v>1</v>
      </c>
      <c r="F370" s="151" t="s">
        <v>437</v>
      </c>
      <c r="H370" s="150" t="s">
        <v>1</v>
      </c>
      <c r="I370" s="152"/>
      <c r="L370" s="148"/>
      <c r="M370" s="153"/>
      <c r="N370" s="154"/>
      <c r="O370" s="154"/>
      <c r="P370" s="154"/>
      <c r="Q370" s="154"/>
      <c r="R370" s="154"/>
      <c r="S370" s="154"/>
      <c r="T370" s="155"/>
      <c r="AT370" s="150" t="s">
        <v>123</v>
      </c>
      <c r="AU370" s="150" t="s">
        <v>121</v>
      </c>
      <c r="AV370" s="11" t="s">
        <v>78</v>
      </c>
      <c r="AW370" s="11" t="s">
        <v>31</v>
      </c>
      <c r="AX370" s="11" t="s">
        <v>70</v>
      </c>
      <c r="AY370" s="150" t="s">
        <v>113</v>
      </c>
    </row>
    <row r="371" spans="2:65" s="12" customFormat="1" ht="11.25">
      <c r="B371" s="156"/>
      <c r="D371" s="149" t="s">
        <v>123</v>
      </c>
      <c r="E371" s="157" t="s">
        <v>1</v>
      </c>
      <c r="F371" s="158" t="s">
        <v>438</v>
      </c>
      <c r="H371" s="159">
        <v>20</v>
      </c>
      <c r="I371" s="160"/>
      <c r="L371" s="156"/>
      <c r="M371" s="161"/>
      <c r="N371" s="162"/>
      <c r="O371" s="162"/>
      <c r="P371" s="162"/>
      <c r="Q371" s="162"/>
      <c r="R371" s="162"/>
      <c r="S371" s="162"/>
      <c r="T371" s="163"/>
      <c r="AT371" s="157" t="s">
        <v>123</v>
      </c>
      <c r="AU371" s="157" t="s">
        <v>121</v>
      </c>
      <c r="AV371" s="12" t="s">
        <v>121</v>
      </c>
      <c r="AW371" s="12" t="s">
        <v>31</v>
      </c>
      <c r="AX371" s="12" t="s">
        <v>78</v>
      </c>
      <c r="AY371" s="157" t="s">
        <v>113</v>
      </c>
    </row>
    <row r="372" spans="2:65" s="1" customFormat="1" ht="16.5" customHeight="1">
      <c r="B372" s="135"/>
      <c r="C372" s="136" t="s">
        <v>439</v>
      </c>
      <c r="D372" s="136" t="s">
        <v>115</v>
      </c>
      <c r="E372" s="137" t="s">
        <v>440</v>
      </c>
      <c r="F372" s="138" t="s">
        <v>441</v>
      </c>
      <c r="G372" s="139" t="s">
        <v>442</v>
      </c>
      <c r="H372" s="141"/>
      <c r="I372" s="141"/>
      <c r="J372" s="140">
        <f>ROUND(I372*H372,3)</f>
        <v>0</v>
      </c>
      <c r="K372" s="138" t="s">
        <v>119</v>
      </c>
      <c r="L372" s="30"/>
      <c r="M372" s="142" t="s">
        <v>1</v>
      </c>
      <c r="N372" s="143" t="s">
        <v>42</v>
      </c>
      <c r="O372" s="49"/>
      <c r="P372" s="144">
        <f>O372*H372</f>
        <v>0</v>
      </c>
      <c r="Q372" s="144">
        <v>0</v>
      </c>
      <c r="R372" s="144">
        <f>Q372*H372</f>
        <v>0</v>
      </c>
      <c r="S372" s="144">
        <v>0</v>
      </c>
      <c r="T372" s="145">
        <f>S372*H372</f>
        <v>0</v>
      </c>
      <c r="AR372" s="16" t="s">
        <v>219</v>
      </c>
      <c r="AT372" s="16" t="s">
        <v>115</v>
      </c>
      <c r="AU372" s="16" t="s">
        <v>121</v>
      </c>
      <c r="AY372" s="16" t="s">
        <v>113</v>
      </c>
      <c r="BE372" s="146">
        <f>IF(N372="základná",J372,0)</f>
        <v>0</v>
      </c>
      <c r="BF372" s="146">
        <f>IF(N372="znížená",J372,0)</f>
        <v>0</v>
      </c>
      <c r="BG372" s="146">
        <f>IF(N372="zákl. prenesená",J372,0)</f>
        <v>0</v>
      </c>
      <c r="BH372" s="146">
        <f>IF(N372="zníž. prenesená",J372,0)</f>
        <v>0</v>
      </c>
      <c r="BI372" s="146">
        <f>IF(N372="nulová",J372,0)</f>
        <v>0</v>
      </c>
      <c r="BJ372" s="16" t="s">
        <v>121</v>
      </c>
      <c r="BK372" s="147">
        <f>ROUND(I372*H372,3)</f>
        <v>0</v>
      </c>
      <c r="BL372" s="16" t="s">
        <v>219</v>
      </c>
      <c r="BM372" s="16" t="s">
        <v>443</v>
      </c>
    </row>
    <row r="373" spans="2:65" s="10" customFormat="1" ht="22.9" customHeight="1">
      <c r="B373" s="122"/>
      <c r="D373" s="123" t="s">
        <v>69</v>
      </c>
      <c r="E373" s="133" t="s">
        <v>444</v>
      </c>
      <c r="F373" s="133" t="s">
        <v>445</v>
      </c>
      <c r="I373" s="125"/>
      <c r="J373" s="134">
        <f>BK373</f>
        <v>0</v>
      </c>
      <c r="L373" s="122"/>
      <c r="M373" s="127"/>
      <c r="N373" s="128"/>
      <c r="O373" s="128"/>
      <c r="P373" s="129">
        <f>SUM(P374:P388)</f>
        <v>0</v>
      </c>
      <c r="Q373" s="128"/>
      <c r="R373" s="129">
        <f>SUM(R374:R388)</f>
        <v>0</v>
      </c>
      <c r="S373" s="128"/>
      <c r="T373" s="130">
        <f>SUM(T374:T388)</f>
        <v>0</v>
      </c>
      <c r="AR373" s="123" t="s">
        <v>121</v>
      </c>
      <c r="AT373" s="131" t="s">
        <v>69</v>
      </c>
      <c r="AU373" s="131" t="s">
        <v>78</v>
      </c>
      <c r="AY373" s="123" t="s">
        <v>113</v>
      </c>
      <c r="BK373" s="132">
        <f>SUM(BK374:BK388)</f>
        <v>0</v>
      </c>
    </row>
    <row r="374" spans="2:65" s="1" customFormat="1" ht="16.5" customHeight="1">
      <c r="B374" s="135"/>
      <c r="C374" s="136" t="s">
        <v>446</v>
      </c>
      <c r="D374" s="136" t="s">
        <v>115</v>
      </c>
      <c r="E374" s="137" t="s">
        <v>447</v>
      </c>
      <c r="F374" s="138" t="s">
        <v>448</v>
      </c>
      <c r="G374" s="139" t="s">
        <v>225</v>
      </c>
      <c r="H374" s="140">
        <v>136</v>
      </c>
      <c r="I374" s="141"/>
      <c r="J374" s="140">
        <f>ROUND(I374*H374,3)</f>
        <v>0</v>
      </c>
      <c r="K374" s="138" t="s">
        <v>1</v>
      </c>
      <c r="L374" s="30"/>
      <c r="M374" s="142" t="s">
        <v>1</v>
      </c>
      <c r="N374" s="143" t="s">
        <v>42</v>
      </c>
      <c r="O374" s="49"/>
      <c r="P374" s="144">
        <f>O374*H374</f>
        <v>0</v>
      </c>
      <c r="Q374" s="144">
        <v>0</v>
      </c>
      <c r="R374" s="144">
        <f>Q374*H374</f>
        <v>0</v>
      </c>
      <c r="S374" s="144">
        <v>0</v>
      </c>
      <c r="T374" s="145">
        <f>S374*H374</f>
        <v>0</v>
      </c>
      <c r="AR374" s="16" t="s">
        <v>219</v>
      </c>
      <c r="AT374" s="16" t="s">
        <v>115</v>
      </c>
      <c r="AU374" s="16" t="s">
        <v>121</v>
      </c>
      <c r="AY374" s="16" t="s">
        <v>113</v>
      </c>
      <c r="BE374" s="146">
        <f>IF(N374="základná",J374,0)</f>
        <v>0</v>
      </c>
      <c r="BF374" s="146">
        <f>IF(N374="znížená",J374,0)</f>
        <v>0</v>
      </c>
      <c r="BG374" s="146">
        <f>IF(N374="zákl. prenesená",J374,0)</f>
        <v>0</v>
      </c>
      <c r="BH374" s="146">
        <f>IF(N374="zníž. prenesená",J374,0)</f>
        <v>0</v>
      </c>
      <c r="BI374" s="146">
        <f>IF(N374="nulová",J374,0)</f>
        <v>0</v>
      </c>
      <c r="BJ374" s="16" t="s">
        <v>121</v>
      </c>
      <c r="BK374" s="147">
        <f>ROUND(I374*H374,3)</f>
        <v>0</v>
      </c>
      <c r="BL374" s="16" t="s">
        <v>219</v>
      </c>
      <c r="BM374" s="16" t="s">
        <v>449</v>
      </c>
    </row>
    <row r="375" spans="2:65" s="12" customFormat="1" ht="11.25">
      <c r="B375" s="156"/>
      <c r="D375" s="149" t="s">
        <v>123</v>
      </c>
      <c r="E375" s="157" t="s">
        <v>1</v>
      </c>
      <c r="F375" s="158" t="s">
        <v>450</v>
      </c>
      <c r="H375" s="159">
        <v>2</v>
      </c>
      <c r="I375" s="160"/>
      <c r="L375" s="156"/>
      <c r="M375" s="161"/>
      <c r="N375" s="162"/>
      <c r="O375" s="162"/>
      <c r="P375" s="162"/>
      <c r="Q375" s="162"/>
      <c r="R375" s="162"/>
      <c r="S375" s="162"/>
      <c r="T375" s="163"/>
      <c r="AT375" s="157" t="s">
        <v>123</v>
      </c>
      <c r="AU375" s="157" t="s">
        <v>121</v>
      </c>
      <c r="AV375" s="12" t="s">
        <v>121</v>
      </c>
      <c r="AW375" s="12" t="s">
        <v>31</v>
      </c>
      <c r="AX375" s="12" t="s">
        <v>70</v>
      </c>
      <c r="AY375" s="157" t="s">
        <v>113</v>
      </c>
    </row>
    <row r="376" spans="2:65" s="12" customFormat="1" ht="11.25">
      <c r="B376" s="156"/>
      <c r="D376" s="149" t="s">
        <v>123</v>
      </c>
      <c r="E376" s="157" t="s">
        <v>1</v>
      </c>
      <c r="F376" s="158" t="s">
        <v>451</v>
      </c>
      <c r="H376" s="159">
        <v>4</v>
      </c>
      <c r="I376" s="160"/>
      <c r="L376" s="156"/>
      <c r="M376" s="161"/>
      <c r="N376" s="162"/>
      <c r="O376" s="162"/>
      <c r="P376" s="162"/>
      <c r="Q376" s="162"/>
      <c r="R376" s="162"/>
      <c r="S376" s="162"/>
      <c r="T376" s="163"/>
      <c r="AT376" s="157" t="s">
        <v>123</v>
      </c>
      <c r="AU376" s="157" t="s">
        <v>121</v>
      </c>
      <c r="AV376" s="12" t="s">
        <v>121</v>
      </c>
      <c r="AW376" s="12" t="s">
        <v>31</v>
      </c>
      <c r="AX376" s="12" t="s">
        <v>70</v>
      </c>
      <c r="AY376" s="157" t="s">
        <v>113</v>
      </c>
    </row>
    <row r="377" spans="2:65" s="12" customFormat="1" ht="11.25">
      <c r="B377" s="156"/>
      <c r="D377" s="149" t="s">
        <v>123</v>
      </c>
      <c r="E377" s="157" t="s">
        <v>1</v>
      </c>
      <c r="F377" s="158" t="s">
        <v>452</v>
      </c>
      <c r="H377" s="159">
        <v>8</v>
      </c>
      <c r="I377" s="160"/>
      <c r="L377" s="156"/>
      <c r="M377" s="161"/>
      <c r="N377" s="162"/>
      <c r="O377" s="162"/>
      <c r="P377" s="162"/>
      <c r="Q377" s="162"/>
      <c r="R377" s="162"/>
      <c r="S377" s="162"/>
      <c r="T377" s="163"/>
      <c r="AT377" s="157" t="s">
        <v>123</v>
      </c>
      <c r="AU377" s="157" t="s">
        <v>121</v>
      </c>
      <c r="AV377" s="12" t="s">
        <v>121</v>
      </c>
      <c r="AW377" s="12" t="s">
        <v>31</v>
      </c>
      <c r="AX377" s="12" t="s">
        <v>70</v>
      </c>
      <c r="AY377" s="157" t="s">
        <v>113</v>
      </c>
    </row>
    <row r="378" spans="2:65" s="12" customFormat="1" ht="11.25">
      <c r="B378" s="156"/>
      <c r="D378" s="149" t="s">
        <v>123</v>
      </c>
      <c r="E378" s="157" t="s">
        <v>1</v>
      </c>
      <c r="F378" s="158" t="s">
        <v>453</v>
      </c>
      <c r="H378" s="159">
        <v>14</v>
      </c>
      <c r="I378" s="160"/>
      <c r="L378" s="156"/>
      <c r="M378" s="161"/>
      <c r="N378" s="162"/>
      <c r="O378" s="162"/>
      <c r="P378" s="162"/>
      <c r="Q378" s="162"/>
      <c r="R378" s="162"/>
      <c r="S378" s="162"/>
      <c r="T378" s="163"/>
      <c r="AT378" s="157" t="s">
        <v>123</v>
      </c>
      <c r="AU378" s="157" t="s">
        <v>121</v>
      </c>
      <c r="AV378" s="12" t="s">
        <v>121</v>
      </c>
      <c r="AW378" s="12" t="s">
        <v>31</v>
      </c>
      <c r="AX378" s="12" t="s">
        <v>70</v>
      </c>
      <c r="AY378" s="157" t="s">
        <v>113</v>
      </c>
    </row>
    <row r="379" spans="2:65" s="12" customFormat="1" ht="11.25">
      <c r="B379" s="156"/>
      <c r="D379" s="149" t="s">
        <v>123</v>
      </c>
      <c r="E379" s="157" t="s">
        <v>1</v>
      </c>
      <c r="F379" s="158" t="s">
        <v>454</v>
      </c>
      <c r="H379" s="159">
        <v>10</v>
      </c>
      <c r="I379" s="160"/>
      <c r="L379" s="156"/>
      <c r="M379" s="161"/>
      <c r="N379" s="162"/>
      <c r="O379" s="162"/>
      <c r="P379" s="162"/>
      <c r="Q379" s="162"/>
      <c r="R379" s="162"/>
      <c r="S379" s="162"/>
      <c r="T379" s="163"/>
      <c r="AT379" s="157" t="s">
        <v>123</v>
      </c>
      <c r="AU379" s="157" t="s">
        <v>121</v>
      </c>
      <c r="AV379" s="12" t="s">
        <v>121</v>
      </c>
      <c r="AW379" s="12" t="s">
        <v>31</v>
      </c>
      <c r="AX379" s="12" t="s">
        <v>70</v>
      </c>
      <c r="AY379" s="157" t="s">
        <v>113</v>
      </c>
    </row>
    <row r="380" spans="2:65" s="12" customFormat="1" ht="11.25">
      <c r="B380" s="156"/>
      <c r="D380" s="149" t="s">
        <v>123</v>
      </c>
      <c r="E380" s="157" t="s">
        <v>1</v>
      </c>
      <c r="F380" s="158" t="s">
        <v>233</v>
      </c>
      <c r="H380" s="159">
        <v>15</v>
      </c>
      <c r="I380" s="160"/>
      <c r="L380" s="156"/>
      <c r="M380" s="161"/>
      <c r="N380" s="162"/>
      <c r="O380" s="162"/>
      <c r="P380" s="162"/>
      <c r="Q380" s="162"/>
      <c r="R380" s="162"/>
      <c r="S380" s="162"/>
      <c r="T380" s="163"/>
      <c r="AT380" s="157" t="s">
        <v>123</v>
      </c>
      <c r="AU380" s="157" t="s">
        <v>121</v>
      </c>
      <c r="AV380" s="12" t="s">
        <v>121</v>
      </c>
      <c r="AW380" s="12" t="s">
        <v>31</v>
      </c>
      <c r="AX380" s="12" t="s">
        <v>70</v>
      </c>
      <c r="AY380" s="157" t="s">
        <v>113</v>
      </c>
    </row>
    <row r="381" spans="2:65" s="12" customFormat="1" ht="11.25">
      <c r="B381" s="156"/>
      <c r="D381" s="149" t="s">
        <v>123</v>
      </c>
      <c r="E381" s="157" t="s">
        <v>1</v>
      </c>
      <c r="F381" s="158" t="s">
        <v>455</v>
      </c>
      <c r="H381" s="159">
        <v>12</v>
      </c>
      <c r="I381" s="160"/>
      <c r="L381" s="156"/>
      <c r="M381" s="161"/>
      <c r="N381" s="162"/>
      <c r="O381" s="162"/>
      <c r="P381" s="162"/>
      <c r="Q381" s="162"/>
      <c r="R381" s="162"/>
      <c r="S381" s="162"/>
      <c r="T381" s="163"/>
      <c r="AT381" s="157" t="s">
        <v>123</v>
      </c>
      <c r="AU381" s="157" t="s">
        <v>121</v>
      </c>
      <c r="AV381" s="12" t="s">
        <v>121</v>
      </c>
      <c r="AW381" s="12" t="s">
        <v>31</v>
      </c>
      <c r="AX381" s="12" t="s">
        <v>70</v>
      </c>
      <c r="AY381" s="157" t="s">
        <v>113</v>
      </c>
    </row>
    <row r="382" spans="2:65" s="12" customFormat="1" ht="11.25">
      <c r="B382" s="156"/>
      <c r="D382" s="149" t="s">
        <v>123</v>
      </c>
      <c r="E382" s="157" t="s">
        <v>1</v>
      </c>
      <c r="F382" s="158" t="s">
        <v>456</v>
      </c>
      <c r="H382" s="159">
        <v>22</v>
      </c>
      <c r="I382" s="160"/>
      <c r="L382" s="156"/>
      <c r="M382" s="161"/>
      <c r="N382" s="162"/>
      <c r="O382" s="162"/>
      <c r="P382" s="162"/>
      <c r="Q382" s="162"/>
      <c r="R382" s="162"/>
      <c r="S382" s="162"/>
      <c r="T382" s="163"/>
      <c r="AT382" s="157" t="s">
        <v>123</v>
      </c>
      <c r="AU382" s="157" t="s">
        <v>121</v>
      </c>
      <c r="AV382" s="12" t="s">
        <v>121</v>
      </c>
      <c r="AW382" s="12" t="s">
        <v>31</v>
      </c>
      <c r="AX382" s="12" t="s">
        <v>70</v>
      </c>
      <c r="AY382" s="157" t="s">
        <v>113</v>
      </c>
    </row>
    <row r="383" spans="2:65" s="12" customFormat="1" ht="11.25">
      <c r="B383" s="156"/>
      <c r="D383" s="149" t="s">
        <v>123</v>
      </c>
      <c r="E383" s="157" t="s">
        <v>1</v>
      </c>
      <c r="F383" s="158" t="s">
        <v>239</v>
      </c>
      <c r="H383" s="159">
        <v>12</v>
      </c>
      <c r="I383" s="160"/>
      <c r="L383" s="156"/>
      <c r="M383" s="161"/>
      <c r="N383" s="162"/>
      <c r="O383" s="162"/>
      <c r="P383" s="162"/>
      <c r="Q383" s="162"/>
      <c r="R383" s="162"/>
      <c r="S383" s="162"/>
      <c r="T383" s="163"/>
      <c r="AT383" s="157" t="s">
        <v>123</v>
      </c>
      <c r="AU383" s="157" t="s">
        <v>121</v>
      </c>
      <c r="AV383" s="12" t="s">
        <v>121</v>
      </c>
      <c r="AW383" s="12" t="s">
        <v>31</v>
      </c>
      <c r="AX383" s="12" t="s">
        <v>70</v>
      </c>
      <c r="AY383" s="157" t="s">
        <v>113</v>
      </c>
    </row>
    <row r="384" spans="2:65" s="12" customFormat="1" ht="11.25">
      <c r="B384" s="156"/>
      <c r="D384" s="149" t="s">
        <v>123</v>
      </c>
      <c r="E384" s="157" t="s">
        <v>1</v>
      </c>
      <c r="F384" s="158" t="s">
        <v>457</v>
      </c>
      <c r="H384" s="159">
        <v>10</v>
      </c>
      <c r="I384" s="160"/>
      <c r="L384" s="156"/>
      <c r="M384" s="161"/>
      <c r="N384" s="162"/>
      <c r="O384" s="162"/>
      <c r="P384" s="162"/>
      <c r="Q384" s="162"/>
      <c r="R384" s="162"/>
      <c r="S384" s="162"/>
      <c r="T384" s="163"/>
      <c r="AT384" s="157" t="s">
        <v>123</v>
      </c>
      <c r="AU384" s="157" t="s">
        <v>121</v>
      </c>
      <c r="AV384" s="12" t="s">
        <v>121</v>
      </c>
      <c r="AW384" s="12" t="s">
        <v>31</v>
      </c>
      <c r="AX384" s="12" t="s">
        <v>70</v>
      </c>
      <c r="AY384" s="157" t="s">
        <v>113</v>
      </c>
    </row>
    <row r="385" spans="2:51" s="12" customFormat="1" ht="11.25">
      <c r="B385" s="156"/>
      <c r="D385" s="149" t="s">
        <v>123</v>
      </c>
      <c r="E385" s="157" t="s">
        <v>1</v>
      </c>
      <c r="F385" s="158" t="s">
        <v>458</v>
      </c>
      <c r="H385" s="159">
        <v>12</v>
      </c>
      <c r="I385" s="160"/>
      <c r="L385" s="156"/>
      <c r="M385" s="161"/>
      <c r="N385" s="162"/>
      <c r="O385" s="162"/>
      <c r="P385" s="162"/>
      <c r="Q385" s="162"/>
      <c r="R385" s="162"/>
      <c r="S385" s="162"/>
      <c r="T385" s="163"/>
      <c r="AT385" s="157" t="s">
        <v>123</v>
      </c>
      <c r="AU385" s="157" t="s">
        <v>121</v>
      </c>
      <c r="AV385" s="12" t="s">
        <v>121</v>
      </c>
      <c r="AW385" s="12" t="s">
        <v>31</v>
      </c>
      <c r="AX385" s="12" t="s">
        <v>70</v>
      </c>
      <c r="AY385" s="157" t="s">
        <v>113</v>
      </c>
    </row>
    <row r="386" spans="2:51" s="12" customFormat="1" ht="11.25">
      <c r="B386" s="156"/>
      <c r="D386" s="149" t="s">
        <v>123</v>
      </c>
      <c r="E386" s="157" t="s">
        <v>1</v>
      </c>
      <c r="F386" s="158" t="s">
        <v>459</v>
      </c>
      <c r="H386" s="159">
        <v>10</v>
      </c>
      <c r="I386" s="160"/>
      <c r="L386" s="156"/>
      <c r="M386" s="161"/>
      <c r="N386" s="162"/>
      <c r="O386" s="162"/>
      <c r="P386" s="162"/>
      <c r="Q386" s="162"/>
      <c r="R386" s="162"/>
      <c r="S386" s="162"/>
      <c r="T386" s="163"/>
      <c r="AT386" s="157" t="s">
        <v>123</v>
      </c>
      <c r="AU386" s="157" t="s">
        <v>121</v>
      </c>
      <c r="AV386" s="12" t="s">
        <v>121</v>
      </c>
      <c r="AW386" s="12" t="s">
        <v>31</v>
      </c>
      <c r="AX386" s="12" t="s">
        <v>70</v>
      </c>
      <c r="AY386" s="157" t="s">
        <v>113</v>
      </c>
    </row>
    <row r="387" spans="2:51" s="12" customFormat="1" ht="11.25">
      <c r="B387" s="156"/>
      <c r="D387" s="149" t="s">
        <v>123</v>
      </c>
      <c r="E387" s="157" t="s">
        <v>1</v>
      </c>
      <c r="F387" s="158" t="s">
        <v>460</v>
      </c>
      <c r="H387" s="159">
        <v>5</v>
      </c>
      <c r="I387" s="160"/>
      <c r="L387" s="156"/>
      <c r="M387" s="161"/>
      <c r="N387" s="162"/>
      <c r="O387" s="162"/>
      <c r="P387" s="162"/>
      <c r="Q387" s="162"/>
      <c r="R387" s="162"/>
      <c r="S387" s="162"/>
      <c r="T387" s="163"/>
      <c r="AT387" s="157" t="s">
        <v>123</v>
      </c>
      <c r="AU387" s="157" t="s">
        <v>121</v>
      </c>
      <c r="AV387" s="12" t="s">
        <v>121</v>
      </c>
      <c r="AW387" s="12" t="s">
        <v>31</v>
      </c>
      <c r="AX387" s="12" t="s">
        <v>70</v>
      </c>
      <c r="AY387" s="157" t="s">
        <v>113</v>
      </c>
    </row>
    <row r="388" spans="2:51" s="13" customFormat="1" ht="11.25">
      <c r="B388" s="164"/>
      <c r="D388" s="149" t="s">
        <v>123</v>
      </c>
      <c r="E388" s="165" t="s">
        <v>1</v>
      </c>
      <c r="F388" s="166" t="s">
        <v>128</v>
      </c>
      <c r="H388" s="167">
        <v>136</v>
      </c>
      <c r="I388" s="168"/>
      <c r="L388" s="164"/>
      <c r="M388" s="189"/>
      <c r="N388" s="190"/>
      <c r="O388" s="190"/>
      <c r="P388" s="190"/>
      <c r="Q388" s="190"/>
      <c r="R388" s="190"/>
      <c r="S388" s="190"/>
      <c r="T388" s="191"/>
      <c r="AT388" s="165" t="s">
        <v>123</v>
      </c>
      <c r="AU388" s="165" t="s">
        <v>121</v>
      </c>
      <c r="AV388" s="13" t="s">
        <v>120</v>
      </c>
      <c r="AW388" s="13" t="s">
        <v>31</v>
      </c>
      <c r="AX388" s="13" t="s">
        <v>78</v>
      </c>
      <c r="AY388" s="165" t="s">
        <v>113</v>
      </c>
    </row>
    <row r="389" spans="2:51" s="1" customFormat="1" ht="6.95" customHeight="1">
      <c r="B389" s="39"/>
      <c r="C389" s="40"/>
      <c r="D389" s="40"/>
      <c r="E389" s="40"/>
      <c r="F389" s="40"/>
      <c r="G389" s="40"/>
      <c r="H389" s="40"/>
      <c r="I389" s="96"/>
      <c r="J389" s="40"/>
      <c r="K389" s="40"/>
      <c r="L389" s="30"/>
    </row>
  </sheetData>
  <autoFilter ref="C89:K388" xr:uid="{00000000-0009-0000-0000-000001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01 - Statická sanácia exi...</vt:lpstr>
      <vt:lpstr>'01 - Statická sanácia exi...'!Názvy_tlače</vt:lpstr>
      <vt:lpstr>'Rekapitulácia stavby'!Názvy_tlače</vt:lpstr>
      <vt:lpstr>'01 - Statická sanácia exi...'!Oblasť_tlače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masnicova</dc:creator>
  <cp:lastModifiedBy>Rastislav Danák</cp:lastModifiedBy>
  <dcterms:created xsi:type="dcterms:W3CDTF">2019-03-29T06:21:47Z</dcterms:created>
  <dcterms:modified xsi:type="dcterms:W3CDTF">2019-04-11T06:43:18Z</dcterms:modified>
</cp:coreProperties>
</file>