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Marian\Desktop\"/>
    </mc:Choice>
  </mc:AlternateContent>
  <xr:revisionPtr revIDLastSave="0" documentId="13_ncr:1_{10C7DD0A-B3FC-48D6-A416-21EC25580D8B}" xr6:coauthVersionLast="47" xr6:coauthVersionMax="47" xr10:uidLastSave="{00000000-0000-0000-0000-000000000000}"/>
  <bookViews>
    <workbookView xWindow="15" yWindow="0" windowWidth="23985" windowHeight="12900" activeTab="1" xr2:uid="{00000000-000D-0000-FFFF-FFFF00000000}"/>
  </bookViews>
  <sheets>
    <sheet name="Rekapitulácia stavby" sheetId="1" r:id="rId1"/>
    <sheet name="2022-07 - Rekonštrukcia a..." sheetId="2" r:id="rId2"/>
  </sheets>
  <definedNames>
    <definedName name="_xlnm._FilterDatabase" localSheetId="1" hidden="1">'2022-07 - Rekonštrukcia a...'!$C$117:$K$132</definedName>
    <definedName name="_xlnm.Print_Titles" localSheetId="1">'2022-07 - Rekonštrukcia a...'!$117:$117</definedName>
    <definedName name="_xlnm.Print_Titles" localSheetId="0">'Rekapitulácia stavby'!$92:$92</definedName>
    <definedName name="_xlnm.Print_Area" localSheetId="1">'2022-07 - Rekonštrukcia a...'!$C$4:$J$76,'2022-07 - Rekonštrukcia a...'!$C$82:$J$101,'2022-07 - Rekonštrukcia a...'!$C$107:$J$132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2" i="2" l="1"/>
  <c r="J35" i="2"/>
  <c r="J34" i="2"/>
  <c r="AY95" i="1"/>
  <c r="J33" i="2"/>
  <c r="AX95" i="1"/>
  <c r="BI132" i="2"/>
  <c r="BH132" i="2"/>
  <c r="BG132" i="2"/>
  <c r="BE132" i="2"/>
  <c r="T132" i="2"/>
  <c r="T131" i="2" s="1"/>
  <c r="R132" i="2"/>
  <c r="R131" i="2" s="1"/>
  <c r="P132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E110" i="2"/>
  <c r="F87" i="2"/>
  <c r="E85" i="2"/>
  <c r="J19" i="2"/>
  <c r="J89" i="2"/>
  <c r="J18" i="2"/>
  <c r="J16" i="2"/>
  <c r="E16" i="2"/>
  <c r="F90" i="2" s="1"/>
  <c r="J15" i="2"/>
  <c r="J13" i="2"/>
  <c r="E13" i="2"/>
  <c r="J12" i="2"/>
  <c r="J112" i="2"/>
  <c r="L90" i="1"/>
  <c r="AM90" i="1"/>
  <c r="AM89" i="1"/>
  <c r="L89" i="1"/>
  <c r="AM87" i="1"/>
  <c r="L85" i="1"/>
  <c r="L84" i="1"/>
  <c r="BK129" i="2"/>
  <c r="AS94" i="1"/>
  <c r="BK128" i="2"/>
  <c r="BK130" i="2"/>
  <c r="J125" i="2"/>
  <c r="BK125" i="2"/>
  <c r="BK132" i="2"/>
  <c r="J130" i="2"/>
  <c r="J124" i="2"/>
  <c r="J129" i="2"/>
  <c r="BK121" i="2"/>
  <c r="BK124" i="2"/>
  <c r="J121" i="2"/>
  <c r="J132" i="2"/>
  <c r="BK122" i="2"/>
  <c r="J128" i="2"/>
  <c r="J122" i="2"/>
  <c r="R123" i="2" l="1"/>
  <c r="BK120" i="2"/>
  <c r="J120" i="2"/>
  <c r="J96" i="2"/>
  <c r="R120" i="2"/>
  <c r="R119" i="2"/>
  <c r="BK127" i="2"/>
  <c r="P120" i="2"/>
  <c r="T120" i="2"/>
  <c r="T123" i="2"/>
  <c r="T119" i="2" s="1"/>
  <c r="P127" i="2"/>
  <c r="P126" i="2" s="1"/>
  <c r="BK123" i="2"/>
  <c r="J123" i="2"/>
  <c r="J97" i="2"/>
  <c r="R127" i="2"/>
  <c r="R126" i="2"/>
  <c r="P123" i="2"/>
  <c r="T127" i="2"/>
  <c r="T126" i="2" s="1"/>
  <c r="BK131" i="2"/>
  <c r="J131" i="2"/>
  <c r="J100" i="2"/>
  <c r="J114" i="2"/>
  <c r="J87" i="2"/>
  <c r="BF124" i="2"/>
  <c r="BF122" i="2"/>
  <c r="BF125" i="2"/>
  <c r="BF128" i="2"/>
  <c r="BF132" i="2"/>
  <c r="F115" i="2"/>
  <c r="BF121" i="2"/>
  <c r="BF129" i="2"/>
  <c r="BF130" i="2"/>
  <c r="F31" i="2"/>
  <c r="AZ95" i="1" s="1"/>
  <c r="AZ94" i="1" s="1"/>
  <c r="W29" i="1" s="1"/>
  <c r="F34" i="2"/>
  <c r="BC95" i="1" s="1"/>
  <c r="BC94" i="1" s="1"/>
  <c r="W32" i="1" s="1"/>
  <c r="F35" i="2"/>
  <c r="BD95" i="1" s="1"/>
  <c r="BD94" i="1" s="1"/>
  <c r="W33" i="1" s="1"/>
  <c r="J31" i="2"/>
  <c r="AV95" i="1" s="1"/>
  <c r="F33" i="2"/>
  <c r="BB95" i="1"/>
  <c r="BB94" i="1" s="1"/>
  <c r="W31" i="1" s="1"/>
  <c r="BK126" i="2" l="1"/>
  <c r="J126" i="2"/>
  <c r="J98" i="2"/>
  <c r="T118" i="2"/>
  <c r="P119" i="2"/>
  <c r="P118" i="2"/>
  <c r="AU95" i="1"/>
  <c r="AU94" i="1" s="1"/>
  <c r="R118" i="2"/>
  <c r="J127" i="2"/>
  <c r="J99" i="2"/>
  <c r="BK119" i="2"/>
  <c r="J119" i="2"/>
  <c r="J95" i="2" s="1"/>
  <c r="AX94" i="1"/>
  <c r="AV94" i="1"/>
  <c r="AK29" i="1" s="1"/>
  <c r="F32" i="2"/>
  <c r="BA95" i="1"/>
  <c r="BA94" i="1" s="1"/>
  <c r="W30" i="1" s="1"/>
  <c r="AY94" i="1"/>
  <c r="J32" i="2"/>
  <c r="AW95" i="1"/>
  <c r="AT95" i="1" s="1"/>
  <c r="BK118" i="2" l="1"/>
  <c r="J118" i="2"/>
  <c r="J94" i="2"/>
  <c r="AW94" i="1"/>
  <c r="AK30" i="1" s="1"/>
  <c r="J28" i="2" l="1"/>
  <c r="AG95" i="1"/>
  <c r="AG94" i="1" s="1"/>
  <c r="AK26" i="1" s="1"/>
  <c r="AT94" i="1"/>
  <c r="J37" i="2" l="1"/>
  <c r="AN94" i="1"/>
  <c r="AN95" i="1"/>
  <c r="AK35" i="1"/>
</calcChain>
</file>

<file path=xl/sharedStrings.xml><?xml version="1.0" encoding="utf-8"?>
<sst xmlns="http://schemas.openxmlformats.org/spreadsheetml/2006/main" count="401" uniqueCount="157">
  <si>
    <t>Export Komplet</t>
  </si>
  <si>
    <t/>
  </si>
  <si>
    <t>2.0</t>
  </si>
  <si>
    <t>False</t>
  </si>
  <si>
    <t>{bed5aa38-e5ff-4077-912a-a476962bfd39}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</si>
  <si>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</si>
  <si>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</si>
  <si>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</si>
  <si>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</si>
  <si>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</si>
  <si>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</si>
  <si>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</si>
  <si>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</si>
  <si>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2022-07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</si>
  <si>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</si>
  <si>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</si>
  <si>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 modernizácia výrobných priestorov Mäsovýroba Kopčany s.r.o.</t>
  </si>
  <si>
    <t>JKSO:</t>
  </si>
  <si>
    <t>KS:</t>
  </si>
  <si>
    <t>Miesto:</t>
  </si>
  <si>
    <t>Dátum: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</si>
  <si>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</si>
  <si>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</si>
  <si>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</si>
  <si>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</si>
  <si>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</si>
  <si>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</si>
  <si>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</si>
  <si>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</si>
  <si>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</si>
  <si>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</si>
  <si>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</si>
  <si>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</si>
  <si>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</si>
  <si>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</si>
  <si>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</si>
  <si>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</si>
  <si>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</si>
  <si>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</si>
  <si>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</si>
  <si>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</si>
  <si>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</si>
  <si>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</si>
  <si>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</si>
  <si>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</si>
  <si>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</si>
  <si>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</si>
  <si>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</si>
  <si>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</si>
  <si>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</si>
  <si>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</si>
  <si>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</si>
  <si>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</si>
  <si>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</si>
  <si>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</si>
  <si>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</si>
  <si>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</si>
  <si>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</si>
  <si>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</si>
  <si>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</si>
  <si>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</si>
  <si>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</si>
  <si>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</si>
  <si>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</si>
  <si>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</si>
  <si>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</si>
  <si>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</si>
  <si>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</si>
  <si>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</si>
  <si>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</si>
  <si>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</si>
  <si>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</si>
  <si>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</si>
  <si>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</si>
  <si>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</si>
  <si>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</si>
  <si>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</si>
  <si>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</si>
  <si>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</si>
  <si>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</si>
  <si>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</si>
  <si>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</si>
  <si>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</si>
  <si>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</si>
  <si>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</si>
  <si>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</si>
  <si>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</si>
  <si>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</si>
  <si>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777 - Podlahy syntetické</t>
  </si>
  <si>
    <t xml:space="preserve">    782 - Obklady z prírodného a konglomerovaného kameňa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</si>
  <si>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</si>
  <si>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</si>
  <si>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</si>
  <si>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</si>
  <si>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</si>
  <si>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</si>
  <si>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</si>
  <si>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</si>
  <si>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</si>
  <si>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</si>
  <si>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</si>
  <si>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</si>
  <si>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</si>
  <si>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</si>
  <si>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</si>
  <si>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</si>
  <si>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</si>
  <si>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</si>
  <si>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632451652.S</t>
  </si>
  <si>
    <t>Vyspravenie betónových podláh, balkónov cementovým polymérom, oprava priemeru nad 50 do 200 mm hr. do 20 mm</t>
  </si>
  <si>
    <t>ks</t>
  </si>
  <si>
    <t>4</t>
  </si>
  <si>
    <t>2</t>
  </si>
  <si>
    <t>1861976108</t>
  </si>
  <si>
    <t>632452390.S</t>
  </si>
  <si>
    <t>Polymércementový poter (vhodný aj ako spádový), pevnosti v tlaku 40 MPa, hr. 50 mm</t>
  </si>
  <si>
    <t>m2</t>
  </si>
  <si>
    <t>-1925714773</t>
  </si>
  <si>
    <t>9</t>
  </si>
  <si>
    <t>Ostatné konštrukcie a práce-búranie</t>
  </si>
  <si>
    <t>3</t>
  </si>
  <si>
    <t>938902303.S</t>
  </si>
  <si>
    <t>Čistenie betónového podkladu vysokotlakovým vodným lúčom do hrúbky 1 mm - podláh</t>
  </si>
  <si>
    <t>180617530</t>
  </si>
  <si>
    <t>965044201.S</t>
  </si>
  <si>
    <t>Brúsenie existujúcich betónových podláh, zbrúsenie hrúbky do 3 mm -0,00600t</t>
  </si>
  <si>
    <t>1277742332</t>
  </si>
  <si>
    <t>PSV</t>
  </si>
  <si>
    <t>Práce a dodávky PSV</t>
  </si>
  <si>
    <t>777</t>
  </si>
  <si>
    <t>Podlahy syntetické</t>
  </si>
  <si>
    <t>5</t>
  </si>
  <si>
    <t>777531015.S</t>
  </si>
  <si>
    <t>Polyuretánová samonivelačná stierka hr. 3 mm, penetrácia, 1x stierka s kremičitým pieskom, uzatvárací náter</t>
  </si>
  <si>
    <t>16</t>
  </si>
  <si>
    <t>-915983011</t>
  </si>
  <si>
    <t>777610100.S</t>
  </si>
  <si>
    <t>Epoxidový penetračný náter jednonásobný</t>
  </si>
  <si>
    <t>324172310</t>
  </si>
  <si>
    <t>7</t>
  </si>
  <si>
    <t>777990010.S.1</t>
  </si>
  <si>
    <t>m</t>
  </si>
  <si>
    <t>-1368414713</t>
  </si>
  <si>
    <t>782</t>
  </si>
  <si>
    <t>Obklady z prírodného a konglomerovaného kameňa</t>
  </si>
  <si>
    <t>8</t>
  </si>
  <si>
    <t>782991100.S</t>
  </si>
  <si>
    <t>Ostatné práce výplň dilatačnej škáry trvale pružným silikónovým tmelom šírky do 20 mm</t>
  </si>
  <si>
    <t>-1349484189</t>
  </si>
  <si>
    <t xml:space="preserve">Mäsovýroba s.r.o. Kopčany </t>
  </si>
  <si>
    <t>Štefánikovo námestie č.593 ,908 48 Kopčany</t>
  </si>
  <si>
    <t>Štefánikovo námestie č.593, 908 48 Kopčany</t>
  </si>
  <si>
    <t>Mäsovýroba Kopčany s.r.o.</t>
  </si>
  <si>
    <t>Štefánikovo nám. č.593 ,908 48 Kopčany</t>
  </si>
  <si>
    <t>Ing .Michal Nagy</t>
  </si>
  <si>
    <t>Ing Michal Nagy</t>
  </si>
  <si>
    <t xml:space="preserve"> Fabion nerezový -/Fabión plastový HSL10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</si>
</sst>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62" workbookViewId="0">
      <selection activeCell="K86" sqref="K86:X8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7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73" t="s">
        <v>13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7"/>
      <c r="BE5" s="170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175" t="s">
        <v>16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7"/>
      <c r="BE6" s="171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71"/>
      <c r="BS7" s="14" t="s">
        <v>6</v>
      </c>
    </row>
    <row r="8" spans="1:74" s="1" customFormat="1" ht="12" customHeight="1">
      <c r="B8" s="17"/>
      <c r="D8" s="24" t="s">
        <v>19</v>
      </c>
      <c r="AD8" s="1" t="s">
        <v>150</v>
      </c>
      <c r="AK8" s="24" t="s">
        <v>20</v>
      </c>
      <c r="AN8" s="25"/>
      <c r="AR8" s="17"/>
      <c r="BE8" s="171"/>
      <c r="BS8" s="14" t="s">
        <v>6</v>
      </c>
    </row>
    <row r="9" spans="1:74" s="1" customFormat="1" ht="14.45" customHeight="1">
      <c r="B9" s="17"/>
      <c r="AR9" s="17"/>
      <c r="BE9" s="171"/>
      <c r="BS9" s="14" t="s">
        <v>6</v>
      </c>
    </row>
    <row r="10" spans="1:74" s="1" customFormat="1" ht="12" customHeight="1">
      <c r="B10" s="17"/>
      <c r="D10" s="24" t="s">
        <v>21</v>
      </c>
      <c r="H10" s="1" t="s">
        <v>149</v>
      </c>
      <c r="AK10" s="24" t="s">
        <v>22</v>
      </c>
      <c r="AN10" s="1">
        <v>46870652</v>
      </c>
      <c r="AR10" s="17"/>
      <c r="BE10" s="171"/>
      <c r="BS10" s="14" t="s">
        <v>6</v>
      </c>
    </row>
    <row r="11" spans="1:74" s="1" customFormat="1" ht="18.399999999999999" customHeight="1">
      <c r="B11" s="17"/>
      <c r="E11" s="22" t="s">
        <v>23</v>
      </c>
      <c r="AK11" s="24" t="s">
        <v>24</v>
      </c>
      <c r="AM11" s="22"/>
      <c r="AN11" s="1">
        <v>20227858200</v>
      </c>
      <c r="AR11" s="17"/>
      <c r="BE11" s="171"/>
      <c r="BS11" s="14" t="s">
        <v>6</v>
      </c>
    </row>
    <row r="12" spans="1:74" s="1" customFormat="1" ht="6.95" customHeight="1">
      <c r="B12" s="17"/>
      <c r="AR12" s="17"/>
      <c r="BE12" s="171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22</v>
      </c>
      <c r="AN13" s="26" t="s">
        <v>26</v>
      </c>
      <c r="AR13" s="17"/>
      <c r="BE13" s="171"/>
      <c r="BS13" s="14" t="s">
        <v>6</v>
      </c>
    </row>
    <row r="14" spans="1:74" ht="12.75">
      <c r="B14" s="17"/>
      <c r="E14" s="176" t="s">
        <v>26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24" t="s">
        <v>24</v>
      </c>
      <c r="AN14" s="26" t="s">
        <v>26</v>
      </c>
      <c r="AR14" s="17"/>
      <c r="BE14" s="171"/>
      <c r="BS14" s="14" t="s">
        <v>6</v>
      </c>
    </row>
    <row r="15" spans="1:74" s="1" customFormat="1" ht="6.95" customHeight="1">
      <c r="B15" s="17"/>
      <c r="AR15" s="17"/>
      <c r="BE15" s="171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22</v>
      </c>
      <c r="AN16" s="22" t="s">
        <v>1</v>
      </c>
      <c r="AR16" s="17"/>
      <c r="BE16" s="171"/>
      <c r="BS16" s="14" t="s">
        <v>3</v>
      </c>
    </row>
    <row r="17" spans="1:71" s="1" customFormat="1" ht="18.399999999999999" customHeight="1">
      <c r="B17" s="17"/>
      <c r="E17" s="22" t="s">
        <v>23</v>
      </c>
      <c r="AK17" s="24" t="s">
        <v>24</v>
      </c>
      <c r="AN17" s="22" t="s">
        <v>1</v>
      </c>
      <c r="AR17" s="17"/>
      <c r="BE17" s="171"/>
      <c r="BS17" s="14" t="s">
        <v>28</v>
      </c>
    </row>
    <row r="18" spans="1:71" s="1" customFormat="1" ht="6.95" customHeight="1">
      <c r="B18" s="17"/>
      <c r="AR18" s="17"/>
      <c r="BE18" s="171"/>
      <c r="BS18" s="14" t="s">
        <v>6</v>
      </c>
    </row>
    <row r="19" spans="1:71" s="1" customFormat="1" ht="12" customHeight="1">
      <c r="B19" s="17"/>
      <c r="D19" s="24" t="s">
        <v>29</v>
      </c>
      <c r="AK19" s="24" t="s">
        <v>22</v>
      </c>
      <c r="AN19" s="22" t="s">
        <v>1</v>
      </c>
      <c r="AR19" s="17"/>
      <c r="BE19" s="171"/>
      <c r="BS19" s="14" t="s">
        <v>6</v>
      </c>
    </row>
    <row r="20" spans="1:71" s="1" customFormat="1" ht="18.399999999999999" customHeight="1">
      <c r="B20" s="17"/>
      <c r="E20" s="22"/>
      <c r="AK20" s="24" t="s">
        <v>24</v>
      </c>
      <c r="AN20" s="22" t="s">
        <v>1</v>
      </c>
      <c r="AR20" s="17"/>
      <c r="BE20" s="171"/>
      <c r="BS20" s="14" t="s">
        <v>28</v>
      </c>
    </row>
    <row r="21" spans="1:71" s="1" customFormat="1" ht="6.95" customHeight="1">
      <c r="B21" s="17"/>
      <c r="AR21" s="17"/>
      <c r="BE21" s="171"/>
    </row>
    <row r="22" spans="1:71" s="1" customFormat="1" ht="12" customHeight="1">
      <c r="B22" s="17"/>
      <c r="D22" s="24" t="s">
        <v>30</v>
      </c>
      <c r="AR22" s="17"/>
      <c r="BE22" s="171"/>
    </row>
    <row r="23" spans="1:71" s="1" customFormat="1" ht="16.5" customHeight="1">
      <c r="B23" s="17"/>
      <c r="E23" s="178" t="s">
        <v>1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R23" s="17"/>
      <c r="BE23" s="171"/>
    </row>
    <row r="24" spans="1:71" s="1" customFormat="1" ht="6.95" customHeight="1">
      <c r="B24" s="17"/>
      <c r="AR24" s="17"/>
      <c r="BE24" s="17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1"/>
    </row>
    <row r="26" spans="1:71" s="2" customFormat="1" ht="25.9" customHeight="1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79">
        <f>ROUND(AG94,2)</f>
        <v>0</v>
      </c>
      <c r="AL26" s="180"/>
      <c r="AM26" s="180"/>
      <c r="AN26" s="180"/>
      <c r="AO26" s="180"/>
      <c r="AP26" s="29"/>
      <c r="AQ26" s="29"/>
      <c r="AR26" s="30"/>
      <c r="BE26" s="17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1" t="s">
        <v>32</v>
      </c>
      <c r="M28" s="181"/>
      <c r="N28" s="181"/>
      <c r="O28" s="181"/>
      <c r="P28" s="181"/>
      <c r="Q28" s="29"/>
      <c r="R28" s="29"/>
      <c r="S28" s="29"/>
      <c r="T28" s="29"/>
      <c r="U28" s="29"/>
      <c r="V28" s="29"/>
      <c r="W28" s="181" t="s">
        <v>33</v>
      </c>
      <c r="X28" s="181"/>
      <c r="Y28" s="181"/>
      <c r="Z28" s="181"/>
      <c r="AA28" s="181"/>
      <c r="AB28" s="181"/>
      <c r="AC28" s="181"/>
      <c r="AD28" s="181"/>
      <c r="AE28" s="181"/>
      <c r="AF28" s="29"/>
      <c r="AG28" s="29"/>
      <c r="AH28" s="29"/>
      <c r="AI28" s="29"/>
      <c r="AJ28" s="29"/>
      <c r="AK28" s="181" t="s">
        <v>34</v>
      </c>
      <c r="AL28" s="181"/>
      <c r="AM28" s="181"/>
      <c r="AN28" s="181"/>
      <c r="AO28" s="181"/>
      <c r="AP28" s="29"/>
      <c r="AQ28" s="29"/>
      <c r="AR28" s="30"/>
      <c r="BE28" s="171"/>
    </row>
    <row r="29" spans="1:71" s="3" customFormat="1" ht="14.45" customHeight="1">
      <c r="B29" s="34"/>
      <c r="D29" s="24" t="s">
        <v>35</v>
      </c>
      <c r="F29" s="35" t="s">
        <v>36</v>
      </c>
      <c r="L29" s="166">
        <v>0.2</v>
      </c>
      <c r="M29" s="165"/>
      <c r="N29" s="165"/>
      <c r="O29" s="165"/>
      <c r="P29" s="165"/>
      <c r="Q29" s="36"/>
      <c r="R29" s="36"/>
      <c r="S29" s="36"/>
      <c r="T29" s="36"/>
      <c r="U29" s="36"/>
      <c r="V29" s="36"/>
      <c r="W29" s="164">
        <f>ROUND(AZ94, 2)</f>
        <v>0</v>
      </c>
      <c r="X29" s="165"/>
      <c r="Y29" s="165"/>
      <c r="Z29" s="165"/>
      <c r="AA29" s="165"/>
      <c r="AB29" s="165"/>
      <c r="AC29" s="165"/>
      <c r="AD29" s="165"/>
      <c r="AE29" s="165"/>
      <c r="AF29" s="36"/>
      <c r="AG29" s="36"/>
      <c r="AH29" s="36"/>
      <c r="AI29" s="36"/>
      <c r="AJ29" s="36"/>
      <c r="AK29" s="164">
        <f>ROUND(AV94, 2)</f>
        <v>0</v>
      </c>
      <c r="AL29" s="165"/>
      <c r="AM29" s="165"/>
      <c r="AN29" s="165"/>
      <c r="AO29" s="165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72"/>
    </row>
    <row r="30" spans="1:71" s="3" customFormat="1" ht="14.45" customHeight="1">
      <c r="B30" s="34"/>
      <c r="F30" s="35" t="s">
        <v>37</v>
      </c>
      <c r="L30" s="166">
        <v>0.2</v>
      </c>
      <c r="M30" s="165"/>
      <c r="N30" s="165"/>
      <c r="O30" s="165"/>
      <c r="P30" s="165"/>
      <c r="Q30" s="36"/>
      <c r="R30" s="36"/>
      <c r="S30" s="36"/>
      <c r="T30" s="36"/>
      <c r="U30" s="36"/>
      <c r="V30" s="36"/>
      <c r="W30" s="164">
        <f>ROUND(BA94, 2)</f>
        <v>0</v>
      </c>
      <c r="X30" s="165"/>
      <c r="Y30" s="165"/>
      <c r="Z30" s="165"/>
      <c r="AA30" s="165"/>
      <c r="AB30" s="165"/>
      <c r="AC30" s="165"/>
      <c r="AD30" s="165"/>
      <c r="AE30" s="165"/>
      <c r="AF30" s="36"/>
      <c r="AG30" s="36"/>
      <c r="AH30" s="36"/>
      <c r="AI30" s="36"/>
      <c r="AJ30" s="36"/>
      <c r="AK30" s="164">
        <f>ROUND(AW94, 2)</f>
        <v>0</v>
      </c>
      <c r="AL30" s="165"/>
      <c r="AM30" s="165"/>
      <c r="AN30" s="165"/>
      <c r="AO30" s="165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72"/>
    </row>
    <row r="31" spans="1:71" s="3" customFormat="1" ht="14.45" hidden="1" customHeight="1">
      <c r="B31" s="34"/>
      <c r="F31" s="24" t="s">
        <v>38</v>
      </c>
      <c r="L31" s="169">
        <v>0.2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4"/>
      <c r="BE31" s="172"/>
    </row>
    <row r="32" spans="1:71" s="3" customFormat="1" ht="14.45" hidden="1" customHeight="1">
      <c r="B32" s="34"/>
      <c r="F32" s="24" t="s">
        <v>39</v>
      </c>
      <c r="L32" s="169">
        <v>0.2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4"/>
      <c r="BE32" s="172"/>
    </row>
    <row r="33" spans="1:57" s="3" customFormat="1" ht="14.45" hidden="1" customHeight="1">
      <c r="B33" s="34"/>
      <c r="F33" s="35" t="s">
        <v>40</v>
      </c>
      <c r="L33" s="166">
        <v>0</v>
      </c>
      <c r="M33" s="165"/>
      <c r="N33" s="165"/>
      <c r="O33" s="165"/>
      <c r="P33" s="165"/>
      <c r="Q33" s="36"/>
      <c r="R33" s="36"/>
      <c r="S33" s="36"/>
      <c r="T33" s="36"/>
      <c r="U33" s="36"/>
      <c r="V33" s="36"/>
      <c r="W33" s="164">
        <f>ROUND(BD94, 2)</f>
        <v>0</v>
      </c>
      <c r="X33" s="165"/>
      <c r="Y33" s="165"/>
      <c r="Z33" s="165"/>
      <c r="AA33" s="165"/>
      <c r="AB33" s="165"/>
      <c r="AC33" s="165"/>
      <c r="AD33" s="165"/>
      <c r="AE33" s="165"/>
      <c r="AF33" s="36"/>
      <c r="AG33" s="36"/>
      <c r="AH33" s="36"/>
      <c r="AI33" s="36"/>
      <c r="AJ33" s="36"/>
      <c r="AK33" s="164">
        <v>0</v>
      </c>
      <c r="AL33" s="165"/>
      <c r="AM33" s="165"/>
      <c r="AN33" s="165"/>
      <c r="AO33" s="165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7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1"/>
    </row>
    <row r="35" spans="1:57" s="2" customFormat="1" ht="25.9" customHeight="1">
      <c r="A35" s="29"/>
      <c r="B35" s="30"/>
      <c r="C35" s="38"/>
      <c r="D35" s="39" t="s">
        <v>41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42</v>
      </c>
      <c r="U35" s="40"/>
      <c r="V35" s="40"/>
      <c r="W35" s="40"/>
      <c r="X35" s="202" t="s">
        <v>43</v>
      </c>
      <c r="Y35" s="203"/>
      <c r="Z35" s="203"/>
      <c r="AA35" s="203"/>
      <c r="AB35" s="203"/>
      <c r="AC35" s="40"/>
      <c r="AD35" s="40"/>
      <c r="AE35" s="40"/>
      <c r="AF35" s="40"/>
      <c r="AG35" s="40"/>
      <c r="AH35" s="40"/>
      <c r="AI35" s="40"/>
      <c r="AJ35" s="40"/>
      <c r="AK35" s="204">
        <f>SUM(AK26:AK33)</f>
        <v>0</v>
      </c>
      <c r="AL35" s="203"/>
      <c r="AM35" s="203"/>
      <c r="AN35" s="203"/>
      <c r="AO35" s="205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44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45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46</v>
      </c>
      <c r="AI60" s="32"/>
      <c r="AJ60" s="32"/>
      <c r="AK60" s="32"/>
      <c r="AL60" s="32"/>
      <c r="AM60" s="45" t="s">
        <v>47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48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49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46</v>
      </c>
      <c r="AI75" s="32"/>
      <c r="AJ75" s="32"/>
      <c r="AK75" s="32"/>
      <c r="AL75" s="32"/>
      <c r="AM75" s="45" t="s">
        <v>47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0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0" s="2" customFormat="1" ht="24.95" customHeight="1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51"/>
      <c r="C84" s="24" t="s">
        <v>12</v>
      </c>
      <c r="L84" s="4" t="str">
        <f>K5</f>
        <v>2022-07</v>
      </c>
      <c r="AR84" s="51"/>
    </row>
    <row r="85" spans="1:90" s="5" customFormat="1" ht="36.950000000000003" customHeight="1">
      <c r="B85" s="52"/>
      <c r="C85" s="53" t="s">
        <v>15</v>
      </c>
      <c r="L85" s="193" t="str">
        <f>K6</f>
        <v>Rekonštrukcia a modernizácia výrobných priestorov Mäsovýroba Kopčany s.r.o.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52"/>
    </row>
    <row r="86" spans="1:90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 t="s">
        <v>153</v>
      </c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95" t="str">
        <f>IF(AN8= "","",AN8)</f>
        <v/>
      </c>
      <c r="AN87" s="195"/>
      <c r="AO87" s="29"/>
      <c r="AP87" s="29"/>
      <c r="AQ87" s="29"/>
      <c r="AR87" s="30"/>
      <c r="BE87" s="29"/>
    </row>
    <row r="88" spans="1:90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 t="s">
        <v>152</v>
      </c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196" t="str">
        <f>IF(E17="","",E17)</f>
        <v xml:space="preserve"> </v>
      </c>
      <c r="AN89" s="197"/>
      <c r="AO89" s="197"/>
      <c r="AP89" s="197"/>
      <c r="AQ89" s="29"/>
      <c r="AR89" s="30"/>
      <c r="AS89" s="198" t="s">
        <v>51</v>
      </c>
      <c r="AT89" s="19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0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196" t="str">
        <f>IF(E20="","",E20)</f>
        <v/>
      </c>
      <c r="AN90" s="197"/>
      <c r="AO90" s="197"/>
      <c r="AP90" s="197"/>
      <c r="AQ90" s="29"/>
      <c r="AR90" s="30"/>
      <c r="AS90" s="200"/>
      <c r="AT90" s="20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0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0"/>
      <c r="AT91" s="20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0" s="2" customFormat="1" ht="29.25" customHeight="1">
      <c r="A92" s="29"/>
      <c r="B92" s="30"/>
      <c r="C92" s="188" t="s">
        <v>52</v>
      </c>
      <c r="D92" s="189"/>
      <c r="E92" s="189"/>
      <c r="F92" s="189"/>
      <c r="G92" s="189"/>
      <c r="H92" s="60"/>
      <c r="I92" s="190" t="s">
        <v>53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1" t="s">
        <v>54</v>
      </c>
      <c r="AH92" s="189"/>
      <c r="AI92" s="189"/>
      <c r="AJ92" s="189"/>
      <c r="AK92" s="189"/>
      <c r="AL92" s="189"/>
      <c r="AM92" s="189"/>
      <c r="AN92" s="190" t="s">
        <v>55</v>
      </c>
      <c r="AO92" s="189"/>
      <c r="AP92" s="192"/>
      <c r="AQ92" s="61" t="s">
        <v>56</v>
      </c>
      <c r="AR92" s="30"/>
      <c r="AS92" s="62" t="s">
        <v>57</v>
      </c>
      <c r="AT92" s="63" t="s">
        <v>58</v>
      </c>
      <c r="AU92" s="63" t="s">
        <v>59</v>
      </c>
      <c r="AV92" s="63" t="s">
        <v>60</v>
      </c>
      <c r="AW92" s="63" t="s">
        <v>61</v>
      </c>
      <c r="AX92" s="63" t="s">
        <v>62</v>
      </c>
      <c r="AY92" s="63" t="s">
        <v>63</v>
      </c>
      <c r="AZ92" s="63" t="s">
        <v>64</v>
      </c>
      <c r="BA92" s="63" t="s">
        <v>65</v>
      </c>
      <c r="BB92" s="63" t="s">
        <v>66</v>
      </c>
      <c r="BC92" s="63" t="s">
        <v>67</v>
      </c>
      <c r="BD92" s="64" t="s">
        <v>68</v>
      </c>
      <c r="BE92" s="29"/>
    </row>
    <row r="93" spans="1:90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0" s="6" customFormat="1" ht="32.450000000000003" customHeight="1">
      <c r="B94" s="68"/>
      <c r="C94" s="69" t="s">
        <v>69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85">
        <f>ROUND(AG95,2)</f>
        <v>0</v>
      </c>
      <c r="AH94" s="185"/>
      <c r="AI94" s="185"/>
      <c r="AJ94" s="185"/>
      <c r="AK94" s="185"/>
      <c r="AL94" s="185"/>
      <c r="AM94" s="185"/>
      <c r="AN94" s="186">
        <f>SUM(AG94,AT94)</f>
        <v>0</v>
      </c>
      <c r="AO94" s="186"/>
      <c r="AP94" s="186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70</v>
      </c>
      <c r="BT94" s="77" t="s">
        <v>71</v>
      </c>
      <c r="BV94" s="77" t="s">
        <v>72</v>
      </c>
      <c r="BW94" s="77" t="s">
        <v>4</v>
      </c>
      <c r="BX94" s="77" t="s">
        <v>73</v>
      </c>
      <c r="CL94" s="77" t="s">
        <v>1</v>
      </c>
    </row>
    <row r="95" spans="1:90" s="7" customFormat="1" ht="24.75" customHeight="1">
      <c r="A95" s="78" t="s">
        <v>74</v>
      </c>
      <c r="B95" s="79"/>
      <c r="C95" s="80"/>
      <c r="D95" s="184" t="s">
        <v>13</v>
      </c>
      <c r="E95" s="184"/>
      <c r="F95" s="184"/>
      <c r="G95" s="184"/>
      <c r="H95" s="184"/>
      <c r="I95" s="81"/>
      <c r="J95" s="184" t="s">
        <v>16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'2022-07 - Rekonštrukcia a...'!J28</f>
        <v>0</v>
      </c>
      <c r="AH95" s="183"/>
      <c r="AI95" s="183"/>
      <c r="AJ95" s="183"/>
      <c r="AK95" s="183"/>
      <c r="AL95" s="183"/>
      <c r="AM95" s="183"/>
      <c r="AN95" s="182">
        <f>SUM(AG95,AT95)</f>
        <v>0</v>
      </c>
      <c r="AO95" s="183"/>
      <c r="AP95" s="183"/>
      <c r="AQ95" s="82" t="s">
        <v>75</v>
      </c>
      <c r="AR95" s="79"/>
      <c r="AS95" s="83">
        <v>0</v>
      </c>
      <c r="AT95" s="84">
        <f>ROUND(SUM(AV95:AW95),2)</f>
        <v>0</v>
      </c>
      <c r="AU95" s="85">
        <f>'2022-07 - Rekonštrukcia a...'!P118</f>
        <v>0</v>
      </c>
      <c r="AV95" s="84">
        <f>'2022-07 - Rekonštrukcia a...'!J31</f>
        <v>0</v>
      </c>
      <c r="AW95" s="84">
        <f>'2022-07 - Rekonštrukcia a...'!J32</f>
        <v>0</v>
      </c>
      <c r="AX95" s="84">
        <f>'2022-07 - Rekonštrukcia a...'!J33</f>
        <v>0</v>
      </c>
      <c r="AY95" s="84">
        <f>'2022-07 - Rekonštrukcia a...'!J34</f>
        <v>0</v>
      </c>
      <c r="AZ95" s="84">
        <f>'2022-07 - Rekonštrukcia a...'!F31</f>
        <v>0</v>
      </c>
      <c r="BA95" s="84">
        <f>'2022-07 - Rekonštrukcia a...'!F32</f>
        <v>0</v>
      </c>
      <c r="BB95" s="84">
        <f>'2022-07 - Rekonštrukcia a...'!F33</f>
        <v>0</v>
      </c>
      <c r="BC95" s="84">
        <f>'2022-07 - Rekonštrukcia a...'!F34</f>
        <v>0</v>
      </c>
      <c r="BD95" s="86">
        <f>'2022-07 - Rekonštrukcia a...'!F35</f>
        <v>0</v>
      </c>
      <c r="BT95" s="87" t="s">
        <v>76</v>
      </c>
      <c r="BU95" s="87" t="s">
        <v>77</v>
      </c>
      <c r="BV95" s="87" t="s">
        <v>72</v>
      </c>
      <c r="BW95" s="87" t="s">
        <v>4</v>
      </c>
      <c r="BX95" s="87" t="s">
        <v>73</v>
      </c>
      <c r="CL95" s="87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2022-07 - Rekonštrukcia 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3"/>
  <sheetViews>
    <sheetView showGridLines="0" tabSelected="1" topLeftCell="A121" workbookViewId="0">
      <selection activeCell="F130" sqref="F1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7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78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9"/>
      <c r="B6" s="30"/>
      <c r="C6" s="29"/>
      <c r="D6" s="24" t="s">
        <v>15</v>
      </c>
      <c r="E6" s="29"/>
      <c r="F6" s="29"/>
      <c r="G6" s="29"/>
      <c r="H6" s="29"/>
      <c r="I6" s="29"/>
      <c r="J6" s="29"/>
      <c r="K6" s="29"/>
      <c r="L6" s="42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30" customHeight="1">
      <c r="A7" s="29"/>
      <c r="B7" s="30"/>
      <c r="C7" s="29"/>
      <c r="D7" s="29"/>
      <c r="E7" s="193" t="s">
        <v>16</v>
      </c>
      <c r="F7" s="206"/>
      <c r="G7" s="206"/>
      <c r="H7" s="206"/>
      <c r="I7" s="29"/>
      <c r="J7" s="29"/>
      <c r="K7" s="29"/>
      <c r="L7" s="42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>
      <c r="A9" s="29"/>
      <c r="B9" s="30"/>
      <c r="C9" s="29"/>
      <c r="D9" s="24" t="s">
        <v>17</v>
      </c>
      <c r="E9" s="29"/>
      <c r="F9" s="22" t="s">
        <v>1</v>
      </c>
      <c r="G9" s="29"/>
      <c r="H9" s="29"/>
      <c r="I9" s="24" t="s">
        <v>18</v>
      </c>
      <c r="J9" s="22" t="s">
        <v>1</v>
      </c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19</v>
      </c>
      <c r="E10" s="29"/>
      <c r="F10" s="22" t="s">
        <v>151</v>
      </c>
      <c r="G10" s="29"/>
      <c r="H10" s="29"/>
      <c r="I10" s="24" t="s">
        <v>20</v>
      </c>
      <c r="J10" s="55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21</v>
      </c>
      <c r="E12" s="29"/>
      <c r="F12" s="163" t="s">
        <v>152</v>
      </c>
      <c r="G12" s="29"/>
      <c r="H12" s="29"/>
      <c r="I12" s="24" t="s">
        <v>22</v>
      </c>
      <c r="J12" s="22" t="e">
        <f>IF('Rekapitulácia stavby'!#REF!="","",'Rekapitulácia stavby'!#REF!)</f>
        <v>#REF!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>
      <c r="A13" s="29"/>
      <c r="B13" s="30"/>
      <c r="C13" s="29"/>
      <c r="D13" s="29"/>
      <c r="E13" s="22" t="str">
        <f>IF('Rekapitulácia stavby'!E11="","",'Rekapitulácia stavby'!E11)</f>
        <v xml:space="preserve"> </v>
      </c>
      <c r="F13" s="29"/>
      <c r="G13" s="29"/>
      <c r="H13" s="29"/>
      <c r="I13" s="24" t="s">
        <v>24</v>
      </c>
      <c r="J13" s="22" t="str">
        <f>IF('Rekapitulácia stavby'!AM11="","",'Rekapitulácia stavby'!AM11)</f>
        <v/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25</v>
      </c>
      <c r="E15" s="29"/>
      <c r="F15" s="29"/>
      <c r="G15" s="29"/>
      <c r="H15" s="29"/>
      <c r="I15" s="24" t="s">
        <v>22</v>
      </c>
      <c r="J15" s="25" t="str">
        <f>'Rekapitulácia stavby'!AN13</f>
        <v>Vyplň údaj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>
      <c r="A16" s="29"/>
      <c r="B16" s="30"/>
      <c r="C16" s="29"/>
      <c r="D16" s="29"/>
      <c r="E16" s="207" t="str">
        <f>'Rekapitulácia stavby'!E14</f>
        <v>Vyplň údaj</v>
      </c>
      <c r="F16" s="173"/>
      <c r="G16" s="173"/>
      <c r="H16" s="173"/>
      <c r="I16" s="24" t="s">
        <v>24</v>
      </c>
      <c r="J16" s="25" t="str">
        <f>'Rekapitulácia stavby'!AN14</f>
        <v>Vyplň údaj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5" customHeight="1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27</v>
      </c>
      <c r="F18" s="29"/>
      <c r="G18" s="29"/>
      <c r="H18" s="29"/>
      <c r="I18" s="24" t="s">
        <v>22</v>
      </c>
      <c r="J18" s="22" t="str">
        <f>IF('Rekapitulácia stavby'!AN16="","",'Rekapitulácia stavby'!AN16)</f>
        <v/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154</v>
      </c>
      <c r="F19" s="29"/>
      <c r="G19" s="29"/>
      <c r="H19" s="29"/>
      <c r="I19" s="24" t="s">
        <v>24</v>
      </c>
      <c r="J19" s="22" t="str">
        <f>IF('Rekapitulácia stavby'!AN17="","",'Rekapitulácia stavby'!AN17)</f>
        <v/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29</v>
      </c>
      <c r="E21" s="29"/>
      <c r="F21" s="29"/>
      <c r="G21" s="29"/>
      <c r="H21" s="29"/>
      <c r="I21" s="24" t="s">
        <v>22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2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30</v>
      </c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16.5" customHeight="1">
      <c r="A25" s="89"/>
      <c r="B25" s="90"/>
      <c r="C25" s="89"/>
      <c r="D25" s="89"/>
      <c r="E25" s="178" t="s">
        <v>1</v>
      </c>
      <c r="F25" s="178"/>
      <c r="G25" s="178"/>
      <c r="H25" s="178"/>
      <c r="I25" s="89"/>
      <c r="J25" s="89"/>
      <c r="K25" s="89"/>
      <c r="L25" s="91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66"/>
      <c r="E27" s="66"/>
      <c r="F27" s="66"/>
      <c r="G27" s="66"/>
      <c r="H27" s="66"/>
      <c r="I27" s="66"/>
      <c r="J27" s="66"/>
      <c r="K27" s="66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25.35" customHeight="1">
      <c r="A28" s="29"/>
      <c r="B28" s="30"/>
      <c r="C28" s="29"/>
      <c r="D28" s="92" t="s">
        <v>31</v>
      </c>
      <c r="E28" s="29"/>
      <c r="F28" s="29"/>
      <c r="G28" s="29"/>
      <c r="H28" s="29"/>
      <c r="I28" s="29"/>
      <c r="J28" s="71">
        <f>ROUND(J118, 2)</f>
        <v>0</v>
      </c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9"/>
      <c r="E30" s="29"/>
      <c r="F30" s="33" t="s">
        <v>33</v>
      </c>
      <c r="G30" s="29"/>
      <c r="H30" s="29"/>
      <c r="I30" s="33" t="s">
        <v>32</v>
      </c>
      <c r="J30" s="33" t="s">
        <v>34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3" t="s">
        <v>35</v>
      </c>
      <c r="E31" s="35" t="s">
        <v>36</v>
      </c>
      <c r="F31" s="94">
        <f>ROUND((SUM(BE118:BE132)),  2)</f>
        <v>0</v>
      </c>
      <c r="G31" s="95"/>
      <c r="H31" s="95"/>
      <c r="I31" s="96">
        <v>0.2</v>
      </c>
      <c r="J31" s="94">
        <f>ROUND(((SUM(BE118:BE132))*I31),  2)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35" t="s">
        <v>37</v>
      </c>
      <c r="F32" s="94">
        <f>ROUND((SUM(BF118:BF132)),  2)</f>
        <v>0</v>
      </c>
      <c r="G32" s="95"/>
      <c r="H32" s="95"/>
      <c r="I32" s="96">
        <v>0.2</v>
      </c>
      <c r="J32" s="94">
        <f>ROUND(((SUM(BF118:BF132))*I32), 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29"/>
      <c r="E33" s="24" t="s">
        <v>38</v>
      </c>
      <c r="F33" s="97">
        <f>ROUND((SUM(BG118:BG132)),  2)</f>
        <v>0</v>
      </c>
      <c r="G33" s="29"/>
      <c r="H33" s="29"/>
      <c r="I33" s="98">
        <v>0.2</v>
      </c>
      <c r="J33" s="97">
        <f>0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39</v>
      </c>
      <c r="F34" s="97">
        <f>ROUND((SUM(BH118:BH132)),  2)</f>
        <v>0</v>
      </c>
      <c r="G34" s="29"/>
      <c r="H34" s="29"/>
      <c r="I34" s="98">
        <v>0.2</v>
      </c>
      <c r="J34" s="97">
        <f>0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35" t="s">
        <v>40</v>
      </c>
      <c r="F35" s="94">
        <f>ROUND((SUM(BI118:BI132)),  2)</f>
        <v>0</v>
      </c>
      <c r="G35" s="95"/>
      <c r="H35" s="95"/>
      <c r="I35" s="96">
        <v>0</v>
      </c>
      <c r="J35" s="94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25.35" customHeight="1">
      <c r="A37" s="29"/>
      <c r="B37" s="30"/>
      <c r="C37" s="99"/>
      <c r="D37" s="100" t="s">
        <v>41</v>
      </c>
      <c r="E37" s="60"/>
      <c r="F37" s="60"/>
      <c r="G37" s="101" t="s">
        <v>42</v>
      </c>
      <c r="H37" s="102" t="s">
        <v>43</v>
      </c>
      <c r="I37" s="60"/>
      <c r="J37" s="103">
        <f>SUM(J28:J35)</f>
        <v>0</v>
      </c>
      <c r="K37" s="104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E49" s="1" t="s">
        <v>155</v>
      </c>
      <c r="L49" s="17"/>
    </row>
    <row r="50" spans="1:31" s="2" customFormat="1" ht="14.45" customHeight="1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46</v>
      </c>
      <c r="E61" s="32"/>
      <c r="F61" s="105" t="s">
        <v>47</v>
      </c>
      <c r="G61" s="45" t="s">
        <v>46</v>
      </c>
      <c r="H61" s="32"/>
      <c r="I61" s="32"/>
      <c r="J61" s="10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46</v>
      </c>
      <c r="E76" s="32"/>
      <c r="F76" s="105" t="s">
        <v>47</v>
      </c>
      <c r="G76" s="45" t="s">
        <v>46</v>
      </c>
      <c r="H76" s="32"/>
      <c r="I76" s="32"/>
      <c r="J76" s="10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79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30" customHeight="1">
      <c r="A85" s="29"/>
      <c r="B85" s="30"/>
      <c r="C85" s="29"/>
      <c r="D85" s="29"/>
      <c r="E85" s="193" t="str">
        <f>E7</f>
        <v>Rekonštrukcia a modernizácia výrobných priestorov Mäsovýroba Kopčany s.r.o.</v>
      </c>
      <c r="F85" s="206"/>
      <c r="G85" s="206"/>
      <c r="H85" s="206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customHeight="1">
      <c r="A87" s="29"/>
      <c r="B87" s="30"/>
      <c r="C87" s="24" t="s">
        <v>19</v>
      </c>
      <c r="D87" s="29"/>
      <c r="E87" s="29"/>
      <c r="F87" s="22" t="str">
        <f>F10</f>
        <v>Štefánikovo námestie č.593, 908 48 Kopčany</v>
      </c>
      <c r="G87" s="29"/>
      <c r="H87" s="29"/>
      <c r="I87" s="24" t="s">
        <v>20</v>
      </c>
      <c r="J87" s="55" t="str">
        <f>IF(J10="","",J10)</f>
        <v/>
      </c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customHeight="1">
      <c r="A89" s="29"/>
      <c r="B89" s="30"/>
      <c r="C89" s="24" t="s">
        <v>21</v>
      </c>
      <c r="D89" s="29"/>
      <c r="E89" s="29"/>
      <c r="F89" s="22" t="s">
        <v>152</v>
      </c>
      <c r="G89" s="29"/>
      <c r="H89" s="29"/>
      <c r="I89" s="24" t="s">
        <v>27</v>
      </c>
      <c r="J89" s="27" t="str">
        <f>E19</f>
        <v>Ing .Michal Nagy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customHeight="1">
      <c r="A90" s="29"/>
      <c r="B90" s="30"/>
      <c r="C90" s="24" t="s">
        <v>25</v>
      </c>
      <c r="D90" s="29"/>
      <c r="E90" s="29"/>
      <c r="F90" s="22" t="str">
        <f>IF(E16="","",E16)</f>
        <v>Vyplň údaj</v>
      </c>
      <c r="G90" s="29"/>
      <c r="H90" s="29"/>
      <c r="I90" s="24" t="s">
        <v>29</v>
      </c>
      <c r="J90" s="27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customHeight="1">
      <c r="A92" s="29"/>
      <c r="B92" s="30"/>
      <c r="C92" s="107" t="s">
        <v>80</v>
      </c>
      <c r="D92" s="99"/>
      <c r="E92" s="99"/>
      <c r="F92" s="99"/>
      <c r="G92" s="99"/>
      <c r="H92" s="99"/>
      <c r="I92" s="99"/>
      <c r="J92" s="108" t="s">
        <v>81</v>
      </c>
      <c r="K92" s="9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customHeight="1">
      <c r="A94" s="29"/>
      <c r="B94" s="30"/>
      <c r="C94" s="109" t="s">
        <v>82</v>
      </c>
      <c r="D94" s="29"/>
      <c r="E94" s="29"/>
      <c r="F94" s="29"/>
      <c r="G94" s="29"/>
      <c r="H94" s="29"/>
      <c r="I94" s="29"/>
      <c r="J94" s="71">
        <f>J118</f>
        <v>0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83</v>
      </c>
    </row>
    <row r="95" spans="1:47" s="9" customFormat="1" ht="24.95" customHeight="1">
      <c r="B95" s="110"/>
      <c r="D95" s="111" t="s">
        <v>84</v>
      </c>
      <c r="E95" s="112"/>
      <c r="F95" s="112"/>
      <c r="G95" s="112"/>
      <c r="H95" s="112"/>
      <c r="I95" s="112"/>
      <c r="J95" s="113">
        <f>J119</f>
        <v>0</v>
      </c>
      <c r="L95" s="110"/>
    </row>
    <row r="96" spans="1:47" s="10" customFormat="1" ht="19.899999999999999" customHeight="1">
      <c r="B96" s="114"/>
      <c r="D96" s="115" t="s">
        <v>85</v>
      </c>
      <c r="E96" s="116"/>
      <c r="F96" s="116"/>
      <c r="G96" s="116"/>
      <c r="H96" s="116"/>
      <c r="I96" s="116"/>
      <c r="J96" s="117">
        <f>J120</f>
        <v>0</v>
      </c>
      <c r="L96" s="114"/>
    </row>
    <row r="97" spans="1:31" s="10" customFormat="1" ht="19.899999999999999" customHeight="1">
      <c r="B97" s="114"/>
      <c r="D97" s="115" t="s">
        <v>86</v>
      </c>
      <c r="E97" s="116"/>
      <c r="F97" s="116"/>
      <c r="G97" s="116"/>
      <c r="H97" s="116"/>
      <c r="I97" s="116"/>
      <c r="J97" s="117">
        <f>J123</f>
        <v>0</v>
      </c>
      <c r="L97" s="114"/>
    </row>
    <row r="98" spans="1:31" s="9" customFormat="1" ht="24.95" customHeight="1">
      <c r="B98" s="110"/>
      <c r="D98" s="111" t="s">
        <v>87</v>
      </c>
      <c r="E98" s="112"/>
      <c r="F98" s="112"/>
      <c r="G98" s="112"/>
      <c r="H98" s="112"/>
      <c r="I98" s="112"/>
      <c r="J98" s="113">
        <f>J126</f>
        <v>0</v>
      </c>
      <c r="L98" s="110"/>
    </row>
    <row r="99" spans="1:31" s="10" customFormat="1" ht="19.899999999999999" customHeight="1">
      <c r="B99" s="114"/>
      <c r="D99" s="115" t="s">
        <v>88</v>
      </c>
      <c r="E99" s="116"/>
      <c r="F99" s="116"/>
      <c r="G99" s="116"/>
      <c r="H99" s="116"/>
      <c r="I99" s="116"/>
      <c r="J99" s="117">
        <f>J127</f>
        <v>0</v>
      </c>
      <c r="L99" s="114"/>
    </row>
    <row r="100" spans="1:31" s="10" customFormat="1" ht="19.899999999999999" customHeight="1">
      <c r="B100" s="114"/>
      <c r="D100" s="115" t="s">
        <v>89</v>
      </c>
      <c r="E100" s="116"/>
      <c r="F100" s="116"/>
      <c r="G100" s="116"/>
      <c r="H100" s="116"/>
      <c r="I100" s="116"/>
      <c r="J100" s="117">
        <f>J131</f>
        <v>0</v>
      </c>
      <c r="L100" s="114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90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30" customHeight="1">
      <c r="A110" s="29"/>
      <c r="B110" s="30"/>
      <c r="C110" s="29"/>
      <c r="D110" s="29"/>
      <c r="E110" s="193" t="str">
        <f>E7</f>
        <v>Rekonštrukcia a modernizácia výrobných priestorov Mäsovýroba Kopčany s.r.o.</v>
      </c>
      <c r="F110" s="206"/>
      <c r="G110" s="206"/>
      <c r="H110" s="206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19</v>
      </c>
      <c r="D112" s="29"/>
      <c r="E112" s="29"/>
      <c r="F112" s="22" t="str">
        <f>F10</f>
        <v>Štefánikovo námestie č.593, 908 48 Kopčany</v>
      </c>
      <c r="G112" s="29"/>
      <c r="H112" s="29"/>
      <c r="I112" s="24" t="s">
        <v>20</v>
      </c>
      <c r="J112" s="55" t="str">
        <f>IF(J10="","",J10)</f>
        <v/>
      </c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>
      <c r="A114" s="29"/>
      <c r="B114" s="30"/>
      <c r="C114" s="24" t="s">
        <v>21</v>
      </c>
      <c r="D114" s="29"/>
      <c r="E114" s="29"/>
      <c r="F114" s="162" t="s">
        <v>152</v>
      </c>
      <c r="G114" s="29"/>
      <c r="H114" s="29"/>
      <c r="I114" s="24" t="s">
        <v>27</v>
      </c>
      <c r="J114" s="27" t="str">
        <f>E19</f>
        <v>Ing .Michal Nagy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25</v>
      </c>
      <c r="D115" s="29"/>
      <c r="E115" s="29"/>
      <c r="F115" s="22" t="str">
        <f>IF(E16="","",E16)</f>
        <v>Vyplň údaj</v>
      </c>
      <c r="G115" s="29"/>
      <c r="H115" s="29"/>
      <c r="I115" s="24" t="s">
        <v>29</v>
      </c>
      <c r="J115" s="27">
        <f>E22</f>
        <v>0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>
      <c r="A117" s="118"/>
      <c r="B117" s="119"/>
      <c r="C117" s="120" t="s">
        <v>91</v>
      </c>
      <c r="D117" s="121" t="s">
        <v>56</v>
      </c>
      <c r="E117" s="121" t="s">
        <v>52</v>
      </c>
      <c r="F117" s="121" t="s">
        <v>53</v>
      </c>
      <c r="G117" s="121" t="s">
        <v>92</v>
      </c>
      <c r="H117" s="121" t="s">
        <v>93</v>
      </c>
      <c r="I117" s="121" t="s">
        <v>94</v>
      </c>
      <c r="J117" s="122" t="s">
        <v>81</v>
      </c>
      <c r="K117" s="123" t="s">
        <v>95</v>
      </c>
      <c r="L117" s="124"/>
      <c r="M117" s="62" t="s">
        <v>1</v>
      </c>
      <c r="N117" s="63" t="s">
        <v>35</v>
      </c>
      <c r="O117" s="63" t="s">
        <v>96</v>
      </c>
      <c r="P117" s="63" t="s">
        <v>97</v>
      </c>
      <c r="Q117" s="63" t="s">
        <v>98</v>
      </c>
      <c r="R117" s="63" t="s">
        <v>99</v>
      </c>
      <c r="S117" s="63" t="s">
        <v>100</v>
      </c>
      <c r="T117" s="64" t="s">
        <v>101</v>
      </c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</row>
    <row r="118" spans="1:65" s="2" customFormat="1" ht="22.9" customHeight="1">
      <c r="A118" s="29"/>
      <c r="B118" s="30"/>
      <c r="C118" s="69" t="s">
        <v>82</v>
      </c>
      <c r="D118" s="29"/>
      <c r="E118" s="29"/>
      <c r="F118" s="29"/>
      <c r="G118" s="29"/>
      <c r="H118" s="29"/>
      <c r="I118" s="29"/>
      <c r="J118" s="125">
        <f>BK118</f>
        <v>0</v>
      </c>
      <c r="K118" s="29"/>
      <c r="L118" s="30"/>
      <c r="M118" s="65"/>
      <c r="N118" s="56"/>
      <c r="O118" s="66"/>
      <c r="P118" s="126">
        <f>P119+P126</f>
        <v>0</v>
      </c>
      <c r="Q118" s="66"/>
      <c r="R118" s="126">
        <f>R119+R126</f>
        <v>6.3382100000000001</v>
      </c>
      <c r="S118" s="66"/>
      <c r="T118" s="127">
        <f>T119+T126</f>
        <v>3.7320000000000002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70</v>
      </c>
      <c r="AU118" s="14" t="s">
        <v>83</v>
      </c>
      <c r="BK118" s="128">
        <f>BK119+BK126</f>
        <v>0</v>
      </c>
    </row>
    <row r="119" spans="1:65" s="12" customFormat="1" ht="25.9" customHeight="1">
      <c r="B119" s="129"/>
      <c r="D119" s="130" t="s">
        <v>70</v>
      </c>
      <c r="E119" s="131" t="s">
        <v>102</v>
      </c>
      <c r="F119" s="131" t="s">
        <v>103</v>
      </c>
      <c r="I119" s="132"/>
      <c r="J119" s="133">
        <f>BK119</f>
        <v>0</v>
      </c>
      <c r="L119" s="129"/>
      <c r="M119" s="134"/>
      <c r="N119" s="135"/>
      <c r="O119" s="135"/>
      <c r="P119" s="136">
        <f>P120+P123</f>
        <v>0</v>
      </c>
      <c r="Q119" s="135"/>
      <c r="R119" s="136">
        <f>R120+R123</f>
        <v>1.7612199999999998</v>
      </c>
      <c r="S119" s="135"/>
      <c r="T119" s="137">
        <f>T120+T123</f>
        <v>3.7320000000000002</v>
      </c>
      <c r="AR119" s="130" t="s">
        <v>76</v>
      </c>
      <c r="AT119" s="138" t="s">
        <v>70</v>
      </c>
      <c r="AU119" s="138" t="s">
        <v>71</v>
      </c>
      <c r="AY119" s="130" t="s">
        <v>104</v>
      </c>
      <c r="BK119" s="139">
        <f>BK120+BK123</f>
        <v>0</v>
      </c>
    </row>
    <row r="120" spans="1:65" s="12" customFormat="1" ht="22.9" customHeight="1">
      <c r="B120" s="129"/>
      <c r="D120" s="130" t="s">
        <v>70</v>
      </c>
      <c r="E120" s="140" t="s">
        <v>105</v>
      </c>
      <c r="F120" s="140" t="s">
        <v>106</v>
      </c>
      <c r="I120" s="132"/>
      <c r="J120" s="141">
        <f>BK120</f>
        <v>0</v>
      </c>
      <c r="L120" s="129"/>
      <c r="M120" s="134"/>
      <c r="N120" s="135"/>
      <c r="O120" s="135"/>
      <c r="P120" s="136">
        <f>SUM(P121:P122)</f>
        <v>0</v>
      </c>
      <c r="Q120" s="135"/>
      <c r="R120" s="136">
        <f>SUM(R121:R122)</f>
        <v>1.7549999999999999</v>
      </c>
      <c r="S120" s="135"/>
      <c r="T120" s="137">
        <f>SUM(T121:T122)</f>
        <v>0</v>
      </c>
      <c r="AR120" s="130" t="s">
        <v>76</v>
      </c>
      <c r="AT120" s="138" t="s">
        <v>70</v>
      </c>
      <c r="AU120" s="138" t="s">
        <v>76</v>
      </c>
      <c r="AY120" s="130" t="s">
        <v>104</v>
      </c>
      <c r="BK120" s="139">
        <f>SUM(BK121:BK122)</f>
        <v>0</v>
      </c>
    </row>
    <row r="121" spans="1:65" s="2" customFormat="1" ht="37.9" customHeight="1">
      <c r="A121" s="29"/>
      <c r="B121" s="142"/>
      <c r="C121" s="143" t="s">
        <v>76</v>
      </c>
      <c r="D121" s="143" t="s">
        <v>107</v>
      </c>
      <c r="E121" s="144" t="s">
        <v>108</v>
      </c>
      <c r="F121" s="145" t="s">
        <v>109</v>
      </c>
      <c r="G121" s="146" t="s">
        <v>110</v>
      </c>
      <c r="H121" s="147">
        <v>25</v>
      </c>
      <c r="I121" s="148"/>
      <c r="J121" s="149">
        <f>ROUND(I121*H121,2)</f>
        <v>0</v>
      </c>
      <c r="K121" s="150"/>
      <c r="L121" s="30"/>
      <c r="M121" s="151" t="s">
        <v>1</v>
      </c>
      <c r="N121" s="152" t="s">
        <v>37</v>
      </c>
      <c r="O121" s="58"/>
      <c r="P121" s="153">
        <f>O121*H121</f>
        <v>0</v>
      </c>
      <c r="Q121" s="153">
        <v>8.3999999999999995E-3</v>
      </c>
      <c r="R121" s="153">
        <f>Q121*H121</f>
        <v>0.21</v>
      </c>
      <c r="S121" s="153">
        <v>0</v>
      </c>
      <c r="T121" s="154">
        <f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55" t="s">
        <v>111</v>
      </c>
      <c r="AT121" s="155" t="s">
        <v>107</v>
      </c>
      <c r="AU121" s="155" t="s">
        <v>112</v>
      </c>
      <c r="AY121" s="14" t="s">
        <v>104</v>
      </c>
      <c r="BE121" s="156">
        <f>IF(N121="základná",J121,0)</f>
        <v>0</v>
      </c>
      <c r="BF121" s="156">
        <f>IF(N121="znížená",J121,0)</f>
        <v>0</v>
      </c>
      <c r="BG121" s="156">
        <f>IF(N121="zákl. prenesená",J121,0)</f>
        <v>0</v>
      </c>
      <c r="BH121" s="156">
        <f>IF(N121="zníž. prenesená",J121,0)</f>
        <v>0</v>
      </c>
      <c r="BI121" s="156">
        <f>IF(N121="nulová",J121,0)</f>
        <v>0</v>
      </c>
      <c r="BJ121" s="14" t="s">
        <v>112</v>
      </c>
      <c r="BK121" s="156">
        <f>ROUND(I121*H121,2)</f>
        <v>0</v>
      </c>
      <c r="BL121" s="14" t="s">
        <v>111</v>
      </c>
      <c r="BM121" s="155" t="s">
        <v>113</v>
      </c>
    </row>
    <row r="122" spans="1:65" s="2" customFormat="1" ht="24.2" customHeight="1">
      <c r="A122" s="29"/>
      <c r="B122" s="142"/>
      <c r="C122" s="143" t="s">
        <v>112</v>
      </c>
      <c r="D122" s="143" t="s">
        <v>107</v>
      </c>
      <c r="E122" s="144" t="s">
        <v>114</v>
      </c>
      <c r="F122" s="145" t="s">
        <v>115</v>
      </c>
      <c r="G122" s="146" t="s">
        <v>116</v>
      </c>
      <c r="H122" s="147">
        <v>15</v>
      </c>
      <c r="I122" s="148"/>
      <c r="J122" s="149">
        <f>ROUND(I122*H122,2)</f>
        <v>0</v>
      </c>
      <c r="K122" s="150"/>
      <c r="L122" s="30"/>
      <c r="M122" s="151" t="s">
        <v>1</v>
      </c>
      <c r="N122" s="152" t="s">
        <v>37</v>
      </c>
      <c r="O122" s="58"/>
      <c r="P122" s="153">
        <f>O122*H122</f>
        <v>0</v>
      </c>
      <c r="Q122" s="153">
        <v>0.10299999999999999</v>
      </c>
      <c r="R122" s="153">
        <f>Q122*H122</f>
        <v>1.5449999999999999</v>
      </c>
      <c r="S122" s="153">
        <v>0</v>
      </c>
      <c r="T122" s="154">
        <f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5" t="s">
        <v>111</v>
      </c>
      <c r="AT122" s="155" t="s">
        <v>107</v>
      </c>
      <c r="AU122" s="155" t="s">
        <v>112</v>
      </c>
      <c r="AY122" s="14" t="s">
        <v>104</v>
      </c>
      <c r="BE122" s="156">
        <f>IF(N122="základná",J122,0)</f>
        <v>0</v>
      </c>
      <c r="BF122" s="156">
        <f>IF(N122="znížená",J122,0)</f>
        <v>0</v>
      </c>
      <c r="BG122" s="156">
        <f>IF(N122="zákl. prenesená",J122,0)</f>
        <v>0</v>
      </c>
      <c r="BH122" s="156">
        <f>IF(N122="zníž. prenesená",J122,0)</f>
        <v>0</v>
      </c>
      <c r="BI122" s="156">
        <f>IF(N122="nulová",J122,0)</f>
        <v>0</v>
      </c>
      <c r="BJ122" s="14" t="s">
        <v>112</v>
      </c>
      <c r="BK122" s="156">
        <f>ROUND(I122*H122,2)</f>
        <v>0</v>
      </c>
      <c r="BL122" s="14" t="s">
        <v>111</v>
      </c>
      <c r="BM122" s="155" t="s">
        <v>117</v>
      </c>
    </row>
    <row r="123" spans="1:65" s="12" customFormat="1" ht="22.9" customHeight="1">
      <c r="B123" s="129"/>
      <c r="D123" s="130" t="s">
        <v>70</v>
      </c>
      <c r="E123" s="140" t="s">
        <v>118</v>
      </c>
      <c r="F123" s="140" t="s">
        <v>119</v>
      </c>
      <c r="I123" s="132"/>
      <c r="J123" s="141">
        <f>BK123</f>
        <v>0</v>
      </c>
      <c r="L123" s="129"/>
      <c r="M123" s="134"/>
      <c r="N123" s="135"/>
      <c r="O123" s="135"/>
      <c r="P123" s="136">
        <f>SUM(P124:P125)</f>
        <v>0</v>
      </c>
      <c r="Q123" s="135"/>
      <c r="R123" s="136">
        <f>SUM(R124:R125)</f>
        <v>6.2200000000000007E-3</v>
      </c>
      <c r="S123" s="135"/>
      <c r="T123" s="137">
        <f>SUM(T124:T125)</f>
        <v>3.7320000000000002</v>
      </c>
      <c r="AR123" s="130" t="s">
        <v>76</v>
      </c>
      <c r="AT123" s="138" t="s">
        <v>70</v>
      </c>
      <c r="AU123" s="138" t="s">
        <v>76</v>
      </c>
      <c r="AY123" s="130" t="s">
        <v>104</v>
      </c>
      <c r="BK123" s="139">
        <f>SUM(BK124:BK125)</f>
        <v>0</v>
      </c>
    </row>
    <row r="124" spans="1:65" s="2" customFormat="1" ht="24.2" customHeight="1">
      <c r="A124" s="29"/>
      <c r="B124" s="142"/>
      <c r="C124" s="143" t="s">
        <v>120</v>
      </c>
      <c r="D124" s="143" t="s">
        <v>107</v>
      </c>
      <c r="E124" s="144" t="s">
        <v>121</v>
      </c>
      <c r="F124" s="145" t="s">
        <v>122</v>
      </c>
      <c r="G124" s="146" t="s">
        <v>116</v>
      </c>
      <c r="H124" s="147">
        <v>622</v>
      </c>
      <c r="I124" s="148"/>
      <c r="J124" s="149">
        <f>ROUND(I124*H124,2)</f>
        <v>0</v>
      </c>
      <c r="K124" s="150"/>
      <c r="L124" s="30"/>
      <c r="M124" s="151" t="s">
        <v>1</v>
      </c>
      <c r="N124" s="152" t="s">
        <v>37</v>
      </c>
      <c r="O124" s="58"/>
      <c r="P124" s="153">
        <f>O124*H124</f>
        <v>0</v>
      </c>
      <c r="Q124" s="153">
        <v>0</v>
      </c>
      <c r="R124" s="153">
        <f>Q124*H124</f>
        <v>0</v>
      </c>
      <c r="S124" s="153">
        <v>0</v>
      </c>
      <c r="T124" s="154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5" t="s">
        <v>111</v>
      </c>
      <c r="AT124" s="155" t="s">
        <v>107</v>
      </c>
      <c r="AU124" s="155" t="s">
        <v>112</v>
      </c>
      <c r="AY124" s="14" t="s">
        <v>104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4" t="s">
        <v>112</v>
      </c>
      <c r="BK124" s="156">
        <f>ROUND(I124*H124,2)</f>
        <v>0</v>
      </c>
      <c r="BL124" s="14" t="s">
        <v>111</v>
      </c>
      <c r="BM124" s="155" t="s">
        <v>123</v>
      </c>
    </row>
    <row r="125" spans="1:65" s="2" customFormat="1" ht="24.2" customHeight="1">
      <c r="A125" s="29"/>
      <c r="B125" s="142"/>
      <c r="C125" s="143" t="s">
        <v>111</v>
      </c>
      <c r="D125" s="143" t="s">
        <v>107</v>
      </c>
      <c r="E125" s="144" t="s">
        <v>124</v>
      </c>
      <c r="F125" s="145" t="s">
        <v>125</v>
      </c>
      <c r="G125" s="146" t="s">
        <v>116</v>
      </c>
      <c r="H125" s="147">
        <v>622</v>
      </c>
      <c r="I125" s="148"/>
      <c r="J125" s="149">
        <f>ROUND(I125*H125,2)</f>
        <v>0</v>
      </c>
      <c r="K125" s="150"/>
      <c r="L125" s="30"/>
      <c r="M125" s="151" t="s">
        <v>1</v>
      </c>
      <c r="N125" s="152" t="s">
        <v>37</v>
      </c>
      <c r="O125" s="58"/>
      <c r="P125" s="153">
        <f>O125*H125</f>
        <v>0</v>
      </c>
      <c r="Q125" s="153">
        <v>1.0000000000000001E-5</v>
      </c>
      <c r="R125" s="153">
        <f>Q125*H125</f>
        <v>6.2200000000000007E-3</v>
      </c>
      <c r="S125" s="153">
        <v>6.0000000000000001E-3</v>
      </c>
      <c r="T125" s="154">
        <f>S125*H125</f>
        <v>3.7320000000000002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5" t="s">
        <v>111</v>
      </c>
      <c r="AT125" s="155" t="s">
        <v>107</v>
      </c>
      <c r="AU125" s="155" t="s">
        <v>112</v>
      </c>
      <c r="AY125" s="14" t="s">
        <v>104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112</v>
      </c>
      <c r="BK125" s="156">
        <f>ROUND(I125*H125,2)</f>
        <v>0</v>
      </c>
      <c r="BL125" s="14" t="s">
        <v>111</v>
      </c>
      <c r="BM125" s="155" t="s">
        <v>126</v>
      </c>
    </row>
    <row r="126" spans="1:65" s="12" customFormat="1" ht="25.9" customHeight="1">
      <c r="B126" s="129"/>
      <c r="D126" s="130" t="s">
        <v>70</v>
      </c>
      <c r="E126" s="131" t="s">
        <v>127</v>
      </c>
      <c r="F126" s="131" t="s">
        <v>128</v>
      </c>
      <c r="I126" s="132"/>
      <c r="J126" s="133">
        <f>BK126</f>
        <v>0</v>
      </c>
      <c r="L126" s="129"/>
      <c r="M126" s="134"/>
      <c r="N126" s="135"/>
      <c r="O126" s="135"/>
      <c r="P126" s="136">
        <f>P127+P131</f>
        <v>0</v>
      </c>
      <c r="Q126" s="135"/>
      <c r="R126" s="136">
        <f>R127+R131</f>
        <v>4.5769900000000003</v>
      </c>
      <c r="S126" s="135"/>
      <c r="T126" s="137">
        <f>T127+T131</f>
        <v>0</v>
      </c>
      <c r="AR126" s="130" t="s">
        <v>112</v>
      </c>
      <c r="AT126" s="138" t="s">
        <v>70</v>
      </c>
      <c r="AU126" s="138" t="s">
        <v>71</v>
      </c>
      <c r="AY126" s="130" t="s">
        <v>104</v>
      </c>
      <c r="BK126" s="139">
        <f>BK127+BK131</f>
        <v>0</v>
      </c>
    </row>
    <row r="127" spans="1:65" s="12" customFormat="1" ht="22.9" customHeight="1">
      <c r="B127" s="129"/>
      <c r="D127" s="130" t="s">
        <v>70</v>
      </c>
      <c r="E127" s="140" t="s">
        <v>129</v>
      </c>
      <c r="F127" s="140" t="s">
        <v>130</v>
      </c>
      <c r="I127" s="132"/>
      <c r="J127" s="141">
        <f>BK127</f>
        <v>0</v>
      </c>
      <c r="L127" s="129"/>
      <c r="M127" s="134"/>
      <c r="N127" s="135"/>
      <c r="O127" s="135"/>
      <c r="P127" s="136">
        <f>SUM(P128:P130)</f>
        <v>0</v>
      </c>
      <c r="Q127" s="135"/>
      <c r="R127" s="136">
        <f>SUM(R128:R130)</f>
        <v>4.5744400000000001</v>
      </c>
      <c r="S127" s="135"/>
      <c r="T127" s="137">
        <f>SUM(T128:T130)</f>
        <v>0</v>
      </c>
      <c r="AR127" s="130" t="s">
        <v>112</v>
      </c>
      <c r="AT127" s="138" t="s">
        <v>70</v>
      </c>
      <c r="AU127" s="138" t="s">
        <v>76</v>
      </c>
      <c r="AY127" s="130" t="s">
        <v>104</v>
      </c>
      <c r="BK127" s="139">
        <f>SUM(BK128:BK130)</f>
        <v>0</v>
      </c>
    </row>
    <row r="128" spans="1:65" s="2" customFormat="1" ht="37.9" customHeight="1">
      <c r="A128" s="29"/>
      <c r="B128" s="142"/>
      <c r="C128" s="143" t="s">
        <v>131</v>
      </c>
      <c r="D128" s="143" t="s">
        <v>107</v>
      </c>
      <c r="E128" s="144" t="s">
        <v>132</v>
      </c>
      <c r="F128" s="145" t="s">
        <v>133</v>
      </c>
      <c r="G128" s="146" t="s">
        <v>116</v>
      </c>
      <c r="H128" s="147">
        <v>622</v>
      </c>
      <c r="I128" s="148"/>
      <c r="J128" s="149">
        <f>ROUND(I128*H128,2)</f>
        <v>0</v>
      </c>
      <c r="K128" s="150"/>
      <c r="L128" s="30"/>
      <c r="M128" s="151" t="s">
        <v>1</v>
      </c>
      <c r="N128" s="152" t="s">
        <v>37</v>
      </c>
      <c r="O128" s="58"/>
      <c r="P128" s="153">
        <f>O128*H128</f>
        <v>0</v>
      </c>
      <c r="Q128" s="153">
        <v>6.62E-3</v>
      </c>
      <c r="R128" s="153">
        <f>Q128*H128</f>
        <v>4.1176399999999997</v>
      </c>
      <c r="S128" s="153">
        <v>0</v>
      </c>
      <c r="T128" s="154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5" t="s">
        <v>134</v>
      </c>
      <c r="AT128" s="155" t="s">
        <v>107</v>
      </c>
      <c r="AU128" s="155" t="s">
        <v>112</v>
      </c>
      <c r="AY128" s="14" t="s">
        <v>104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112</v>
      </c>
      <c r="BK128" s="156">
        <f>ROUND(I128*H128,2)</f>
        <v>0</v>
      </c>
      <c r="BL128" s="14" t="s">
        <v>134</v>
      </c>
      <c r="BM128" s="155" t="s">
        <v>135</v>
      </c>
    </row>
    <row r="129" spans="1:65" s="2" customFormat="1" ht="16.5" customHeight="1">
      <c r="A129" s="29"/>
      <c r="B129" s="142"/>
      <c r="C129" s="143" t="s">
        <v>105</v>
      </c>
      <c r="D129" s="143" t="s">
        <v>107</v>
      </c>
      <c r="E129" s="144" t="s">
        <v>136</v>
      </c>
      <c r="F129" s="145" t="s">
        <v>137</v>
      </c>
      <c r="G129" s="146" t="s">
        <v>116</v>
      </c>
      <c r="H129" s="147">
        <v>622</v>
      </c>
      <c r="I129" s="148"/>
      <c r="J129" s="149">
        <f>ROUND(I129*H129,2)</f>
        <v>0</v>
      </c>
      <c r="K129" s="150"/>
      <c r="L129" s="30"/>
      <c r="M129" s="151" t="s">
        <v>1</v>
      </c>
      <c r="N129" s="152" t="s">
        <v>37</v>
      </c>
      <c r="O129" s="58"/>
      <c r="P129" s="153">
        <f>O129*H129</f>
        <v>0</v>
      </c>
      <c r="Q129" s="153">
        <v>4.0000000000000002E-4</v>
      </c>
      <c r="R129" s="153">
        <f>Q129*H129</f>
        <v>0.24880000000000002</v>
      </c>
      <c r="S129" s="153">
        <v>0</v>
      </c>
      <c r="T129" s="15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5" t="s">
        <v>134</v>
      </c>
      <c r="AT129" s="155" t="s">
        <v>107</v>
      </c>
      <c r="AU129" s="155" t="s">
        <v>112</v>
      </c>
      <c r="AY129" s="14" t="s">
        <v>104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112</v>
      </c>
      <c r="BK129" s="156">
        <f>ROUND(I129*H129,2)</f>
        <v>0</v>
      </c>
      <c r="BL129" s="14" t="s">
        <v>134</v>
      </c>
      <c r="BM129" s="155" t="s">
        <v>138</v>
      </c>
    </row>
    <row r="130" spans="1:65" s="2" customFormat="1" ht="16.5" customHeight="1">
      <c r="A130" s="29"/>
      <c r="B130" s="142"/>
      <c r="C130" s="143" t="s">
        <v>139</v>
      </c>
      <c r="D130" s="143" t="s">
        <v>107</v>
      </c>
      <c r="E130" s="144" t="s">
        <v>140</v>
      </c>
      <c r="F130" s="145" t="s">
        <v>156</v>
      </c>
      <c r="G130" s="146" t="s">
        <v>141</v>
      </c>
      <c r="H130" s="147">
        <v>400</v>
      </c>
      <c r="I130" s="148"/>
      <c r="J130" s="149">
        <f>ROUND(I130*H130,2)</f>
        <v>0</v>
      </c>
      <c r="K130" s="150"/>
      <c r="L130" s="30"/>
      <c r="M130" s="151" t="s">
        <v>1</v>
      </c>
      <c r="N130" s="152" t="s">
        <v>37</v>
      </c>
      <c r="O130" s="58"/>
      <c r="P130" s="153">
        <f>O130*H130</f>
        <v>0</v>
      </c>
      <c r="Q130" s="153">
        <v>5.1999999999999995E-4</v>
      </c>
      <c r="R130" s="153">
        <f>Q130*H130</f>
        <v>0.20799999999999999</v>
      </c>
      <c r="S130" s="153">
        <v>0</v>
      </c>
      <c r="T130" s="15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5" t="s">
        <v>134</v>
      </c>
      <c r="AT130" s="155" t="s">
        <v>107</v>
      </c>
      <c r="AU130" s="155" t="s">
        <v>112</v>
      </c>
      <c r="AY130" s="14" t="s">
        <v>104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112</v>
      </c>
      <c r="BK130" s="156">
        <f>ROUND(I130*H130,2)</f>
        <v>0</v>
      </c>
      <c r="BL130" s="14" t="s">
        <v>134</v>
      </c>
      <c r="BM130" s="155" t="s">
        <v>142</v>
      </c>
    </row>
    <row r="131" spans="1:65" s="12" customFormat="1" ht="22.9" customHeight="1">
      <c r="B131" s="129"/>
      <c r="D131" s="130" t="s">
        <v>70</v>
      </c>
      <c r="E131" s="140" t="s">
        <v>143</v>
      </c>
      <c r="F131" s="140" t="s">
        <v>144</v>
      </c>
      <c r="I131" s="132"/>
      <c r="J131" s="141">
        <f>BK131</f>
        <v>0</v>
      </c>
      <c r="L131" s="129"/>
      <c r="M131" s="134"/>
      <c r="N131" s="135"/>
      <c r="O131" s="135"/>
      <c r="P131" s="136">
        <f>P132</f>
        <v>0</v>
      </c>
      <c r="Q131" s="135"/>
      <c r="R131" s="136">
        <f>R132</f>
        <v>2.5500000000000002E-3</v>
      </c>
      <c r="S131" s="135"/>
      <c r="T131" s="137">
        <f>T132</f>
        <v>0</v>
      </c>
      <c r="AR131" s="130" t="s">
        <v>112</v>
      </c>
      <c r="AT131" s="138" t="s">
        <v>70</v>
      </c>
      <c r="AU131" s="138" t="s">
        <v>76</v>
      </c>
      <c r="AY131" s="130" t="s">
        <v>104</v>
      </c>
      <c r="BK131" s="139">
        <f>BK132</f>
        <v>0</v>
      </c>
    </row>
    <row r="132" spans="1:65" s="2" customFormat="1" ht="24.2" customHeight="1">
      <c r="A132" s="29"/>
      <c r="B132" s="142"/>
      <c r="C132" s="143" t="s">
        <v>145</v>
      </c>
      <c r="D132" s="143" t="s">
        <v>107</v>
      </c>
      <c r="E132" s="144" t="s">
        <v>146</v>
      </c>
      <c r="F132" s="145" t="s">
        <v>147</v>
      </c>
      <c r="G132" s="146" t="s">
        <v>141</v>
      </c>
      <c r="H132" s="147">
        <v>15</v>
      </c>
      <c r="I132" s="148"/>
      <c r="J132" s="149">
        <f>ROUND(I132*H132,2)</f>
        <v>0</v>
      </c>
      <c r="K132" s="150"/>
      <c r="L132" s="30"/>
      <c r="M132" s="157" t="s">
        <v>1</v>
      </c>
      <c r="N132" s="158" t="s">
        <v>37</v>
      </c>
      <c r="O132" s="159"/>
      <c r="P132" s="160">
        <f>O132*H132</f>
        <v>0</v>
      </c>
      <c r="Q132" s="160">
        <v>1.7000000000000001E-4</v>
      </c>
      <c r="R132" s="160">
        <f>Q132*H132</f>
        <v>2.5500000000000002E-3</v>
      </c>
      <c r="S132" s="160">
        <v>0</v>
      </c>
      <c r="T132" s="161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5" t="s">
        <v>134</v>
      </c>
      <c r="AT132" s="155" t="s">
        <v>107</v>
      </c>
      <c r="AU132" s="155" t="s">
        <v>112</v>
      </c>
      <c r="AY132" s="14" t="s">
        <v>104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112</v>
      </c>
      <c r="BK132" s="156">
        <f>ROUND(I132*H132,2)</f>
        <v>0</v>
      </c>
      <c r="BL132" s="14" t="s">
        <v>134</v>
      </c>
      <c r="BM132" s="155" t="s">
        <v>148</v>
      </c>
    </row>
    <row r="133" spans="1:65" s="2" customFormat="1" ht="6.95" customHeight="1">
      <c r="A133" s="29"/>
      <c r="B133" s="47"/>
      <c r="C133" s="48"/>
      <c r="D133" s="48"/>
      <c r="E133" s="48"/>
      <c r="F133" s="48"/>
      <c r="G133" s="48"/>
      <c r="H133" s="48"/>
      <c r="I133" s="48"/>
      <c r="J133" s="48"/>
      <c r="K133" s="48"/>
      <c r="L133" s="30"/>
      <c r="M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</sheetData>
  <autoFilter ref="C117:K132" xr:uid="{00000000-0009-0000-0000-000001000000}"/>
  <mergeCells count="6">
    <mergeCell ref="E110:H110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2022-07 - Rekonštrukcia a...</vt:lpstr>
      <vt:lpstr>'2022-07 - Rekonštrukcia a...'!Názvy_tlače</vt:lpstr>
      <vt:lpstr>'Rekapitulácia stavby'!Názvy_tlače</vt:lpstr>
      <vt:lpstr>'2022-07 - Rekonštrukcia 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DESKTOP-O3GOI6N\User</dc:creator>
  <cp:lastModifiedBy>Marian</cp:lastModifiedBy>
  <dcterms:created xsi:type="dcterms:W3CDTF">2022-04-27T11:55:25Z</dcterms:created>
  <dcterms:modified xsi:type="dcterms:W3CDTF">2022-11-14T12:36:23Z</dcterms:modified>
</cp:coreProperties>
</file>