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oslav.hroncek\Documents\VO  - podklady\DNS HRT\"/>
    </mc:Choice>
  </mc:AlternateContent>
  <bookViews>
    <workbookView xWindow="1950" yWindow="-30" windowWidth="21075" windowHeight="9780"/>
  </bookViews>
  <sheets>
    <sheet name="rozsah zákazky a cenová ponuka" sheetId="1" r:id="rId1"/>
    <sheet name="Hárok1" sheetId="4" r:id="rId2"/>
    <sheet name="Vysvetlívky" sheetId="3" r:id="rId3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O14" i="1" l="1"/>
  <c r="O15" i="1"/>
  <c r="O16" i="1"/>
  <c r="L19" i="1" l="1"/>
  <c r="B6" i="4" l="1"/>
  <c r="G14" i="1"/>
  <c r="G15" i="1"/>
  <c r="G16" i="1"/>
  <c r="I4" i="4" l="1"/>
  <c r="F4" i="4"/>
  <c r="C4" i="4"/>
  <c r="B7" i="4" l="1"/>
  <c r="G17" i="1"/>
  <c r="G13" i="1"/>
  <c r="G12" i="1"/>
  <c r="O12" i="1" l="1"/>
  <c r="P12" i="1" s="1"/>
  <c r="G18" i="1"/>
  <c r="O18" i="1" s="1"/>
  <c r="P15" i="1"/>
  <c r="O17" i="1" l="1"/>
  <c r="P17" i="1" s="1"/>
  <c r="O13" i="1"/>
  <c r="O19" i="1" l="1"/>
  <c r="P19" i="1" s="1"/>
  <c r="P13" i="1"/>
  <c r="O21" i="1" l="1"/>
  <c r="O20" i="1" s="1"/>
</calcChain>
</file>

<file path=xl/sharedStrings.xml><?xml version="1.0" encoding="utf-8"?>
<sst xmlns="http://schemas.openxmlformats.org/spreadsheetml/2006/main" count="107" uniqueCount="87">
  <si>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</si>
  <si>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</si>
  <si>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</si>
  <si>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</si>
  <si>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</si>
  <si>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</si>
  <si>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</si>
  <si>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</si>
  <si>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</si>
  <si>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</si>
  <si>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</si>
  <si>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</si>
  <si>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</si>
  <si>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</si>
  <si>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</si>
  <si>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</si>
  <si>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</si>
  <si>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</si>
  <si>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</si>
  <si>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</si>
  <si>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</si>
  <si>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</si>
  <si>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</si>
  <si>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</si>
  <si>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</si>
  <si>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</si>
  <si>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</si>
  <si>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</si>
  <si>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</si>
  <si>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</si>
  <si>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</si>
  <si>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</si>
  <si>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</si>
  <si>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</si>
  <si>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</si>
  <si>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</si>
  <si>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</si>
  <si>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</si>
  <si>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</si>
  <si>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</si>
  <si>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</si>
  <si>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</si>
  <si>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</si>
  <si>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</si>
  <si>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</si>
  <si>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</si>
  <si>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</si>
  <si>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</si>
  <si>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</si>
  <si>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</si>
  <si>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</si>
  <si>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</si>
  <si>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</si>
  <si>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</si>
  <si>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</si>
  <si>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</si>
  <si>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</si>
  <si>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</si>
  <si>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</si>
  <si>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</si>
  <si>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</si>
  <si>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</si>
  <si>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</si>
  <si>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</si>
  <si>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</si>
  <si>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</si>
  <si>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</si>
  <si>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</si>
  <si>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</si>
  <si>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</si>
  <si>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</si>
  <si>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>cena</t>
  </si>
  <si>
    <t>VÚ-50r.</t>
  </si>
  <si>
    <t>Lesy SR š.p. OZ Karpaty</t>
  </si>
  <si>
    <t>08 Priečne</t>
  </si>
  <si>
    <t>766B</t>
  </si>
  <si>
    <t>07 Tomky</t>
  </si>
  <si>
    <t>422B10</t>
  </si>
  <si>
    <t>09 Miklán</t>
  </si>
  <si>
    <t>166B</t>
  </si>
  <si>
    <t>23C</t>
  </si>
  <si>
    <t>141A</t>
  </si>
  <si>
    <t>151C</t>
  </si>
  <si>
    <t xml:space="preserve">Lesnícke služby v ťažbovom procese - viacoperačné technológie na OZ Karpary, VC Mor. Ján, LS Malacky  </t>
  </si>
  <si>
    <t xml:space="preserve"> časť A - Ťažba a výroba sortimentov harvestermi a ich vývoz forwardermi z porastu z lokality peň na vývozné miesto / odvozné miesto. Veľkostná kategória - odst.iii. Stredný - s prevádzkovou hmotnosťou od 13 t do 17 t, s výkonom motora 110 kW - 150 kW. </t>
  </si>
  <si>
    <t>4.11.2022 Ing. Róbert Smolarčík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</si>
  <si>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Požadovaný termín vykonania zákazky: december 2022 až február 2023. Zo SP je požadovaná technológia z bodu 3. Predmet zákazky - (bližšie vymedzenie predmetu zákazky) : časť A - Ťažba a výroba sortimentov harvestermi a ich vývoz forwardermi z porastu z lokality peň na vývozné miesto / odvozné miesto. Veľkostná kategória - iii. Stredný - s prevádzkovou hmotnosťou od 13 t do 17 t, s výkonom motora 110 kW - 150 kW.do 17 t, s výkonom motora 110 kW - 150 kW.                                                             Objednávateľ na požiadanie dodávateľa prác umožní obhliadku porastov. Kontaktná osoba: Ing.Peter Swan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</si>
</sst>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0" fontId="10" fillId="3" borderId="28" xfId="0" applyFont="1" applyFill="1" applyBorder="1" applyAlignment="1" applyProtection="1">
      <alignment horizontal="center" vertical="center" wrapText="1"/>
    </xf>
    <xf numFmtId="4" fontId="6" fillId="3" borderId="27" xfId="0" applyNumberFormat="1" applyFont="1" applyFill="1" applyBorder="1" applyAlignment="1" applyProtection="1">
      <alignment horizontal="center" vertical="center"/>
    </xf>
    <xf numFmtId="0" fontId="10" fillId="3" borderId="30" xfId="0" applyFont="1" applyFill="1" applyBorder="1" applyAlignment="1" applyProtection="1">
      <alignment horizontal="center" vertical="center"/>
    </xf>
    <xf numFmtId="0" fontId="10" fillId="3" borderId="31" xfId="0" applyFont="1" applyFill="1" applyBorder="1" applyAlignment="1" applyProtection="1">
      <alignment horizontal="center" vertical="center" wrapText="1"/>
    </xf>
    <xf numFmtId="0" fontId="3" fillId="3" borderId="31" xfId="0" applyFont="1" applyFill="1" applyBorder="1" applyAlignment="1" applyProtection="1">
      <alignment horizontal="center" vertical="center"/>
    </xf>
    <xf numFmtId="0" fontId="0" fillId="3" borderId="31" xfId="0" applyFill="1" applyBorder="1" applyAlignment="1" applyProtection="1">
      <alignment horizontal="center" vertical="center"/>
    </xf>
    <xf numFmtId="3" fontId="10" fillId="3" borderId="31" xfId="0" applyNumberFormat="1" applyFont="1" applyFill="1" applyBorder="1" applyAlignment="1" applyProtection="1">
      <alignment horizontal="right" vertical="center"/>
    </xf>
    <xf numFmtId="0" fontId="10" fillId="3" borderId="31" xfId="0" applyFont="1" applyFill="1" applyBorder="1" applyAlignment="1" applyProtection="1">
      <alignment horizontal="center" vertical="center"/>
    </xf>
    <xf numFmtId="4" fontId="6" fillId="3" borderId="33" xfId="0" applyNumberFormat="1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37" xfId="0" applyFont="1" applyFill="1" applyBorder="1" applyAlignment="1" applyProtection="1">
      <alignment horizontal="center" vertical="center"/>
    </xf>
    <xf numFmtId="0" fontId="3" fillId="3" borderId="33" xfId="0" applyFont="1" applyFill="1" applyBorder="1" applyProtection="1"/>
    <xf numFmtId="0" fontId="0" fillId="3" borderId="30" xfId="0" applyFill="1" applyBorder="1" applyProtection="1"/>
    <xf numFmtId="0" fontId="3" fillId="3" borderId="25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38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right" vertical="center" wrapText="1"/>
    </xf>
    <xf numFmtId="0" fontId="10" fillId="3" borderId="23" xfId="0" applyFont="1" applyFill="1" applyBorder="1" applyAlignment="1" applyProtection="1">
      <alignment horizontal="center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/>
    </xf>
    <xf numFmtId="0" fontId="10" fillId="3" borderId="43" xfId="0" applyFont="1" applyFill="1" applyBorder="1" applyAlignment="1" applyProtection="1">
      <alignment horizontal="right" vertical="center" wrapText="1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6" fillId="3" borderId="10" xfId="0" applyFont="1" applyFill="1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center" vertical="center"/>
    </xf>
    <xf numFmtId="4" fontId="10" fillId="3" borderId="25" xfId="0" applyNumberFormat="1" applyFont="1" applyFill="1" applyBorder="1" applyAlignment="1" applyProtection="1">
      <alignment horizontal="right" vertical="center"/>
    </xf>
    <xf numFmtId="4" fontId="10" fillId="3" borderId="37" xfId="0" applyNumberFormat="1" applyFont="1" applyFill="1" applyBorder="1" applyAlignment="1" applyProtection="1">
      <alignment horizontal="right" vertical="center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4" fontId="6" fillId="3" borderId="44" xfId="0" applyNumberFormat="1" applyFont="1" applyFill="1" applyBorder="1" applyAlignment="1" applyProtection="1">
      <alignment horizontal="center" vertical="center"/>
      <protection locked="0"/>
    </xf>
    <xf numFmtId="4" fontId="10" fillId="3" borderId="31" xfId="0" applyNumberFormat="1" applyFont="1" applyFill="1" applyBorder="1" applyAlignment="1" applyProtection="1">
      <alignment horizontal="right" vertical="center"/>
    </xf>
    <xf numFmtId="4" fontId="10" fillId="3" borderId="1" xfId="0" applyNumberFormat="1" applyFont="1" applyFill="1" applyBorder="1" applyAlignment="1" applyProtection="1">
      <alignment horizontal="right" vertical="center"/>
    </xf>
    <xf numFmtId="4" fontId="10" fillId="3" borderId="28" xfId="0" applyNumberFormat="1" applyFont="1" applyFill="1" applyBorder="1" applyAlignment="1" applyProtection="1">
      <alignment horizontal="right" vertical="center"/>
    </xf>
    <xf numFmtId="2" fontId="10" fillId="3" borderId="28" xfId="0" applyNumberFormat="1" applyFont="1" applyFill="1" applyBorder="1" applyAlignment="1" applyProtection="1">
      <alignment horizontal="center" vertical="center" wrapText="1"/>
    </xf>
    <xf numFmtId="2" fontId="10" fillId="3" borderId="22" xfId="0" applyNumberFormat="1" applyFont="1" applyFill="1" applyBorder="1" applyAlignment="1" applyProtection="1">
      <alignment horizontal="right" vertical="center" wrapText="1"/>
    </xf>
    <xf numFmtId="2" fontId="10" fillId="3" borderId="41" xfId="0" applyNumberFormat="1" applyFont="1" applyFill="1" applyBorder="1" applyAlignment="1" applyProtection="1">
      <alignment horizontal="right" vertical="center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0" fillId="2" borderId="2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17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40" xfId="0" applyFont="1" applyFill="1" applyBorder="1" applyAlignment="1" applyProtection="1">
      <alignment horizontal="center" vertical="center" wrapText="1"/>
    </xf>
    <xf numFmtId="0" fontId="6" fillId="3" borderId="41" xfId="0" applyFont="1" applyFill="1" applyBorder="1" applyAlignment="1" applyProtection="1">
      <alignment horizontal="center" vertical="center" wrapText="1"/>
    </xf>
    <xf numFmtId="0" fontId="6" fillId="3" borderId="42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10" fillId="3" borderId="45" xfId="0" applyFont="1" applyFill="1" applyBorder="1" applyAlignment="1" applyProtection="1">
      <alignment horizontal="center" vertical="center" wrapText="1"/>
    </xf>
    <xf numFmtId="0" fontId="10" fillId="3" borderId="46" xfId="0" applyFont="1" applyFill="1" applyBorder="1" applyAlignment="1" applyProtection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left"/>
    </xf>
    <xf numFmtId="0" fontId="1" fillId="3" borderId="0" xfId="0" applyFont="1" applyFill="1" applyAlignment="1" applyProtection="1">
      <alignment horizont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35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  <xf numFmtId="4" fontId="3" fillId="3" borderId="0" xfId="0" applyNumberFormat="1" applyFont="1" applyFill="1" applyBorder="1" applyAlignment="1" applyProtection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topLeftCell="A10" zoomScale="110" zoomScaleNormal="100" zoomScaleSheetLayoutView="110" workbookViewId="0">
      <selection activeCell="K22" sqref="K22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5.8554687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31" t="s">
        <v>64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6" t="s">
        <v>68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69</v>
      </c>
      <c r="O2" s="15"/>
    </row>
    <row r="3" spans="1:16" ht="18" x14ac:dyDescent="0.25">
      <c r="A3" s="17" t="s">
        <v>0</v>
      </c>
      <c r="B3" s="13"/>
      <c r="C3" s="130" t="s">
        <v>83</v>
      </c>
      <c r="D3" s="130"/>
      <c r="E3" s="130"/>
      <c r="F3" s="130"/>
      <c r="G3" s="130"/>
      <c r="H3" s="130"/>
      <c r="I3" s="130"/>
      <c r="J3" s="130"/>
      <c r="K3" s="130"/>
      <c r="L3" s="130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34"/>
      <c r="F5" s="134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35" t="s">
        <v>73</v>
      </c>
      <c r="C6" s="135"/>
      <c r="D6" s="135"/>
      <c r="E6" s="135"/>
      <c r="F6" s="135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36"/>
      <c r="C7" s="136"/>
      <c r="D7" s="136"/>
      <c r="E7" s="136"/>
      <c r="F7" s="136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32" t="s">
        <v>66</v>
      </c>
      <c r="B8" s="133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53" t="s">
        <v>70</v>
      </c>
      <c r="B9" s="109" t="s">
        <v>2</v>
      </c>
      <c r="C9" s="125" t="s">
        <v>53</v>
      </c>
      <c r="D9" s="126"/>
      <c r="E9" s="127" t="s">
        <v>3</v>
      </c>
      <c r="F9" s="128"/>
      <c r="G9" s="129"/>
      <c r="H9" s="117" t="s">
        <v>4</v>
      </c>
      <c r="I9" s="106" t="s">
        <v>5</v>
      </c>
      <c r="J9" s="120" t="s">
        <v>6</v>
      </c>
      <c r="K9" s="123" t="s">
        <v>7</v>
      </c>
      <c r="L9" s="106" t="s">
        <v>54</v>
      </c>
      <c r="M9" s="106" t="s">
        <v>60</v>
      </c>
      <c r="N9" s="96" t="s">
        <v>58</v>
      </c>
      <c r="O9" s="98" t="s">
        <v>59</v>
      </c>
    </row>
    <row r="10" spans="1:16" ht="21.75" customHeight="1" x14ac:dyDescent="0.25">
      <c r="A10" s="25"/>
      <c r="B10" s="110"/>
      <c r="C10" s="100" t="s">
        <v>67</v>
      </c>
      <c r="D10" s="101"/>
      <c r="E10" s="100" t="s">
        <v>9</v>
      </c>
      <c r="F10" s="102" t="s">
        <v>10</v>
      </c>
      <c r="G10" s="104" t="s">
        <v>11</v>
      </c>
      <c r="H10" s="118"/>
      <c r="I10" s="107"/>
      <c r="J10" s="121"/>
      <c r="K10" s="124"/>
      <c r="L10" s="107"/>
      <c r="M10" s="107"/>
      <c r="N10" s="97"/>
      <c r="O10" s="99"/>
    </row>
    <row r="11" spans="1:16" ht="50.25" customHeight="1" thickBot="1" x14ac:dyDescent="0.3">
      <c r="A11" s="26"/>
      <c r="B11" s="110"/>
      <c r="C11" s="100"/>
      <c r="D11" s="101"/>
      <c r="E11" s="100"/>
      <c r="F11" s="103"/>
      <c r="G11" s="105"/>
      <c r="H11" s="119"/>
      <c r="I11" s="107"/>
      <c r="J11" s="122"/>
      <c r="K11" s="124"/>
      <c r="L11" s="108"/>
      <c r="M11" s="108"/>
      <c r="N11" s="97"/>
      <c r="O11" s="99"/>
    </row>
    <row r="12" spans="1:16" ht="14.45" customHeight="1" x14ac:dyDescent="0.25">
      <c r="A12" s="67" t="s">
        <v>74</v>
      </c>
      <c r="B12" s="58" t="s">
        <v>75</v>
      </c>
      <c r="C12" s="111" t="s">
        <v>84</v>
      </c>
      <c r="D12" s="112"/>
      <c r="E12" s="77">
        <v>120</v>
      </c>
      <c r="F12" s="59"/>
      <c r="G12" s="78">
        <f>E12+F12</f>
        <v>120</v>
      </c>
      <c r="H12" s="60" t="s">
        <v>72</v>
      </c>
      <c r="I12" s="61">
        <v>0</v>
      </c>
      <c r="J12" s="61">
        <v>0.08</v>
      </c>
      <c r="K12" s="62">
        <v>100</v>
      </c>
      <c r="L12" s="64">
        <v>3243.6</v>
      </c>
      <c r="M12" s="66" t="s">
        <v>61</v>
      </c>
      <c r="N12" s="70"/>
      <c r="O12" s="71">
        <f>SUM(N12*G12)</f>
        <v>0</v>
      </c>
      <c r="P12" s="12" t="str">
        <f>IF( O12=0," ", IF(100-((L12/O12)*100)&gt;20,"viac ako 20%",0))</f>
        <v xml:space="preserve"> </v>
      </c>
    </row>
    <row r="13" spans="1:16" ht="14.45" customHeight="1" x14ac:dyDescent="0.25">
      <c r="A13" s="27" t="s">
        <v>76</v>
      </c>
      <c r="B13" s="28" t="s">
        <v>77</v>
      </c>
      <c r="C13" s="113"/>
      <c r="D13" s="114"/>
      <c r="E13" s="68">
        <v>44.48</v>
      </c>
      <c r="F13" s="74">
        <v>41.11</v>
      </c>
      <c r="G13" s="63">
        <f>E13+F13</f>
        <v>85.59</v>
      </c>
      <c r="H13" s="56" t="s">
        <v>72</v>
      </c>
      <c r="I13" s="28">
        <v>0</v>
      </c>
      <c r="J13" s="28">
        <v>0.34</v>
      </c>
      <c r="K13" s="55">
        <v>400</v>
      </c>
      <c r="L13" s="64">
        <v>1727.39</v>
      </c>
      <c r="M13" s="30" t="s">
        <v>61</v>
      </c>
      <c r="N13" s="72"/>
      <c r="O13" s="29">
        <f>SUM(N13*G13)</f>
        <v>0</v>
      </c>
      <c r="P13" s="12" t="str">
        <f t="shared" ref="P13" si="0">IF( O13=0," ", IF(100-((L13/O13)*100)&gt;20,"viac ako 20%",0))</f>
        <v xml:space="preserve"> </v>
      </c>
    </row>
    <row r="14" spans="1:16" ht="14.45" customHeight="1" x14ac:dyDescent="0.25">
      <c r="A14" s="27" t="s">
        <v>78</v>
      </c>
      <c r="B14" s="31" t="s">
        <v>79</v>
      </c>
      <c r="C14" s="113"/>
      <c r="D14" s="114"/>
      <c r="E14" s="69">
        <v>252.95</v>
      </c>
      <c r="F14" s="75"/>
      <c r="G14" s="63">
        <f t="shared" ref="G14:G16" si="1">E14+F14</f>
        <v>252.95</v>
      </c>
      <c r="H14" s="56" t="s">
        <v>72</v>
      </c>
      <c r="I14" s="31">
        <v>0</v>
      </c>
      <c r="J14" s="76">
        <v>0.2</v>
      </c>
      <c r="K14" s="52">
        <v>200</v>
      </c>
      <c r="L14" s="64">
        <v>4229.32</v>
      </c>
      <c r="M14" s="30" t="s">
        <v>61</v>
      </c>
      <c r="N14" s="72"/>
      <c r="O14" s="29">
        <f t="shared" ref="O14:O16" si="2">SUM(N14*G14)</f>
        <v>0</v>
      </c>
      <c r="P14" s="12"/>
    </row>
    <row r="15" spans="1:16" ht="14.45" customHeight="1" x14ac:dyDescent="0.25">
      <c r="A15" s="27" t="s">
        <v>78</v>
      </c>
      <c r="B15" s="31" t="s">
        <v>80</v>
      </c>
      <c r="C15" s="113"/>
      <c r="D15" s="114"/>
      <c r="E15" s="69">
        <v>14.96</v>
      </c>
      <c r="F15" s="75">
        <v>18.46</v>
      </c>
      <c r="G15" s="63">
        <f t="shared" si="1"/>
        <v>33.42</v>
      </c>
      <c r="H15" s="57" t="s">
        <v>72</v>
      </c>
      <c r="I15" s="31">
        <v>0</v>
      </c>
      <c r="J15" s="76">
        <v>0.52</v>
      </c>
      <c r="K15" s="52">
        <v>300</v>
      </c>
      <c r="L15" s="64">
        <v>504.78</v>
      </c>
      <c r="M15" s="30" t="s">
        <v>61</v>
      </c>
      <c r="N15" s="72"/>
      <c r="O15" s="29">
        <f t="shared" si="2"/>
        <v>0</v>
      </c>
      <c r="P15" s="12" t="str">
        <f>IF( O15=0," ", IF(100-((L15/O15)*100)&gt;20,"viac ako 20%",0))</f>
        <v xml:space="preserve"> </v>
      </c>
    </row>
    <row r="16" spans="1:16" ht="14.45" customHeight="1" x14ac:dyDescent="0.25">
      <c r="A16" s="27" t="s">
        <v>78</v>
      </c>
      <c r="B16" s="31" t="s">
        <v>81</v>
      </c>
      <c r="C16" s="113"/>
      <c r="D16" s="114"/>
      <c r="E16" s="69">
        <v>94.13</v>
      </c>
      <c r="F16" s="75"/>
      <c r="G16" s="63">
        <f t="shared" si="1"/>
        <v>94.13</v>
      </c>
      <c r="H16" s="57" t="s">
        <v>72</v>
      </c>
      <c r="I16" s="31">
        <v>0</v>
      </c>
      <c r="J16" s="76">
        <v>0.27</v>
      </c>
      <c r="K16" s="52">
        <v>300</v>
      </c>
      <c r="L16" s="64">
        <v>1873.19</v>
      </c>
      <c r="M16" s="30" t="s">
        <v>61</v>
      </c>
      <c r="N16" s="72"/>
      <c r="O16" s="29">
        <f t="shared" si="2"/>
        <v>0</v>
      </c>
      <c r="P16" s="12"/>
    </row>
    <row r="17" spans="1:16" ht="15" customHeight="1" thickBot="1" x14ac:dyDescent="0.3">
      <c r="A17" s="27" t="s">
        <v>78</v>
      </c>
      <c r="B17" s="28" t="s">
        <v>82</v>
      </c>
      <c r="C17" s="115"/>
      <c r="D17" s="116"/>
      <c r="E17" s="68">
        <v>57.46</v>
      </c>
      <c r="F17" s="74"/>
      <c r="G17" s="63">
        <f t="shared" ref="G17" si="3">E17+F17</f>
        <v>57.46</v>
      </c>
      <c r="H17" s="56" t="s">
        <v>72</v>
      </c>
      <c r="I17" s="28">
        <v>0</v>
      </c>
      <c r="J17" s="28">
        <v>0.28000000000000003</v>
      </c>
      <c r="K17" s="55">
        <v>300</v>
      </c>
      <c r="L17" s="64">
        <v>1097.49</v>
      </c>
      <c r="M17" s="32" t="s">
        <v>61</v>
      </c>
      <c r="N17" s="72"/>
      <c r="O17" s="29">
        <f t="shared" ref="O17:O18" si="4">SUM(N17*G17)</f>
        <v>0</v>
      </c>
      <c r="P17" s="12" t="str">
        <f t="shared" ref="P17" si="5">IF( O17=0," ", IF(100-((L17/O17)*100)&gt;20,"viac ako 20%",0))</f>
        <v xml:space="preserve"> </v>
      </c>
    </row>
    <row r="18" spans="1:16" ht="15.75" thickBot="1" x14ac:dyDescent="0.3">
      <c r="A18" s="33"/>
      <c r="B18" s="34"/>
      <c r="C18" s="35"/>
      <c r="D18" s="36"/>
      <c r="E18" s="37"/>
      <c r="F18" s="37"/>
      <c r="G18" s="73">
        <f>SUM(G12:G17)</f>
        <v>643.54999999999995</v>
      </c>
      <c r="H18" s="38"/>
      <c r="I18" s="34"/>
      <c r="J18" s="34"/>
      <c r="K18" s="35"/>
      <c r="L18" s="39"/>
      <c r="M18" s="40"/>
      <c r="N18" s="43"/>
      <c r="O18" s="44">
        <f t="shared" si="4"/>
        <v>0</v>
      </c>
      <c r="P18" s="12"/>
    </row>
    <row r="19" spans="1:16" ht="15.75" thickBot="1" x14ac:dyDescent="0.3">
      <c r="A19" s="54"/>
      <c r="B19" s="41"/>
      <c r="C19" s="41"/>
      <c r="D19" s="41"/>
      <c r="E19" s="41"/>
      <c r="F19" s="41"/>
      <c r="G19" s="41"/>
      <c r="H19" s="41"/>
      <c r="I19" s="41"/>
      <c r="J19" s="79" t="s">
        <v>13</v>
      </c>
      <c r="K19" s="79"/>
      <c r="L19" s="44">
        <f>SUM(L12:L17)</f>
        <v>12675.77</v>
      </c>
      <c r="M19" s="42"/>
      <c r="N19" s="45" t="s">
        <v>14</v>
      </c>
      <c r="O19" s="39">
        <f>SUM(O12:O18)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80" t="s">
        <v>15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2"/>
      <c r="O20" s="39">
        <f>O21-O19</f>
        <v>0</v>
      </c>
    </row>
    <row r="21" spans="1:16" ht="15.75" thickBot="1" x14ac:dyDescent="0.3">
      <c r="A21" s="80" t="s">
        <v>16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2"/>
      <c r="O21" s="39">
        <f>IF("nie"=MID(I29,1,3),O19,(O19*1.2))</f>
        <v>0</v>
      </c>
    </row>
    <row r="22" spans="1:16" x14ac:dyDescent="0.25">
      <c r="A22" s="91" t="s">
        <v>17</v>
      </c>
      <c r="B22" s="91"/>
      <c r="C22" s="91"/>
      <c r="D22" s="46"/>
      <c r="E22" s="46"/>
      <c r="F22" s="46"/>
      <c r="G22" s="46"/>
      <c r="H22" s="46"/>
      <c r="I22" s="46"/>
      <c r="J22" s="46"/>
      <c r="K22" s="142"/>
      <c r="L22" s="46"/>
      <c r="M22" s="46"/>
      <c r="N22" s="46"/>
      <c r="O22" s="46"/>
    </row>
    <row r="23" spans="1:16" x14ac:dyDescent="0.25">
      <c r="A23" s="83" t="s">
        <v>65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</row>
    <row r="24" spans="1:16" ht="25.5" customHeight="1" x14ac:dyDescent="0.25">
      <c r="A24" s="47" t="s">
        <v>57</v>
      </c>
      <c r="B24" s="47"/>
      <c r="C24" s="47"/>
      <c r="D24" s="47"/>
      <c r="E24" s="47"/>
      <c r="F24" s="47"/>
      <c r="G24" s="48" t="s">
        <v>55</v>
      </c>
      <c r="H24" s="47"/>
      <c r="I24" s="47"/>
      <c r="J24" s="49"/>
      <c r="K24" s="49"/>
      <c r="L24" s="49"/>
      <c r="M24" s="49"/>
      <c r="N24" s="49"/>
      <c r="O24" s="49"/>
    </row>
    <row r="25" spans="1:16" ht="15" customHeight="1" x14ac:dyDescent="0.25">
      <c r="A25" s="93" t="s">
        <v>86</v>
      </c>
      <c r="B25" s="93"/>
      <c r="C25" s="93"/>
      <c r="D25" s="93"/>
      <c r="E25" s="93"/>
      <c r="F25" s="92" t="s">
        <v>56</v>
      </c>
      <c r="G25" s="50" t="s">
        <v>18</v>
      </c>
      <c r="H25" s="85"/>
      <c r="I25" s="86"/>
      <c r="J25" s="86"/>
      <c r="K25" s="86"/>
      <c r="L25" s="86"/>
      <c r="M25" s="86"/>
      <c r="N25" s="86"/>
      <c r="O25" s="87"/>
    </row>
    <row r="26" spans="1:16" x14ac:dyDescent="0.25">
      <c r="A26" s="94"/>
      <c r="B26" s="94"/>
      <c r="C26" s="94"/>
      <c r="D26" s="94"/>
      <c r="E26" s="94"/>
      <c r="F26" s="92"/>
      <c r="G26" s="50" t="s">
        <v>19</v>
      </c>
      <c r="H26" s="85"/>
      <c r="I26" s="86"/>
      <c r="J26" s="86"/>
      <c r="K26" s="86"/>
      <c r="L26" s="86"/>
      <c r="M26" s="86"/>
      <c r="N26" s="86"/>
      <c r="O26" s="87"/>
    </row>
    <row r="27" spans="1:16" ht="18" customHeight="1" x14ac:dyDescent="0.25">
      <c r="A27" s="94"/>
      <c r="B27" s="94"/>
      <c r="C27" s="94"/>
      <c r="D27" s="94"/>
      <c r="E27" s="94"/>
      <c r="F27" s="92"/>
      <c r="G27" s="50" t="s">
        <v>20</v>
      </c>
      <c r="H27" s="85"/>
      <c r="I27" s="86"/>
      <c r="J27" s="86"/>
      <c r="K27" s="86"/>
      <c r="L27" s="86"/>
      <c r="M27" s="86"/>
      <c r="N27" s="86"/>
      <c r="O27" s="87"/>
    </row>
    <row r="28" spans="1:16" x14ac:dyDescent="0.25">
      <c r="A28" s="94"/>
      <c r="B28" s="94"/>
      <c r="C28" s="94"/>
      <c r="D28" s="94"/>
      <c r="E28" s="94"/>
      <c r="F28" s="92"/>
      <c r="G28" s="50" t="s">
        <v>21</v>
      </c>
      <c r="H28" s="85"/>
      <c r="I28" s="86"/>
      <c r="J28" s="86"/>
      <c r="K28" s="86"/>
      <c r="L28" s="86"/>
      <c r="M28" s="86"/>
      <c r="N28" s="86"/>
      <c r="O28" s="87"/>
    </row>
    <row r="29" spans="1:16" x14ac:dyDescent="0.25">
      <c r="A29" s="94"/>
      <c r="B29" s="94"/>
      <c r="C29" s="94"/>
      <c r="D29" s="94"/>
      <c r="E29" s="94"/>
      <c r="F29" s="92"/>
      <c r="G29" s="50" t="s">
        <v>22</v>
      </c>
      <c r="H29" s="85"/>
      <c r="I29" s="86"/>
      <c r="J29" s="86"/>
      <c r="K29" s="86"/>
      <c r="L29" s="86"/>
      <c r="M29" s="86"/>
      <c r="N29" s="86"/>
      <c r="O29" s="87"/>
    </row>
    <row r="30" spans="1:16" x14ac:dyDescent="0.25">
      <c r="A30" s="94"/>
      <c r="B30" s="94"/>
      <c r="C30" s="94"/>
      <c r="D30" s="94"/>
      <c r="E30" s="94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94"/>
      <c r="B31" s="94"/>
      <c r="C31" s="94"/>
      <c r="D31" s="94"/>
      <c r="E31" s="9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94"/>
      <c r="B32" s="94"/>
      <c r="C32" s="94"/>
      <c r="D32" s="94"/>
      <c r="E32" s="94"/>
      <c r="F32" s="49"/>
      <c r="G32" s="24"/>
      <c r="H32" s="18"/>
      <c r="I32" s="24"/>
      <c r="J32" s="24" t="s">
        <v>23</v>
      </c>
      <c r="K32" s="24"/>
      <c r="L32" s="88"/>
      <c r="M32" s="89"/>
      <c r="N32" s="90"/>
      <c r="O32" s="24"/>
    </row>
    <row r="33" spans="1:15" x14ac:dyDescent="0.25">
      <c r="A33" s="95"/>
      <c r="B33" s="95"/>
      <c r="C33" s="95"/>
      <c r="D33" s="95"/>
      <c r="E33" s="95"/>
      <c r="F33" s="49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 t="s">
        <v>85</v>
      </c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35">
    <mergeCell ref="C3:L3"/>
    <mergeCell ref="A1:L1"/>
    <mergeCell ref="A8:B8"/>
    <mergeCell ref="E5:F5"/>
    <mergeCell ref="B6:F6"/>
    <mergeCell ref="B7:F7"/>
    <mergeCell ref="B9:B11"/>
    <mergeCell ref="L9:L11"/>
    <mergeCell ref="C12:D17"/>
    <mergeCell ref="H9:H11"/>
    <mergeCell ref="I9:I11"/>
    <mergeCell ref="J9:J11"/>
    <mergeCell ref="K9:K11"/>
    <mergeCell ref="C9:D9"/>
    <mergeCell ref="E9:G9"/>
    <mergeCell ref="N9:N11"/>
    <mergeCell ref="O9:O11"/>
    <mergeCell ref="C10:D11"/>
    <mergeCell ref="E10:E11"/>
    <mergeCell ref="F10:F11"/>
    <mergeCell ref="G10:G11"/>
    <mergeCell ref="M9:M11"/>
    <mergeCell ref="L32:N32"/>
    <mergeCell ref="A22:C22"/>
    <mergeCell ref="F25:F29"/>
    <mergeCell ref="H25:O25"/>
    <mergeCell ref="H26:O26"/>
    <mergeCell ref="H27:O27"/>
    <mergeCell ref="H28:O28"/>
    <mergeCell ref="A25:E33"/>
    <mergeCell ref="J19:K19"/>
    <mergeCell ref="A20:N20"/>
    <mergeCell ref="A21:N21"/>
    <mergeCell ref="A23:O23"/>
    <mergeCell ref="H29:O29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"/>
  <sheetViews>
    <sheetView workbookViewId="0">
      <selection activeCell="A7" sqref="A7"/>
    </sheetView>
  </sheetViews>
  <sheetFormatPr defaultRowHeight="15" x14ac:dyDescent="0.25"/>
  <cols>
    <col min="2" max="2" width="16.28515625" bestFit="1" customWidth="1"/>
  </cols>
  <sheetData>
    <row r="3" spans="1:9" x14ac:dyDescent="0.25">
      <c r="A3" s="65" t="s">
        <v>61</v>
      </c>
      <c r="B3" s="65" t="s">
        <v>71</v>
      </c>
      <c r="C3" s="65"/>
      <c r="D3" s="65" t="s">
        <v>61</v>
      </c>
      <c r="E3" s="65" t="s">
        <v>71</v>
      </c>
      <c r="F3" s="65"/>
      <c r="G3" s="65" t="s">
        <v>61</v>
      </c>
      <c r="H3" s="65" t="s">
        <v>71</v>
      </c>
    </row>
    <row r="4" spans="1:9" x14ac:dyDescent="0.25">
      <c r="A4" s="65">
        <v>14.96</v>
      </c>
      <c r="B4" s="65">
        <v>13.42</v>
      </c>
      <c r="C4" s="65">
        <f>A4*B4</f>
        <v>200.76320000000001</v>
      </c>
      <c r="D4" s="65">
        <v>17.2</v>
      </c>
      <c r="E4" s="65">
        <v>16.12</v>
      </c>
      <c r="F4" s="65">
        <f>D4*E4</f>
        <v>277.26400000000001</v>
      </c>
      <c r="G4" s="65">
        <v>1.26</v>
      </c>
      <c r="H4" s="65">
        <v>21.23</v>
      </c>
      <c r="I4" s="65">
        <f>G4*H4</f>
        <v>26.7498</v>
      </c>
    </row>
    <row r="6" spans="1:9" x14ac:dyDescent="0.25">
      <c r="B6">
        <f>C4+F4+I4</f>
        <v>504.77699999999999</v>
      </c>
    </row>
    <row r="7" spans="1:9" x14ac:dyDescent="0.25">
      <c r="B7">
        <f>(C4+F4+I4)/(A4+D4+G4)</f>
        <v>15.104039497307005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39" t="s">
        <v>51</v>
      </c>
      <c r="M2" s="139"/>
    </row>
    <row r="3" spans="1:14" x14ac:dyDescent="0.25">
      <c r="A3" s="5" t="s">
        <v>25</v>
      </c>
      <c r="B3" s="140" t="s">
        <v>26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x14ac:dyDescent="0.25">
      <c r="A4" s="5" t="s">
        <v>27</v>
      </c>
      <c r="B4" s="140" t="s">
        <v>28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</row>
    <row r="5" spans="1:14" x14ac:dyDescent="0.25">
      <c r="A5" s="5" t="s">
        <v>8</v>
      </c>
      <c r="B5" s="140" t="s">
        <v>29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</row>
    <row r="6" spans="1:14" x14ac:dyDescent="0.25">
      <c r="A6" s="5" t="s">
        <v>2</v>
      </c>
      <c r="B6" s="140" t="s">
        <v>30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</row>
    <row r="7" spans="1:14" x14ac:dyDescent="0.25">
      <c r="A7" s="6" t="s">
        <v>31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8"/>
    </row>
    <row r="8" spans="1:14" x14ac:dyDescent="0.25">
      <c r="A8" s="5" t="s">
        <v>12</v>
      </c>
      <c r="B8" s="140" t="s">
        <v>32</v>
      </c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</row>
    <row r="9" spans="1:14" x14ac:dyDescent="0.25">
      <c r="A9" s="7" t="s">
        <v>33</v>
      </c>
      <c r="B9" s="140" t="s">
        <v>34</v>
      </c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</row>
    <row r="10" spans="1:14" x14ac:dyDescent="0.25">
      <c r="A10" s="7" t="s">
        <v>35</v>
      </c>
      <c r="B10" s="140" t="s">
        <v>36</v>
      </c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</row>
    <row r="11" spans="1:14" x14ac:dyDescent="0.25">
      <c r="A11" s="8" t="s">
        <v>37</v>
      </c>
      <c r="B11" s="140" t="s">
        <v>38</v>
      </c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</row>
    <row r="12" spans="1:14" x14ac:dyDescent="0.25">
      <c r="A12" s="9" t="s">
        <v>39</v>
      </c>
      <c r="B12" s="140" t="s">
        <v>40</v>
      </c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</row>
    <row r="13" spans="1:14" ht="24" customHeight="1" x14ac:dyDescent="0.25">
      <c r="A13" s="8" t="s">
        <v>41</v>
      </c>
      <c r="B13" s="140" t="s">
        <v>42</v>
      </c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</row>
    <row r="14" spans="1:14" ht="16.5" customHeight="1" x14ac:dyDescent="0.25">
      <c r="A14" s="8" t="s">
        <v>5</v>
      </c>
      <c r="B14" s="140" t="s">
        <v>52</v>
      </c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</row>
    <row r="15" spans="1:14" x14ac:dyDescent="0.25">
      <c r="A15" s="8" t="s">
        <v>43</v>
      </c>
      <c r="B15" s="140" t="s">
        <v>44</v>
      </c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</row>
    <row r="16" spans="1:14" ht="38.25" x14ac:dyDescent="0.25">
      <c r="A16" s="10" t="s">
        <v>45</v>
      </c>
      <c r="B16" s="140" t="s">
        <v>46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</row>
    <row r="17" spans="1:14" ht="28.5" customHeight="1" x14ac:dyDescent="0.25">
      <c r="A17" s="10" t="s">
        <v>47</v>
      </c>
      <c r="B17" s="140" t="s">
        <v>48</v>
      </c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</row>
    <row r="18" spans="1:14" ht="27" customHeight="1" x14ac:dyDescent="0.25">
      <c r="A18" s="11" t="s">
        <v>49</v>
      </c>
      <c r="B18" s="140" t="s">
        <v>50</v>
      </c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</row>
    <row r="19" spans="1:14" ht="75" customHeight="1" x14ac:dyDescent="0.25">
      <c r="A19" s="51" t="s">
        <v>62</v>
      </c>
      <c r="B19" s="141" t="s">
        <v>63</v>
      </c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rozsah zákazky a cenová ponuka</vt:lpstr>
      <vt:lpstr>Hárok1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radoslav.hroncek</cp:lastModifiedBy>
  <cp:lastPrinted>2022-11-11T08:21:33Z</cp:lastPrinted>
  <dcterms:created xsi:type="dcterms:W3CDTF">2012-08-13T12:29:09Z</dcterms:created>
  <dcterms:modified xsi:type="dcterms:W3CDTF">2022-11-11T08:28:56Z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