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Projekty\Projekty\Projekty - 2018\16. Kniznica\Verejne obstaranie\Projektova dokumentacia\Vykaz vymer\"/>
    </mc:Choice>
  </mc:AlternateContent>
  <bookViews>
    <workbookView xWindow="630" yWindow="660" windowWidth="22695" windowHeight="13680" firstSheet="1" activeTab="3"/>
  </bookViews>
  <sheets>
    <sheet name="Rekapitulácia stavby" sheetId="1" r:id="rId1"/>
    <sheet name="1801 - B -  REKONŠTRUKCIA..." sheetId="2" r:id="rId2"/>
    <sheet name="1801 - E1 -  REKONŠTRUKCI..." sheetId="3" r:id="rId3"/>
    <sheet name="1801 - E3 - Bleskozvod" sheetId="4" r:id="rId4"/>
  </sheets>
  <definedNames>
    <definedName name="_xlnm.Print_Titles" localSheetId="1">'1801 - B -  REKONŠTRUKCIA...'!$122:$122</definedName>
    <definedName name="_xlnm.Print_Titles" localSheetId="2">'1801 - E1 -  REKONŠTRUKCI...'!$134:$134</definedName>
    <definedName name="_xlnm.Print_Titles" localSheetId="3">'1801 - E3 - Bleskozvod'!$117:$117</definedName>
    <definedName name="_xlnm.Print_Titles" localSheetId="0">'Rekapitulácia stavby'!$85:$85</definedName>
    <definedName name="_xlnm.Print_Area" localSheetId="1">'1801 - B -  REKONŠTRUKCIA...'!$C$4:$Q$70,'1801 - B -  REKONŠTRUKCIA...'!$C$76:$Q$106,'1801 - B -  REKONŠTRUKCIA...'!$C$112:$Q$167</definedName>
    <definedName name="_xlnm.Print_Area" localSheetId="2">'1801 - E1 -  REKONŠTRUKCI...'!$C$4:$Q$70,'1801 - E1 -  REKONŠTRUKCI...'!$C$76:$Q$118,'1801 - E1 -  REKONŠTRUKCI...'!$C$124:$Q$229</definedName>
    <definedName name="_xlnm.Print_Area" localSheetId="3">'1801 - E3 - Bleskozvod'!$C$4:$Q$70,'1801 - E3 - Bleskozvod'!$C$76:$Q$101,'1801 - E3 - Bleskozvod'!$C$107:$Q$164</definedName>
    <definedName name="_xlnm.Print_Area" localSheetId="0">'Rekapitulácia stavby'!$C$4:$AP$70,'Rekapitulácia stavby'!$C$76:$AP$107</definedName>
  </definedNames>
  <calcPr calcId="152511" iterateCount="1"/>
</workbook>
</file>

<file path=xl/calcChain.xml><?xml version="1.0" encoding="utf-8"?>
<calcChain xmlns="http://schemas.openxmlformats.org/spreadsheetml/2006/main">
  <c r="N157" i="4" l="1"/>
  <c r="L157" i="4"/>
  <c r="J157" i="4"/>
  <c r="N156" i="4"/>
  <c r="N155" i="4"/>
  <c r="L155" i="4"/>
  <c r="J155" i="4"/>
  <c r="N154" i="4"/>
  <c r="N153" i="4"/>
  <c r="L153" i="4"/>
  <c r="J153" i="4"/>
  <c r="N152" i="4"/>
  <c r="N151" i="4"/>
  <c r="N150" i="4"/>
  <c r="L150" i="4"/>
  <c r="J150" i="4"/>
  <c r="N149" i="4"/>
  <c r="N148" i="4"/>
  <c r="L148" i="4"/>
  <c r="J148" i="4"/>
  <c r="N147" i="4"/>
  <c r="N146" i="4"/>
  <c r="L146" i="4"/>
  <c r="J146" i="4"/>
  <c r="N145" i="4"/>
  <c r="N144" i="4"/>
  <c r="L144" i="4"/>
  <c r="J144" i="4"/>
  <c r="N143" i="4"/>
  <c r="L143" i="4"/>
  <c r="J143" i="4"/>
  <c r="N142" i="4"/>
  <c r="N141" i="4"/>
  <c r="L141" i="4"/>
  <c r="J141" i="4"/>
  <c r="N140" i="4"/>
  <c r="L140" i="4"/>
  <c r="J140" i="4"/>
  <c r="N139" i="4"/>
  <c r="L139" i="4"/>
  <c r="J139" i="4"/>
  <c r="N138" i="4"/>
  <c r="L138" i="4"/>
  <c r="J138" i="4"/>
  <c r="N137" i="4"/>
  <c r="L137" i="4"/>
  <c r="J137" i="4"/>
  <c r="N136" i="4"/>
  <c r="L136" i="4"/>
  <c r="J136" i="4"/>
  <c r="N135" i="4"/>
  <c r="L135" i="4"/>
  <c r="J135" i="4"/>
  <c r="N134" i="4"/>
  <c r="L134" i="4"/>
  <c r="J134" i="4"/>
  <c r="N133" i="4"/>
  <c r="L133" i="4"/>
  <c r="J133" i="4"/>
  <c r="N132" i="4"/>
  <c r="L132" i="4"/>
  <c r="J132" i="4"/>
  <c r="N131" i="4"/>
  <c r="L131" i="4"/>
  <c r="J131" i="4"/>
  <c r="N130" i="4"/>
  <c r="L130" i="4"/>
  <c r="J130" i="4"/>
  <c r="N129" i="4"/>
  <c r="L129" i="4"/>
  <c r="J129" i="4"/>
  <c r="N128" i="4"/>
  <c r="L128" i="4"/>
  <c r="J128" i="4"/>
  <c r="N127" i="4"/>
  <c r="L127" i="4"/>
  <c r="J127" i="4"/>
  <c r="N126" i="4"/>
  <c r="L126" i="4"/>
  <c r="J126" i="4"/>
  <c r="N125" i="4"/>
  <c r="L125" i="4"/>
  <c r="J125" i="4"/>
  <c r="M124" i="4"/>
  <c r="N124" i="4" s="1"/>
  <c r="N158" i="4" s="1"/>
  <c r="L124" i="4"/>
  <c r="J124" i="4"/>
  <c r="L158" i="4" l="1"/>
  <c r="J158" i="4"/>
  <c r="AY90" i="1"/>
  <c r="AX90" i="1"/>
  <c r="BI164" i="4"/>
  <c r="BH164" i="4"/>
  <c r="BG164" i="4"/>
  <c r="BE164" i="4"/>
  <c r="BK164" i="4"/>
  <c r="N164" i="4"/>
  <c r="BF164" i="4" s="1"/>
  <c r="BI163" i="4"/>
  <c r="BH163" i="4"/>
  <c r="BG163" i="4"/>
  <c r="BE163" i="4"/>
  <c r="BK163" i="4"/>
  <c r="N163" i="4"/>
  <c r="BF163" i="4" s="1"/>
  <c r="BI162" i="4"/>
  <c r="BH162" i="4"/>
  <c r="BG162" i="4"/>
  <c r="BE162" i="4"/>
  <c r="BK162" i="4"/>
  <c r="N162" i="4" s="1"/>
  <c r="BF162" i="4" s="1"/>
  <c r="BI161" i="4"/>
  <c r="BH161" i="4"/>
  <c r="BG161" i="4"/>
  <c r="BE161" i="4"/>
  <c r="BK161" i="4"/>
  <c r="N161" i="4" s="1"/>
  <c r="BF161" i="4" s="1"/>
  <c r="BI160" i="4"/>
  <c r="H36" i="4" s="1"/>
  <c r="BD90" i="1" s="1"/>
  <c r="BH160" i="4"/>
  <c r="BG160" i="4"/>
  <c r="BE160" i="4"/>
  <c r="BK160" i="4"/>
  <c r="N160" i="4" s="1"/>
  <c r="BF160" i="4" s="1"/>
  <c r="BI121" i="4"/>
  <c r="BH121" i="4"/>
  <c r="BG121" i="4"/>
  <c r="BE121" i="4"/>
  <c r="AA121" i="4"/>
  <c r="AA120" i="4" s="1"/>
  <c r="AA119" i="4" s="1"/>
  <c r="AA118" i="4" s="1"/>
  <c r="Y121" i="4"/>
  <c r="Y120" i="4" s="1"/>
  <c r="Y119" i="4" s="1"/>
  <c r="Y118" i="4" s="1"/>
  <c r="W121" i="4"/>
  <c r="W120" i="4" s="1"/>
  <c r="W119" i="4" s="1"/>
  <c r="W118" i="4" s="1"/>
  <c r="AU90" i="1" s="1"/>
  <c r="BK121" i="4"/>
  <c r="BK120" i="4" s="1"/>
  <c r="BK119" i="4" s="1"/>
  <c r="N120" i="4"/>
  <c r="N90" i="4" s="1"/>
  <c r="N121" i="4"/>
  <c r="BF121" i="4" s="1"/>
  <c r="M114" i="4"/>
  <c r="F112" i="4"/>
  <c r="F110" i="4"/>
  <c r="BI99" i="4"/>
  <c r="BH99" i="4"/>
  <c r="BG99" i="4"/>
  <c r="BE99" i="4"/>
  <c r="BI98" i="4"/>
  <c r="BH98" i="4"/>
  <c r="BG98" i="4"/>
  <c r="BE98" i="4"/>
  <c r="BI97" i="4"/>
  <c r="BH97" i="4"/>
  <c r="BG97" i="4"/>
  <c r="BE97" i="4"/>
  <c r="BI96" i="4"/>
  <c r="BH96" i="4"/>
  <c r="BG96" i="4"/>
  <c r="BE96" i="4"/>
  <c r="BI95" i="4"/>
  <c r="BH95" i="4"/>
  <c r="BG95" i="4"/>
  <c r="BE95" i="4"/>
  <c r="BI94" i="4"/>
  <c r="BH94" i="4"/>
  <c r="BG94" i="4"/>
  <c r="BE94" i="4"/>
  <c r="M83" i="4"/>
  <c r="F81" i="4"/>
  <c r="F79" i="4"/>
  <c r="O21" i="4"/>
  <c r="E21" i="4"/>
  <c r="M84" i="4" s="1"/>
  <c r="O20" i="4"/>
  <c r="O15" i="4"/>
  <c r="E15" i="4"/>
  <c r="O14" i="4"/>
  <c r="O12" i="4"/>
  <c r="E12" i="4"/>
  <c r="F83" i="4" s="1"/>
  <c r="O11" i="4"/>
  <c r="O9" i="4"/>
  <c r="M81" i="4" s="1"/>
  <c r="F6" i="4"/>
  <c r="AY89" i="1"/>
  <c r="AX89" i="1"/>
  <c r="BI229" i="3"/>
  <c r="BH229" i="3"/>
  <c r="BG229" i="3"/>
  <c r="BE229" i="3"/>
  <c r="BK229" i="3"/>
  <c r="N229" i="3"/>
  <c r="BF229" i="3" s="1"/>
  <c r="BI228" i="3"/>
  <c r="BH228" i="3"/>
  <c r="BG228" i="3"/>
  <c r="BE228" i="3"/>
  <c r="BK228" i="3"/>
  <c r="BI227" i="3"/>
  <c r="BH227" i="3"/>
  <c r="BG227" i="3"/>
  <c r="BE227" i="3"/>
  <c r="BK227" i="3"/>
  <c r="N227" i="3" s="1"/>
  <c r="BF227" i="3" s="1"/>
  <c r="BI226" i="3"/>
  <c r="BH226" i="3"/>
  <c r="BG226" i="3"/>
  <c r="BE226" i="3"/>
  <c r="BK226" i="3"/>
  <c r="N226" i="3" s="1"/>
  <c r="BF226" i="3" s="1"/>
  <c r="BI225" i="3"/>
  <c r="BH225" i="3"/>
  <c r="BG225" i="3"/>
  <c r="BE225" i="3"/>
  <c r="BK225" i="3"/>
  <c r="N225" i="3" s="1"/>
  <c r="BF225" i="3" s="1"/>
  <c r="BI223" i="3"/>
  <c r="BH223" i="3"/>
  <c r="BG223" i="3"/>
  <c r="BE223" i="3"/>
  <c r="AA223" i="3"/>
  <c r="AA222" i="3" s="1"/>
  <c r="Y223" i="3"/>
  <c r="Y222" i="3" s="1"/>
  <c r="W223" i="3"/>
  <c r="W222" i="3" s="1"/>
  <c r="BK223" i="3"/>
  <c r="BK222" i="3" s="1"/>
  <c r="N222" i="3" s="1"/>
  <c r="N107" i="3" s="1"/>
  <c r="N223" i="3"/>
  <c r="BF223" i="3" s="1"/>
  <c r="BI221" i="3"/>
  <c r="BH221" i="3"/>
  <c r="BG221" i="3"/>
  <c r="BE221" i="3"/>
  <c r="AA221" i="3"/>
  <c r="Y221" i="3"/>
  <c r="W221" i="3"/>
  <c r="BK221" i="3"/>
  <c r="N221" i="3"/>
  <c r="BF221" i="3"/>
  <c r="BI220" i="3"/>
  <c r="BH220" i="3"/>
  <c r="BG220" i="3"/>
  <c r="BE220" i="3"/>
  <c r="AA220" i="3"/>
  <c r="AA219" i="3"/>
  <c r="Y220" i="3"/>
  <c r="W220" i="3"/>
  <c r="W219" i="3" s="1"/>
  <c r="W218" i="3" s="1"/>
  <c r="BK220" i="3"/>
  <c r="BK219" i="3" s="1"/>
  <c r="N220" i="3"/>
  <c r="BF220" i="3" s="1"/>
  <c r="BI217" i="3"/>
  <c r="BH217" i="3"/>
  <c r="BG217" i="3"/>
  <c r="BE217" i="3"/>
  <c r="AA217" i="3"/>
  <c r="Y217" i="3"/>
  <c r="W217" i="3"/>
  <c r="BK217" i="3"/>
  <c r="N217" i="3"/>
  <c r="BF217" i="3" s="1"/>
  <c r="BI216" i="3"/>
  <c r="BH216" i="3"/>
  <c r="BG216" i="3"/>
  <c r="BE216" i="3"/>
  <c r="AA216" i="3"/>
  <c r="AA215" i="3" s="1"/>
  <c r="Y216" i="3"/>
  <c r="Y215" i="3" s="1"/>
  <c r="W216" i="3"/>
  <c r="W215" i="3" s="1"/>
  <c r="BK216" i="3"/>
  <c r="BK215" i="3" s="1"/>
  <c r="N215" i="3" s="1"/>
  <c r="N104" i="3" s="1"/>
  <c r="N216" i="3"/>
  <c r="BF216" i="3" s="1"/>
  <c r="BI214" i="3"/>
  <c r="BH214" i="3"/>
  <c r="BG214" i="3"/>
  <c r="BE214" i="3"/>
  <c r="AA214" i="3"/>
  <c r="AA213" i="3" s="1"/>
  <c r="Y214" i="3"/>
  <c r="Y213" i="3" s="1"/>
  <c r="W214" i="3"/>
  <c r="W213" i="3" s="1"/>
  <c r="BK214" i="3"/>
  <c r="BK213" i="3" s="1"/>
  <c r="N213" i="3" s="1"/>
  <c r="N103" i="3" s="1"/>
  <c r="N214" i="3"/>
  <c r="BF214" i="3" s="1"/>
  <c r="BI212" i="3"/>
  <c r="BH212" i="3"/>
  <c r="BG212" i="3"/>
  <c r="BE212" i="3"/>
  <c r="AA212" i="3"/>
  <c r="Y212" i="3"/>
  <c r="W212" i="3"/>
  <c r="BK212" i="3"/>
  <c r="BK210" i="3" s="1"/>
  <c r="N210" i="3" s="1"/>
  <c r="N102" i="3" s="1"/>
  <c r="N212" i="3"/>
  <c r="BF212" i="3"/>
  <c r="BI211" i="3"/>
  <c r="BH211" i="3"/>
  <c r="BG211" i="3"/>
  <c r="BE211" i="3"/>
  <c r="AA211" i="3"/>
  <c r="AA210" i="3"/>
  <c r="Y211" i="3"/>
  <c r="Y210" i="3"/>
  <c r="W211" i="3"/>
  <c r="W210" i="3"/>
  <c r="BK211" i="3"/>
  <c r="N211" i="3"/>
  <c r="BF211" i="3" s="1"/>
  <c r="BI209" i="3"/>
  <c r="BH209" i="3"/>
  <c r="BG209" i="3"/>
  <c r="BE209" i="3"/>
  <c r="AA209" i="3"/>
  <c r="Y209" i="3"/>
  <c r="Y197" i="3" s="1"/>
  <c r="W209" i="3"/>
  <c r="BK209" i="3"/>
  <c r="N209" i="3"/>
  <c r="BF209" i="3"/>
  <c r="BI208" i="3"/>
  <c r="BH208" i="3"/>
  <c r="BG208" i="3"/>
  <c r="BE208" i="3"/>
  <c r="AA208" i="3"/>
  <c r="Y208" i="3"/>
  <c r="W208" i="3"/>
  <c r="BK208" i="3"/>
  <c r="N208" i="3"/>
  <c r="BF208" i="3"/>
  <c r="BI198" i="3"/>
  <c r="BH198" i="3"/>
  <c r="BG198" i="3"/>
  <c r="BE198" i="3"/>
  <c r="AA198" i="3"/>
  <c r="AA197" i="3"/>
  <c r="Y198" i="3"/>
  <c r="W198" i="3"/>
  <c r="W197" i="3" s="1"/>
  <c r="BK198" i="3"/>
  <c r="N198" i="3"/>
  <c r="BF198" i="3" s="1"/>
  <c r="BI196" i="3"/>
  <c r="BH196" i="3"/>
  <c r="BG196" i="3"/>
  <c r="BE196" i="3"/>
  <c r="AA196" i="3"/>
  <c r="Y196" i="3"/>
  <c r="W196" i="3"/>
  <c r="BK196" i="3"/>
  <c r="N196" i="3"/>
  <c r="BF196" i="3" s="1"/>
  <c r="BI195" i="3"/>
  <c r="BH195" i="3"/>
  <c r="BG195" i="3"/>
  <c r="BE195" i="3"/>
  <c r="AA195" i="3"/>
  <c r="Y195" i="3"/>
  <c r="W195" i="3"/>
  <c r="BK195" i="3"/>
  <c r="N195" i="3"/>
  <c r="BF195" i="3" s="1"/>
  <c r="BI194" i="3"/>
  <c r="BH194" i="3"/>
  <c r="BG194" i="3"/>
  <c r="BE194" i="3"/>
  <c r="AA194" i="3"/>
  <c r="Y194" i="3"/>
  <c r="W194" i="3"/>
  <c r="BK194" i="3"/>
  <c r="N194" i="3"/>
  <c r="BF194" i="3" s="1"/>
  <c r="BI193" i="3"/>
  <c r="BH193" i="3"/>
  <c r="BG193" i="3"/>
  <c r="BE193" i="3"/>
  <c r="AA193" i="3"/>
  <c r="Y193" i="3"/>
  <c r="W193" i="3"/>
  <c r="BK193" i="3"/>
  <c r="N193" i="3"/>
  <c r="BF193" i="3" s="1"/>
  <c r="BI192" i="3"/>
  <c r="BH192" i="3"/>
  <c r="BG192" i="3"/>
  <c r="BE192" i="3"/>
  <c r="AA192" i="3"/>
  <c r="Y192" i="3"/>
  <c r="W192" i="3"/>
  <c r="BK192" i="3"/>
  <c r="N192" i="3"/>
  <c r="BF192" i="3" s="1"/>
  <c r="BI191" i="3"/>
  <c r="BH191" i="3"/>
  <c r="BG191" i="3"/>
  <c r="BE191" i="3"/>
  <c r="AA191" i="3"/>
  <c r="AA190" i="3" s="1"/>
  <c r="Y191" i="3"/>
  <c r="Y190" i="3" s="1"/>
  <c r="W191" i="3"/>
  <c r="W190" i="3" s="1"/>
  <c r="BK191" i="3"/>
  <c r="BK190" i="3" s="1"/>
  <c r="N190" i="3" s="1"/>
  <c r="N100" i="3" s="1"/>
  <c r="N191" i="3"/>
  <c r="BF191" i="3" s="1"/>
  <c r="BI189" i="3"/>
  <c r="BH189" i="3"/>
  <c r="BG189" i="3"/>
  <c r="BE189" i="3"/>
  <c r="AA189" i="3"/>
  <c r="Y189" i="3"/>
  <c r="W189" i="3"/>
  <c r="BK189" i="3"/>
  <c r="N189" i="3"/>
  <c r="BF189" i="3"/>
  <c r="BI188" i="3"/>
  <c r="BH188" i="3"/>
  <c r="BG188" i="3"/>
  <c r="BE188" i="3"/>
  <c r="AA188" i="3"/>
  <c r="Y188" i="3"/>
  <c r="Y185" i="3" s="1"/>
  <c r="W188" i="3"/>
  <c r="BK188" i="3"/>
  <c r="N188" i="3"/>
  <c r="BF188" i="3"/>
  <c r="BI187" i="3"/>
  <c r="BH187" i="3"/>
  <c r="BG187" i="3"/>
  <c r="BE187" i="3"/>
  <c r="AA187" i="3"/>
  <c r="Y187" i="3"/>
  <c r="W187" i="3"/>
  <c r="BK187" i="3"/>
  <c r="N187" i="3"/>
  <c r="BF187" i="3"/>
  <c r="BI186" i="3"/>
  <c r="BH186" i="3"/>
  <c r="BG186" i="3"/>
  <c r="BE186" i="3"/>
  <c r="AA186" i="3"/>
  <c r="AA185" i="3"/>
  <c r="Y186" i="3"/>
  <c r="W186" i="3"/>
  <c r="W185" i="3" s="1"/>
  <c r="BK186" i="3"/>
  <c r="N186" i="3"/>
  <c r="BF186" i="3" s="1"/>
  <c r="BI184" i="3"/>
  <c r="BH184" i="3"/>
  <c r="BG184" i="3"/>
  <c r="BE184" i="3"/>
  <c r="AA184" i="3"/>
  <c r="Y184" i="3"/>
  <c r="W184" i="3"/>
  <c r="BK184" i="3"/>
  <c r="N184" i="3"/>
  <c r="BF184" i="3" s="1"/>
  <c r="BI183" i="3"/>
  <c r="BH183" i="3"/>
  <c r="BG183" i="3"/>
  <c r="BE183" i="3"/>
  <c r="AA183" i="3"/>
  <c r="Y183" i="3"/>
  <c r="W183" i="3"/>
  <c r="BK183" i="3"/>
  <c r="N183" i="3"/>
  <c r="BF183" i="3" s="1"/>
  <c r="BI182" i="3"/>
  <c r="BH182" i="3"/>
  <c r="BG182" i="3"/>
  <c r="BE182" i="3"/>
  <c r="AA182" i="3"/>
  <c r="Y182" i="3"/>
  <c r="W182" i="3"/>
  <c r="BK182" i="3"/>
  <c r="N182" i="3"/>
  <c r="BF182" i="3" s="1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E180" i="3"/>
  <c r="AA180" i="3"/>
  <c r="Y180" i="3"/>
  <c r="W180" i="3"/>
  <c r="W177" i="3" s="1"/>
  <c r="BK180" i="3"/>
  <c r="N180" i="3"/>
  <c r="BF180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AA177" i="3" s="1"/>
  <c r="Y178" i="3"/>
  <c r="W178" i="3"/>
  <c r="BK178" i="3"/>
  <c r="N178" i="3"/>
  <c r="BF178" i="3" s="1"/>
  <c r="BI176" i="3"/>
  <c r="BH176" i="3"/>
  <c r="BG176" i="3"/>
  <c r="BE176" i="3"/>
  <c r="AA176" i="3"/>
  <c r="Y176" i="3"/>
  <c r="W176" i="3"/>
  <c r="BK176" i="3"/>
  <c r="N176" i="3"/>
  <c r="BF176" i="3"/>
  <c r="BI175" i="3"/>
  <c r="BH175" i="3"/>
  <c r="BG175" i="3"/>
  <c r="BE175" i="3"/>
  <c r="AA175" i="3"/>
  <c r="Y175" i="3"/>
  <c r="W175" i="3"/>
  <c r="BK175" i="3"/>
  <c r="N175" i="3"/>
  <c r="BF175" i="3"/>
  <c r="BI174" i="3"/>
  <c r="BH174" i="3"/>
  <c r="BG174" i="3"/>
  <c r="BE174" i="3"/>
  <c r="AA174" i="3"/>
  <c r="Y174" i="3"/>
  <c r="W174" i="3"/>
  <c r="BK174" i="3"/>
  <c r="N174" i="3"/>
  <c r="BF174" i="3"/>
  <c r="BI173" i="3"/>
  <c r="BH173" i="3"/>
  <c r="BG173" i="3"/>
  <c r="BE173" i="3"/>
  <c r="AA173" i="3"/>
  <c r="Y173" i="3"/>
  <c r="W173" i="3"/>
  <c r="BK173" i="3"/>
  <c r="N173" i="3"/>
  <c r="BF173" i="3"/>
  <c r="BI172" i="3"/>
  <c r="BH172" i="3"/>
  <c r="BG172" i="3"/>
  <c r="BE172" i="3"/>
  <c r="AA172" i="3"/>
  <c r="AA171" i="3"/>
  <c r="Y172" i="3"/>
  <c r="W172" i="3"/>
  <c r="W171" i="3" s="1"/>
  <c r="BK172" i="3"/>
  <c r="N172" i="3"/>
  <c r="BF172" i="3" s="1"/>
  <c r="BI170" i="3"/>
  <c r="BH170" i="3"/>
  <c r="BG170" i="3"/>
  <c r="BE170" i="3"/>
  <c r="AA170" i="3"/>
  <c r="Y170" i="3"/>
  <c r="W170" i="3"/>
  <c r="BK170" i="3"/>
  <c r="N170" i="3"/>
  <c r="BF170" i="3" s="1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 s="1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E166" i="3"/>
  <c r="AA166" i="3"/>
  <c r="AA165" i="3" s="1"/>
  <c r="Y166" i="3"/>
  <c r="W166" i="3"/>
  <c r="W165" i="3"/>
  <c r="BK166" i="3"/>
  <c r="N166" i="3"/>
  <c r="BF166" i="3" s="1"/>
  <c r="BI163" i="3"/>
  <c r="BH163" i="3"/>
  <c r="BG163" i="3"/>
  <c r="BE163" i="3"/>
  <c r="AA163" i="3"/>
  <c r="AA162" i="3" s="1"/>
  <c r="Y163" i="3"/>
  <c r="Y162" i="3" s="1"/>
  <c r="W163" i="3"/>
  <c r="W162" i="3" s="1"/>
  <c r="BK163" i="3"/>
  <c r="BK162" i="3" s="1"/>
  <c r="N162" i="3" s="1"/>
  <c r="N94" i="3" s="1"/>
  <c r="N163" i="3"/>
  <c r="BF163" i="3" s="1"/>
  <c r="BI161" i="3"/>
  <c r="BH161" i="3"/>
  <c r="BG161" i="3"/>
  <c r="BE161" i="3"/>
  <c r="AA161" i="3"/>
  <c r="Y161" i="3"/>
  <c r="W161" i="3"/>
  <c r="BK161" i="3"/>
  <c r="N161" i="3"/>
  <c r="BF161" i="3"/>
  <c r="BI160" i="3"/>
  <c r="BH160" i="3"/>
  <c r="BG160" i="3"/>
  <c r="BE160" i="3"/>
  <c r="AA160" i="3"/>
  <c r="Y160" i="3"/>
  <c r="W160" i="3"/>
  <c r="BK160" i="3"/>
  <c r="N160" i="3"/>
  <c r="BF160" i="3"/>
  <c r="BI159" i="3"/>
  <c r="BH159" i="3"/>
  <c r="BG159" i="3"/>
  <c r="BE159" i="3"/>
  <c r="AA159" i="3"/>
  <c r="Y159" i="3"/>
  <c r="W159" i="3"/>
  <c r="BK159" i="3"/>
  <c r="N159" i="3"/>
  <c r="BF159" i="3"/>
  <c r="BI158" i="3"/>
  <c r="BH158" i="3"/>
  <c r="BG158" i="3"/>
  <c r="BE158" i="3"/>
  <c r="AA158" i="3"/>
  <c r="Y158" i="3"/>
  <c r="W158" i="3"/>
  <c r="BK158" i="3"/>
  <c r="N158" i="3"/>
  <c r="BF158" i="3"/>
  <c r="BI157" i="3"/>
  <c r="BH157" i="3"/>
  <c r="BG157" i="3"/>
  <c r="BE157" i="3"/>
  <c r="AA157" i="3"/>
  <c r="Y157" i="3"/>
  <c r="W157" i="3"/>
  <c r="BK157" i="3"/>
  <c r="N157" i="3"/>
  <c r="BF157" i="3"/>
  <c r="BI156" i="3"/>
  <c r="BH156" i="3"/>
  <c r="BG156" i="3"/>
  <c r="BE156" i="3"/>
  <c r="AA156" i="3"/>
  <c r="Y156" i="3"/>
  <c r="W156" i="3"/>
  <c r="BK156" i="3"/>
  <c r="N156" i="3"/>
  <c r="BF156" i="3"/>
  <c r="BI155" i="3"/>
  <c r="BH155" i="3"/>
  <c r="BG155" i="3"/>
  <c r="BE155" i="3"/>
  <c r="AA155" i="3"/>
  <c r="Y155" i="3"/>
  <c r="W155" i="3"/>
  <c r="BK155" i="3"/>
  <c r="N155" i="3"/>
  <c r="BF155" i="3"/>
  <c r="BI154" i="3"/>
  <c r="BH154" i="3"/>
  <c r="BG154" i="3"/>
  <c r="BE154" i="3"/>
  <c r="AA154" i="3"/>
  <c r="Y154" i="3"/>
  <c r="Y151" i="3" s="1"/>
  <c r="W154" i="3"/>
  <c r="BK154" i="3"/>
  <c r="N154" i="3"/>
  <c r="BF154" i="3"/>
  <c r="BI153" i="3"/>
  <c r="BH153" i="3"/>
  <c r="BG153" i="3"/>
  <c r="BE153" i="3"/>
  <c r="AA153" i="3"/>
  <c r="Y153" i="3"/>
  <c r="W153" i="3"/>
  <c r="BK153" i="3"/>
  <c r="N153" i="3"/>
  <c r="BF153" i="3"/>
  <c r="BI152" i="3"/>
  <c r="BH152" i="3"/>
  <c r="BG152" i="3"/>
  <c r="BE152" i="3"/>
  <c r="AA152" i="3"/>
  <c r="AA151" i="3"/>
  <c r="Y152" i="3"/>
  <c r="W152" i="3"/>
  <c r="W151" i="3" s="1"/>
  <c r="BK152" i="3"/>
  <c r="N152" i="3"/>
  <c r="BF152" i="3" s="1"/>
  <c r="BI150" i="3"/>
  <c r="BH150" i="3"/>
  <c r="BG150" i="3"/>
  <c r="BE150" i="3"/>
  <c r="AA150" i="3"/>
  <c r="Y150" i="3"/>
  <c r="W150" i="3"/>
  <c r="BK150" i="3"/>
  <c r="N150" i="3"/>
  <c r="BF150" i="3" s="1"/>
  <c r="BI149" i="3"/>
  <c r="BH149" i="3"/>
  <c r="BG149" i="3"/>
  <c r="BE149" i="3"/>
  <c r="AA149" i="3"/>
  <c r="Y149" i="3"/>
  <c r="W149" i="3"/>
  <c r="BK149" i="3"/>
  <c r="N149" i="3"/>
  <c r="BF149" i="3" s="1"/>
  <c r="BI148" i="3"/>
  <c r="BH148" i="3"/>
  <c r="BG148" i="3"/>
  <c r="BE148" i="3"/>
  <c r="AA148" i="3"/>
  <c r="Y148" i="3"/>
  <c r="W148" i="3"/>
  <c r="BK148" i="3"/>
  <c r="N148" i="3"/>
  <c r="BF148" i="3" s="1"/>
  <c r="BI147" i="3"/>
  <c r="BH147" i="3"/>
  <c r="BG147" i="3"/>
  <c r="BE147" i="3"/>
  <c r="AA147" i="3"/>
  <c r="Y147" i="3"/>
  <c r="W147" i="3"/>
  <c r="BK147" i="3"/>
  <c r="N147" i="3"/>
  <c r="BF147" i="3" s="1"/>
  <c r="BI146" i="3"/>
  <c r="BH146" i="3"/>
  <c r="BG146" i="3"/>
  <c r="BE146" i="3"/>
  <c r="AA146" i="3"/>
  <c r="Y146" i="3"/>
  <c r="W146" i="3"/>
  <c r="BK146" i="3"/>
  <c r="N146" i="3"/>
  <c r="BF146" i="3" s="1"/>
  <c r="BI145" i="3"/>
  <c r="BH145" i="3"/>
  <c r="BG145" i="3"/>
  <c r="BE145" i="3"/>
  <c r="AA145" i="3"/>
  <c r="Y145" i="3"/>
  <c r="W145" i="3"/>
  <c r="BK145" i="3"/>
  <c r="N145" i="3"/>
  <c r="BF145" i="3" s="1"/>
  <c r="BI144" i="3"/>
  <c r="BH144" i="3"/>
  <c r="BG144" i="3"/>
  <c r="BE144" i="3"/>
  <c r="AA144" i="3"/>
  <c r="Y144" i="3"/>
  <c r="W144" i="3"/>
  <c r="BK144" i="3"/>
  <c r="N144" i="3"/>
  <c r="BF144" i="3" s="1"/>
  <c r="BI143" i="3"/>
  <c r="BH143" i="3"/>
  <c r="BG143" i="3"/>
  <c r="BE143" i="3"/>
  <c r="AA143" i="3"/>
  <c r="AA142" i="3" s="1"/>
  <c r="Y143" i="3"/>
  <c r="Y142" i="3" s="1"/>
  <c r="W143" i="3"/>
  <c r="W142" i="3" s="1"/>
  <c r="BK143" i="3"/>
  <c r="BK142" i="3" s="1"/>
  <c r="N142" i="3" s="1"/>
  <c r="N92" i="3" s="1"/>
  <c r="N143" i="3"/>
  <c r="BF143" i="3" s="1"/>
  <c r="BI141" i="3"/>
  <c r="BH141" i="3"/>
  <c r="BG141" i="3"/>
  <c r="BE141" i="3"/>
  <c r="AA141" i="3"/>
  <c r="AA140" i="3" s="1"/>
  <c r="Y141" i="3"/>
  <c r="Y140" i="3" s="1"/>
  <c r="W141" i="3"/>
  <c r="W140" i="3" s="1"/>
  <c r="BK141" i="3"/>
  <c r="BK140" i="3" s="1"/>
  <c r="N140" i="3" s="1"/>
  <c r="N91" i="3" s="1"/>
  <c r="N141" i="3"/>
  <c r="BF141" i="3" s="1"/>
  <c r="BI139" i="3"/>
  <c r="BH139" i="3"/>
  <c r="BG139" i="3"/>
  <c r="BE139" i="3"/>
  <c r="AA139" i="3"/>
  <c r="Y139" i="3"/>
  <c r="W139" i="3"/>
  <c r="BK139" i="3"/>
  <c r="N139" i="3"/>
  <c r="BF139" i="3"/>
  <c r="BI138" i="3"/>
  <c r="BH138" i="3"/>
  <c r="BG138" i="3"/>
  <c r="BE138" i="3"/>
  <c r="AA138" i="3"/>
  <c r="AA137" i="3"/>
  <c r="Y138" i="3"/>
  <c r="Y137" i="3"/>
  <c r="W138" i="3"/>
  <c r="W137" i="3"/>
  <c r="BK138" i="3"/>
  <c r="N138" i="3"/>
  <c r="BF138" i="3" s="1"/>
  <c r="M131" i="3"/>
  <c r="F129" i="3"/>
  <c r="F127" i="3"/>
  <c r="BI116" i="3"/>
  <c r="BH116" i="3"/>
  <c r="BG116" i="3"/>
  <c r="BE116" i="3"/>
  <c r="BI115" i="3"/>
  <c r="BH115" i="3"/>
  <c r="BG115" i="3"/>
  <c r="BE115" i="3"/>
  <c r="BI114" i="3"/>
  <c r="BH114" i="3"/>
  <c r="BG114" i="3"/>
  <c r="BE114" i="3"/>
  <c r="BI113" i="3"/>
  <c r="BH113" i="3"/>
  <c r="BG113" i="3"/>
  <c r="BE113" i="3"/>
  <c r="BI112" i="3"/>
  <c r="BH112" i="3"/>
  <c r="BG112" i="3"/>
  <c r="BE112" i="3"/>
  <c r="BI111" i="3"/>
  <c r="BH111" i="3"/>
  <c r="BG111" i="3"/>
  <c r="H34" i="3" s="1"/>
  <c r="BB89" i="1" s="1"/>
  <c r="BE111" i="3"/>
  <c r="H32" i="3" s="1"/>
  <c r="AZ89" i="1" s="1"/>
  <c r="M83" i="3"/>
  <c r="F81" i="3"/>
  <c r="F79" i="3"/>
  <c r="O21" i="3"/>
  <c r="E21" i="3"/>
  <c r="M84" i="3" s="1"/>
  <c r="O20" i="3"/>
  <c r="O15" i="3"/>
  <c r="E15" i="3"/>
  <c r="F132" i="3" s="1"/>
  <c r="O14" i="3"/>
  <c r="O12" i="3"/>
  <c r="E12" i="3"/>
  <c r="F83" i="3" s="1"/>
  <c r="O11" i="3"/>
  <c r="O9" i="3"/>
  <c r="M129" i="3" s="1"/>
  <c r="F6" i="3"/>
  <c r="F126" i="3" s="1"/>
  <c r="AY88" i="1"/>
  <c r="AX88" i="1"/>
  <c r="BI167" i="2"/>
  <c r="BH167" i="2"/>
  <c r="BG167" i="2"/>
  <c r="BE167" i="2"/>
  <c r="BK167" i="2"/>
  <c r="N167" i="2"/>
  <c r="BF167" i="2" s="1"/>
  <c r="BI166" i="2"/>
  <c r="BH166" i="2"/>
  <c r="BG166" i="2"/>
  <c r="BE166" i="2"/>
  <c r="BK166" i="2"/>
  <c r="N166" i="2" s="1"/>
  <c r="BF166" i="2" s="1"/>
  <c r="BI165" i="2"/>
  <c r="BH165" i="2"/>
  <c r="BG165" i="2"/>
  <c r="BE165" i="2"/>
  <c r="BK165" i="2"/>
  <c r="N165" i="2" s="1"/>
  <c r="BF165" i="2" s="1"/>
  <c r="BI164" i="2"/>
  <c r="BH164" i="2"/>
  <c r="BG164" i="2"/>
  <c r="BE164" i="2"/>
  <c r="BK164" i="2"/>
  <c r="N164" i="2" s="1"/>
  <c r="BF164" i="2" s="1"/>
  <c r="BI163" i="2"/>
  <c r="BH163" i="2"/>
  <c r="BG163" i="2"/>
  <c r="BE163" i="2"/>
  <c r="BK163" i="2"/>
  <c r="N163" i="2" s="1"/>
  <c r="BF163" i="2" s="1"/>
  <c r="BK162" i="2"/>
  <c r="N162" i="2" s="1"/>
  <c r="N96" i="2" s="1"/>
  <c r="BI161" i="2"/>
  <c r="BH161" i="2"/>
  <c r="BG161" i="2"/>
  <c r="BE161" i="2"/>
  <c r="AA161" i="2"/>
  <c r="Y161" i="2"/>
  <c r="W161" i="2"/>
  <c r="BK161" i="2"/>
  <c r="N161" i="2"/>
  <c r="BF161" i="2" s="1"/>
  <c r="BI160" i="2"/>
  <c r="BH160" i="2"/>
  <c r="BG160" i="2"/>
  <c r="BE160" i="2"/>
  <c r="AA160" i="2"/>
  <c r="AA159" i="2" s="1"/>
  <c r="Y160" i="2"/>
  <c r="Y159" i="2" s="1"/>
  <c r="W160" i="2"/>
  <c r="W159" i="2" s="1"/>
  <c r="BK160" i="2"/>
  <c r="N160" i="2"/>
  <c r="BF160" i="2" s="1"/>
  <c r="BI158" i="2"/>
  <c r="BH158" i="2"/>
  <c r="BG158" i="2"/>
  <c r="BE158" i="2"/>
  <c r="AA158" i="2"/>
  <c r="Y158" i="2"/>
  <c r="W158" i="2"/>
  <c r="BK158" i="2"/>
  <c r="N158" i="2"/>
  <c r="BF158" i="2" s="1"/>
  <c r="BI157" i="2"/>
  <c r="BH157" i="2"/>
  <c r="BG157" i="2"/>
  <c r="BE157" i="2"/>
  <c r="AA157" i="2"/>
  <c r="AA156" i="2" s="1"/>
  <c r="Y157" i="2"/>
  <c r="Y156" i="2" s="1"/>
  <c r="W157" i="2"/>
  <c r="W156" i="2" s="1"/>
  <c r="BK157" i="2"/>
  <c r="BK156" i="2" s="1"/>
  <c r="N156" i="2" s="1"/>
  <c r="N94" i="2" s="1"/>
  <c r="N157" i="2"/>
  <c r="BF157" i="2" s="1"/>
  <c r="BI155" i="2"/>
  <c r="BH155" i="2"/>
  <c r="BG155" i="2"/>
  <c r="BE155" i="2"/>
  <c r="AA155" i="2"/>
  <c r="AA154" i="2" s="1"/>
  <c r="Y155" i="2"/>
  <c r="Y154" i="2" s="1"/>
  <c r="W155" i="2"/>
  <c r="W154" i="2"/>
  <c r="BK155" i="2"/>
  <c r="BK154" i="2" s="1"/>
  <c r="N155" i="2"/>
  <c r="BF155" i="2" s="1"/>
  <c r="BI152" i="2"/>
  <c r="BH152" i="2"/>
  <c r="BG152" i="2"/>
  <c r="BE152" i="2"/>
  <c r="AA152" i="2"/>
  <c r="Y152" i="2"/>
  <c r="W152" i="2"/>
  <c r="BK152" i="2"/>
  <c r="N152" i="2"/>
  <c r="BF152" i="2" s="1"/>
  <c r="BI151" i="2"/>
  <c r="BH151" i="2"/>
  <c r="BG151" i="2"/>
  <c r="BE151" i="2"/>
  <c r="AA151" i="2"/>
  <c r="Y151" i="2"/>
  <c r="W151" i="2"/>
  <c r="BK151" i="2"/>
  <c r="N151" i="2"/>
  <c r="BF151" i="2" s="1"/>
  <c r="BI150" i="2"/>
  <c r="BH150" i="2"/>
  <c r="BG150" i="2"/>
  <c r="BE150" i="2"/>
  <c r="AA150" i="2"/>
  <c r="Y150" i="2"/>
  <c r="W150" i="2"/>
  <c r="BK150" i="2"/>
  <c r="N150" i="2"/>
  <c r="BF150" i="2" s="1"/>
  <c r="BI149" i="2"/>
  <c r="BH149" i="2"/>
  <c r="BG149" i="2"/>
  <c r="BE149" i="2"/>
  <c r="AA149" i="2"/>
  <c r="Y149" i="2"/>
  <c r="W149" i="2"/>
  <c r="BK149" i="2"/>
  <c r="N149" i="2"/>
  <c r="BF149" i="2" s="1"/>
  <c r="BI148" i="2"/>
  <c r="BH148" i="2"/>
  <c r="BG148" i="2"/>
  <c r="BE148" i="2"/>
  <c r="AA148" i="2"/>
  <c r="Y148" i="2"/>
  <c r="W148" i="2"/>
  <c r="BK148" i="2"/>
  <c r="N148" i="2"/>
  <c r="BF148" i="2" s="1"/>
  <c r="BI147" i="2"/>
  <c r="BH147" i="2"/>
  <c r="BG147" i="2"/>
  <c r="BE147" i="2"/>
  <c r="AA147" i="2"/>
  <c r="Y147" i="2"/>
  <c r="W147" i="2"/>
  <c r="BK147" i="2"/>
  <c r="N147" i="2"/>
  <c r="BF147" i="2"/>
  <c r="BI146" i="2"/>
  <c r="BH146" i="2"/>
  <c r="BG146" i="2"/>
  <c r="BE146" i="2"/>
  <c r="AA146" i="2"/>
  <c r="Y146" i="2"/>
  <c r="W146" i="2"/>
  <c r="BK146" i="2"/>
  <c r="N146" i="2"/>
  <c r="BF146" i="2" s="1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 s="1"/>
  <c r="BI141" i="2"/>
  <c r="BH141" i="2"/>
  <c r="BG141" i="2"/>
  <c r="BE141" i="2"/>
  <c r="AA141" i="2"/>
  <c r="Y141" i="2"/>
  <c r="W141" i="2"/>
  <c r="BK141" i="2"/>
  <c r="N141" i="2"/>
  <c r="BF141" i="2"/>
  <c r="BI140" i="2"/>
  <c r="BH140" i="2"/>
  <c r="BG140" i="2"/>
  <c r="BE140" i="2"/>
  <c r="AA140" i="2"/>
  <c r="Y140" i="2"/>
  <c r="W140" i="2"/>
  <c r="BK140" i="2"/>
  <c r="N140" i="2"/>
  <c r="BF140" i="2" s="1"/>
  <c r="BI139" i="2"/>
  <c r="BH139" i="2"/>
  <c r="BG139" i="2"/>
  <c r="BE139" i="2"/>
  <c r="AA139" i="2"/>
  <c r="Y139" i="2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N138" i="2"/>
  <c r="BF138" i="2" s="1"/>
  <c r="BI137" i="2"/>
  <c r="BH137" i="2"/>
  <c r="BG137" i="2"/>
  <c r="BE137" i="2"/>
  <c r="AA137" i="2"/>
  <c r="Y137" i="2"/>
  <c r="W137" i="2"/>
  <c r="BK137" i="2"/>
  <c r="N137" i="2"/>
  <c r="BF137" i="2"/>
  <c r="BI136" i="2"/>
  <c r="BH136" i="2"/>
  <c r="BG136" i="2"/>
  <c r="BE136" i="2"/>
  <c r="AA136" i="2"/>
  <c r="Y136" i="2"/>
  <c r="W136" i="2"/>
  <c r="BK136" i="2"/>
  <c r="N136" i="2"/>
  <c r="BF136" i="2" s="1"/>
  <c r="BI135" i="2"/>
  <c r="BH135" i="2"/>
  <c r="BG135" i="2"/>
  <c r="BE135" i="2"/>
  <c r="AA135" i="2"/>
  <c r="Y135" i="2"/>
  <c r="W135" i="2"/>
  <c r="BK135" i="2"/>
  <c r="N135" i="2"/>
  <c r="BF135" i="2"/>
  <c r="BI134" i="2"/>
  <c r="BH134" i="2"/>
  <c r="BG134" i="2"/>
  <c r="BE134" i="2"/>
  <c r="AA134" i="2"/>
  <c r="Y134" i="2"/>
  <c r="W134" i="2"/>
  <c r="BK134" i="2"/>
  <c r="N134" i="2"/>
  <c r="BF134" i="2" s="1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 s="1"/>
  <c r="BI131" i="2"/>
  <c r="BH131" i="2"/>
  <c r="BG131" i="2"/>
  <c r="BE131" i="2"/>
  <c r="AA131" i="2"/>
  <c r="Y131" i="2"/>
  <c r="W131" i="2"/>
  <c r="W128" i="2" s="1"/>
  <c r="BK131" i="2"/>
  <c r="N131" i="2"/>
  <c r="BF131" i="2"/>
  <c r="BI130" i="2"/>
  <c r="BH130" i="2"/>
  <c r="BG130" i="2"/>
  <c r="BE130" i="2"/>
  <c r="AA130" i="2"/>
  <c r="AA128" i="2" s="1"/>
  <c r="Y130" i="2"/>
  <c r="W130" i="2"/>
  <c r="BK130" i="2"/>
  <c r="N130" i="2"/>
  <c r="BF130" i="2" s="1"/>
  <c r="BI129" i="2"/>
  <c r="BH129" i="2"/>
  <c r="BG129" i="2"/>
  <c r="BE129" i="2"/>
  <c r="AA129" i="2"/>
  <c r="Y129" i="2"/>
  <c r="Y128" i="2" s="1"/>
  <c r="W129" i="2"/>
  <c r="BK129" i="2"/>
  <c r="BK128" i="2" s="1"/>
  <c r="N128" i="2" s="1"/>
  <c r="N91" i="2" s="1"/>
  <c r="N129" i="2"/>
  <c r="BF129" i="2" s="1"/>
  <c r="BI127" i="2"/>
  <c r="BH127" i="2"/>
  <c r="BG127" i="2"/>
  <c r="BE127" i="2"/>
  <c r="AA127" i="2"/>
  <c r="Y127" i="2"/>
  <c r="W127" i="2"/>
  <c r="BK127" i="2"/>
  <c r="N127" i="2"/>
  <c r="BF127" i="2"/>
  <c r="BI126" i="2"/>
  <c r="BH126" i="2"/>
  <c r="BG126" i="2"/>
  <c r="BE126" i="2"/>
  <c r="AA126" i="2"/>
  <c r="AA125" i="2" s="1"/>
  <c r="AA124" i="2" s="1"/>
  <c r="Y126" i="2"/>
  <c r="Y125" i="2" s="1"/>
  <c r="Y124" i="2" s="1"/>
  <c r="W126" i="2"/>
  <c r="W125" i="2"/>
  <c r="BK126" i="2"/>
  <c r="BK125" i="2" s="1"/>
  <c r="N125" i="2" s="1"/>
  <c r="N90" i="2" s="1"/>
  <c r="N126" i="2"/>
  <c r="BF126" i="2" s="1"/>
  <c r="M119" i="2"/>
  <c r="F119" i="2"/>
  <c r="F117" i="2"/>
  <c r="F11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6" i="2" s="1"/>
  <c r="BD88" i="1" s="1"/>
  <c r="BH99" i="2"/>
  <c r="BG99" i="2"/>
  <c r="BE99" i="2"/>
  <c r="H32" i="2"/>
  <c r="AZ88" i="1" s="1"/>
  <c r="M83" i="2"/>
  <c r="F83" i="2"/>
  <c r="F81" i="2"/>
  <c r="F79" i="2"/>
  <c r="O21" i="2"/>
  <c r="E21" i="2"/>
  <c r="M84" i="2" s="1"/>
  <c r="M120" i="2"/>
  <c r="O20" i="2"/>
  <c r="O15" i="2"/>
  <c r="E15" i="2"/>
  <c r="F120" i="2" s="1"/>
  <c r="F84" i="2"/>
  <c r="O14" i="2"/>
  <c r="O9" i="2"/>
  <c r="M117" i="2" s="1"/>
  <c r="F6" i="2"/>
  <c r="F78" i="2" s="1"/>
  <c r="CK105" i="1"/>
  <c r="CJ105" i="1"/>
  <c r="CI105" i="1"/>
  <c r="CC105" i="1"/>
  <c r="CH105" i="1"/>
  <c r="CB105" i="1"/>
  <c r="CG105" i="1"/>
  <c r="CA105" i="1"/>
  <c r="CF105" i="1"/>
  <c r="BZ105" i="1"/>
  <c r="CE105" i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CK97" i="1"/>
  <c r="CJ97" i="1"/>
  <c r="CI97" i="1"/>
  <c r="CH97" i="1"/>
  <c r="CG97" i="1"/>
  <c r="CF97" i="1"/>
  <c r="BZ97" i="1"/>
  <c r="CE97" i="1"/>
  <c r="CK96" i="1"/>
  <c r="CJ96" i="1"/>
  <c r="CI96" i="1"/>
  <c r="CH96" i="1"/>
  <c r="CG96" i="1"/>
  <c r="CF96" i="1"/>
  <c r="BZ96" i="1"/>
  <c r="CE96" i="1"/>
  <c r="CK95" i="1"/>
  <c r="CJ95" i="1"/>
  <c r="CI95" i="1"/>
  <c r="CH95" i="1"/>
  <c r="CG95" i="1"/>
  <c r="CF95" i="1"/>
  <c r="BZ95" i="1"/>
  <c r="CE95" i="1"/>
  <c r="CK94" i="1"/>
  <c r="CJ94" i="1"/>
  <c r="CI94" i="1"/>
  <c r="CH94" i="1"/>
  <c r="CG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AA153" i="2" l="1"/>
  <c r="AA123" i="2" s="1"/>
  <c r="AA164" i="3"/>
  <c r="W164" i="3"/>
  <c r="W135" i="3" s="1"/>
  <c r="AU89" i="1" s="1"/>
  <c r="BK197" i="3"/>
  <c r="N197" i="3" s="1"/>
  <c r="N101" i="3" s="1"/>
  <c r="F114" i="2"/>
  <c r="W124" i="2"/>
  <c r="M32" i="2"/>
  <c r="AV88" i="1" s="1"/>
  <c r="BK177" i="3"/>
  <c r="N177" i="3" s="1"/>
  <c r="N98" i="3" s="1"/>
  <c r="Y177" i="3"/>
  <c r="M112" i="4"/>
  <c r="Y136" i="3"/>
  <c r="BK151" i="3"/>
  <c r="N151" i="3" s="1"/>
  <c r="N93" i="3" s="1"/>
  <c r="BK185" i="3"/>
  <c r="N185" i="3" s="1"/>
  <c r="N99" i="3" s="1"/>
  <c r="BK218" i="3"/>
  <c r="N218" i="3" s="1"/>
  <c r="N105" i="3" s="1"/>
  <c r="H34" i="2"/>
  <c r="BB88" i="1" s="1"/>
  <c r="BB87" i="1" s="1"/>
  <c r="W33" i="1" s="1"/>
  <c r="W136" i="3"/>
  <c r="AA136" i="3"/>
  <c r="BK171" i="3"/>
  <c r="N171" i="3" s="1"/>
  <c r="N97" i="3" s="1"/>
  <c r="Y171" i="3"/>
  <c r="H35" i="2"/>
  <c r="BC88" i="1" s="1"/>
  <c r="BK159" i="2"/>
  <c r="N159" i="2" s="1"/>
  <c r="N95" i="2" s="1"/>
  <c r="N219" i="3"/>
  <c r="N106" i="3" s="1"/>
  <c r="BK159" i="4"/>
  <c r="N159" i="4" s="1"/>
  <c r="N91" i="4" s="1"/>
  <c r="H34" i="4"/>
  <c r="BB90" i="1" s="1"/>
  <c r="M81" i="3"/>
  <c r="F131" i="3"/>
  <c r="F84" i="3"/>
  <c r="M132" i="3"/>
  <c r="F78" i="3"/>
  <c r="H36" i="3"/>
  <c r="BD89" i="1" s="1"/>
  <c r="BD87" i="1" s="1"/>
  <c r="W35" i="1" s="1"/>
  <c r="F114" i="4"/>
  <c r="M115" i="4"/>
  <c r="N154" i="2"/>
  <c r="N93" i="2" s="1"/>
  <c r="Y153" i="2"/>
  <c r="Y123" i="2" s="1"/>
  <c r="BK137" i="3"/>
  <c r="F115" i="4"/>
  <c r="F84" i="4"/>
  <c r="H35" i="4"/>
  <c r="BC90" i="1" s="1"/>
  <c r="N119" i="4"/>
  <c r="N89" i="4" s="1"/>
  <c r="BK118" i="4"/>
  <c r="N118" i="4" s="1"/>
  <c r="N88" i="4" s="1"/>
  <c r="Y219" i="3"/>
  <c r="Y218" i="3" s="1"/>
  <c r="N228" i="3"/>
  <c r="BF228" i="3" s="1"/>
  <c r="BK224" i="3"/>
  <c r="N224" i="3" s="1"/>
  <c r="N108" i="3" s="1"/>
  <c r="M32" i="4"/>
  <c r="AV90" i="1" s="1"/>
  <c r="H32" i="4"/>
  <c r="AZ90" i="1" s="1"/>
  <c r="AZ87" i="1" s="1"/>
  <c r="M81" i="2"/>
  <c r="BK124" i="2"/>
  <c r="W153" i="2"/>
  <c r="W123" i="2" s="1"/>
  <c r="AU88" i="1" s="1"/>
  <c r="H35" i="3"/>
  <c r="BC89" i="1" s="1"/>
  <c r="BC87" i="1" s="1"/>
  <c r="BK165" i="3"/>
  <c r="Y165" i="3"/>
  <c r="Y164" i="3" s="1"/>
  <c r="Y135" i="3" s="1"/>
  <c r="AA218" i="3"/>
  <c r="AA135" i="3" s="1"/>
  <c r="F109" i="4"/>
  <c r="F78" i="4"/>
  <c r="M32" i="3"/>
  <c r="AV89" i="1" s="1"/>
  <c r="AX87" i="1" l="1"/>
  <c r="BK153" i="2"/>
  <c r="N153" i="2" s="1"/>
  <c r="N92" i="2" s="1"/>
  <c r="AY87" i="1"/>
  <c r="W34" i="1"/>
  <c r="AV87" i="1"/>
  <c r="N99" i="4"/>
  <c r="BF99" i="4" s="1"/>
  <c r="N97" i="4"/>
  <c r="BF97" i="4" s="1"/>
  <c r="N95" i="4"/>
  <c r="BF95" i="4" s="1"/>
  <c r="N94" i="4"/>
  <c r="N98" i="4"/>
  <c r="BF98" i="4" s="1"/>
  <c r="N96" i="4"/>
  <c r="BF96" i="4" s="1"/>
  <c r="M27" i="4"/>
  <c r="BK123" i="2"/>
  <c r="N123" i="2" s="1"/>
  <c r="N88" i="2" s="1"/>
  <c r="N124" i="2"/>
  <c r="N89" i="2" s="1"/>
  <c r="N165" i="3"/>
  <c r="N96" i="3" s="1"/>
  <c r="BK164" i="3"/>
  <c r="N164" i="3" s="1"/>
  <c r="N95" i="3" s="1"/>
  <c r="AU87" i="1"/>
  <c r="N137" i="3"/>
  <c r="N90" i="3" s="1"/>
  <c r="BK136" i="3"/>
  <c r="BK135" i="3" l="1"/>
  <c r="N135" i="3" s="1"/>
  <c r="N88" i="3" s="1"/>
  <c r="N136" i="3"/>
  <c r="N89" i="3" s="1"/>
  <c r="N93" i="4"/>
  <c r="BF94" i="4"/>
  <c r="N102" i="2"/>
  <c r="BF102" i="2" s="1"/>
  <c r="N99" i="2"/>
  <c r="N101" i="2"/>
  <c r="BF101" i="2" s="1"/>
  <c r="M27" i="2"/>
  <c r="N103" i="2"/>
  <c r="BF103" i="2" s="1"/>
  <c r="N104" i="2"/>
  <c r="BF104" i="2" s="1"/>
  <c r="N100" i="2"/>
  <c r="BF100" i="2" s="1"/>
  <c r="M28" i="4" l="1"/>
  <c r="L101" i="4"/>
  <c r="N98" i="2"/>
  <c r="BF99" i="2"/>
  <c r="M33" i="4"/>
  <c r="AW90" i="1" s="1"/>
  <c r="AT90" i="1" s="1"/>
  <c r="H33" i="4"/>
  <c r="BA90" i="1" s="1"/>
  <c r="N115" i="3"/>
  <c r="BF115" i="3" s="1"/>
  <c r="N113" i="3"/>
  <c r="BF113" i="3" s="1"/>
  <c r="M27" i="3"/>
  <c r="N116" i="3"/>
  <c r="BF116" i="3" s="1"/>
  <c r="N114" i="3"/>
  <c r="BF114" i="3" s="1"/>
  <c r="N112" i="3"/>
  <c r="BF112" i="3" s="1"/>
  <c r="N111" i="3"/>
  <c r="M28" i="2" l="1"/>
  <c r="L106" i="2"/>
  <c r="BF111" i="3"/>
  <c r="N110" i="3"/>
  <c r="AS90" i="1"/>
  <c r="M30" i="4"/>
  <c r="M33" i="2"/>
  <c r="AW88" i="1" s="1"/>
  <c r="AT88" i="1" s="1"/>
  <c r="H33" i="2"/>
  <c r="BA88" i="1" s="1"/>
  <c r="L38" i="4" l="1"/>
  <c r="AG90" i="1"/>
  <c r="AN90" i="1" s="1"/>
  <c r="H33" i="3"/>
  <c r="BA89" i="1" s="1"/>
  <c r="BA87" i="1" s="1"/>
  <c r="M33" i="3"/>
  <c r="AW89" i="1" s="1"/>
  <c r="AT89" i="1" s="1"/>
  <c r="M28" i="3"/>
  <c r="L118" i="3"/>
  <c r="AS88" i="1"/>
  <c r="M30" i="2"/>
  <c r="W32" i="1" l="1"/>
  <c r="AW87" i="1"/>
  <c r="L38" i="2"/>
  <c r="AG88" i="1"/>
  <c r="AS89" i="1"/>
  <c r="AS87" i="1" s="1"/>
  <c r="M30" i="3"/>
  <c r="AG89" i="1" l="1"/>
  <c r="AN89" i="1" s="1"/>
  <c r="L38" i="3"/>
  <c r="AK32" i="1"/>
  <c r="AT87" i="1"/>
  <c r="AG87" i="1"/>
  <c r="AN88" i="1"/>
  <c r="AG104" i="1" l="1"/>
  <c r="AG100" i="1"/>
  <c r="AG96" i="1"/>
  <c r="AN87" i="1"/>
  <c r="AG103" i="1"/>
  <c r="AG99" i="1"/>
  <c r="AK26" i="1"/>
  <c r="AG105" i="1"/>
  <c r="AG101" i="1"/>
  <c r="AG95" i="1"/>
  <c r="AG98" i="1"/>
  <c r="AG94" i="1"/>
  <c r="AG102" i="1"/>
  <c r="AG97" i="1"/>
  <c r="AG93" i="1"/>
  <c r="CD97" i="1" l="1"/>
  <c r="AV97" i="1"/>
  <c r="BY97" i="1" s="1"/>
  <c r="AV98" i="1"/>
  <c r="BY98" i="1" s="1"/>
  <c r="CD98" i="1"/>
  <c r="CD96" i="1"/>
  <c r="AV96" i="1"/>
  <c r="BY96" i="1" s="1"/>
  <c r="AV94" i="1"/>
  <c r="BY94" i="1" s="1"/>
  <c r="CD94" i="1"/>
  <c r="CD95" i="1"/>
  <c r="AV95" i="1"/>
  <c r="BY95" i="1" s="1"/>
  <c r="CD99" i="1"/>
  <c r="AV99" i="1"/>
  <c r="BY99" i="1" s="1"/>
  <c r="CD100" i="1"/>
  <c r="AV100" i="1"/>
  <c r="BY100" i="1" s="1"/>
  <c r="AG92" i="1"/>
  <c r="CD93" i="1"/>
  <c r="AV93" i="1"/>
  <c r="BY93" i="1" s="1"/>
  <c r="CD105" i="1"/>
  <c r="AV105" i="1"/>
  <c r="BY105" i="1" s="1"/>
  <c r="AV102" i="1"/>
  <c r="BY102" i="1" s="1"/>
  <c r="CD102" i="1"/>
  <c r="CD101" i="1"/>
  <c r="AV101" i="1"/>
  <c r="BY101" i="1" s="1"/>
  <c r="CD103" i="1"/>
  <c r="AV103" i="1"/>
  <c r="BY103" i="1" s="1"/>
  <c r="CD104" i="1"/>
  <c r="AV104" i="1"/>
  <c r="BY104" i="1" s="1"/>
  <c r="AN99" i="1" l="1"/>
  <c r="AN101" i="1"/>
  <c r="AN102" i="1"/>
  <c r="AN105" i="1"/>
  <c r="AN104" i="1"/>
  <c r="AN96" i="1"/>
  <c r="AK31" i="1"/>
  <c r="AN98" i="1"/>
  <c r="AN97" i="1"/>
  <c r="AK27" i="1"/>
  <c r="AK29" i="1" s="1"/>
  <c r="AG107" i="1"/>
  <c r="W31" i="1"/>
  <c r="AN94" i="1"/>
  <c r="AN103" i="1"/>
  <c r="AN93" i="1"/>
  <c r="AN100" i="1"/>
  <c r="AN95" i="1"/>
  <c r="AK37" i="1" l="1"/>
  <c r="AN92" i="1"/>
  <c r="AN107" i="1" s="1"/>
</calcChain>
</file>

<file path=xl/sharedStrings.xml><?xml version="1.0" encoding="utf-8"?>
<sst xmlns="http://schemas.openxmlformats.org/spreadsheetml/2006/main" count="2357" uniqueCount="571">
  <si>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</si>
  <si>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</si>
  <si>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</si>
  <si>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</si>
  <si>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</si>
  <si>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</si>
  <si>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</si>
  <si>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</si>
  <si>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</si>
  <si>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</si>
  <si>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</si>
  <si>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</si>
  <si>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</si>
  <si>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</si>
  <si>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</si>
  <si>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1801-2018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</si>
  <si>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</si>
  <si>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</si>
  <si>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REKONŠTRUKCIA MESTSKEJ KNIŽNICE</t>
  </si>
  <si>
    <t>JKSO:</t>
  </si>
  <si>
    <t>KS:</t>
  </si>
  <si>
    <t>1262</t>
  </si>
  <si>
    <t>Miesto:</t>
  </si>
  <si>
    <t>Ul. SNP Žiar nad Hronom</t>
  </si>
  <si>
    <t>Dátum:</t>
  </si>
  <si>
    <t>18. 3. 2014</t>
  </si>
  <si>
    <t>Objednávateľ:</t>
  </si>
  <si>
    <t>IČO:</t>
  </si>
  <si>
    <t xml:space="preserve"> </t>
  </si>
  <si>
    <t>IČO DPH:</t>
  </si>
  <si>
    <t>Zhotoviteľ:</t>
  </si>
  <si>
    <t>Vyplň údaj</t>
  </si>
  <si>
    <t>Projektant:</t>
  </si>
  <si>
    <t xml:space="preserve"> 44927231</t>
  </si>
  <si>
    <t xml:space="preserve"> 2022889979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</si>
  <si>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</si>
  <si>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</si>
  <si>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</si>
  <si>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</si>
  <si>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</si>
  <si>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</si>
  <si>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</si>
  <si>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</si>
  <si>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</si>
  <si>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</si>
  <si>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</si>
  <si>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</si>
  <si>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</si>
  <si>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</si>
  <si>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</si>
  <si>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</si>
  <si>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</si>
  <si>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</si>
  <si>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</si>
  <si>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</si>
  <si>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</si>
  <si>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</si>
  <si>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</si>
  <si>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</si>
  <si>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</si>
  <si>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</si>
  <si>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</si>
  <si>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</si>
  <si>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</si>
  <si>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</si>
  <si>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</si>
  <si>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</si>
  <si>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</si>
  <si>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</si>
  <si>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</si>
  <si>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</si>
  <si>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</si>
  <si>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</si>
  <si>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</si>
  <si>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</si>
  <si>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</si>
  <si>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</si>
  <si>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</si>
  <si>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</si>
  <si>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</si>
  <si>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</si>
  <si>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{0a3d4d5c-f11c-4c14-837f-7b13c80c5f79}</t>
  </si>
  <si>
    <t>{00000000-0000-0000-0000-000000000000}</t>
  </si>
  <si>
    <t>/</t>
  </si>
  <si>
    <t>1801 - B</t>
  </si>
  <si>
    <t xml:space="preserve"> REKONŠTRUKCIA MESTSKEJ KNIŽNICE  - búracie práce</t>
  </si>
  <si>
    <t>1</t>
  </si>
  <si>
    <t>{84c7bb65-17ec-4a48-8483-bacc39d33340}</t>
  </si>
  <si>
    <t>1801 - E1</t>
  </si>
  <si>
    <t xml:space="preserve"> REKONŠTRUKCIA MESTSKEJ KNIŽNICE </t>
  </si>
  <si>
    <t>{4a1aae62-9cb0-438a-a951-484d2d93e340}</t>
  </si>
  <si>
    <t>1801 - E3</t>
  </si>
  <si>
    <t>Bleskozvod</t>
  </si>
  <si>
    <t>{4a557f2d-e54f-49f2-abf1-a7fdad33cb3c}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</si>
  <si>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</si>
  <si>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</si>
  <si>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</si>
  <si>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</si>
  <si>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</si>
  <si>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</si>
  <si>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</si>
  <si>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Stroje, zariadenie, inventár</t>
  </si>
  <si>
    <t>Umelecké diela</t>
  </si>
  <si>
    <t>Vedľajšie náklady</t>
  </si>
  <si>
    <t>Ostatné náklady</t>
  </si>
  <si>
    <t>VIII. Rezerva</t>
  </si>
  <si>
    <t>IX. Ostatné investície</t>
  </si>
  <si>
    <t>Nehmotný investičný majetok</t>
  </si>
  <si>
    <t>Prevádzkové náklady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</si>
  <si>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</si>
  <si>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</si>
  <si>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</si>
  <si>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</si>
  <si>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</si>
  <si>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</si>
  <si>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</si>
  <si>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</si>
  <si>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</si>
  <si>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</si>
  <si>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1801 - B -  REKONŠTRUKCIA MESTSKEJ KNIŽNICE  - búracie práce</t>
  </si>
  <si>
    <t>Mesto Žiar nad Hronom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</si>
  <si>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</si>
  <si>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</si>
  <si>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</si>
  <si>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</si>
  <si>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</si>
  <si>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</si>
  <si>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</si>
  <si>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</si>
  <si>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</si>
  <si>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</si>
  <si>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713 - Izolácie tepelné</t>
  </si>
  <si>
    <t xml:space="preserve">    764 - Konštrukcie klampiarske</t>
  </si>
  <si>
    <t xml:space="preserve">    767 - Konštrukcie doplnkové kovové</t>
  </si>
  <si>
    <t>VP -   Práce naviac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</si>
  <si>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</si>
  <si>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</si>
  <si>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</si>
  <si>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</si>
  <si>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</si>
  <si>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</si>
  <si>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</si>
  <si>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</si>
  <si>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</si>
  <si>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</si>
  <si>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</si>
  <si>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</si>
  <si>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</si>
  <si>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</si>
  <si>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</si>
  <si>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</si>
  <si>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</si>
  <si>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</si>
  <si>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</si>
  <si>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</si>
  <si>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</si>
  <si>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</si>
  <si>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</si>
  <si>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</si>
  <si>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</si>
  <si>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</si>
  <si>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113107142</t>
  </si>
  <si>
    <t>Odstránenie  krytu asfaltového v ploche do 200 m2, hr.nad 50 do 100 mm,  -0,18100t</t>
  </si>
  <si>
    <t>m2</t>
  </si>
  <si>
    <t>4</t>
  </si>
  <si>
    <t>2091968579</t>
  </si>
  <si>
    <t>130101001</t>
  </si>
  <si>
    <t>Výkop jamy a ryhy v obmedzenom priestore horn. tr.1-2 ručne</t>
  </si>
  <si>
    <t>m3</t>
  </si>
  <si>
    <t>-1816207338</t>
  </si>
  <si>
    <t>3</t>
  </si>
  <si>
    <t>919735112</t>
  </si>
  <si>
    <t>Rezanie existujúceho asfaltového krytu alebo podkladu hĺbky nad 50 do 100 mm</t>
  </si>
  <si>
    <t>m</t>
  </si>
  <si>
    <t>-2115183780</t>
  </si>
  <si>
    <t>961031311</t>
  </si>
  <si>
    <t>Búranie základov tehlových na akúkoľvek maltu,  -1,80000t</t>
  </si>
  <si>
    <t>1838943318</t>
  </si>
  <si>
    <t>5</t>
  </si>
  <si>
    <t>962032231</t>
  </si>
  <si>
    <t>Búranie muriva nadzákladového z tehál pálených, vápenopieskových,cementových na maltu,  -1,90500t</t>
  </si>
  <si>
    <t>2094830202</t>
  </si>
  <si>
    <t>6</t>
  </si>
  <si>
    <t>962042321</t>
  </si>
  <si>
    <t>Búranie muriva z betónu prostého nadzákladného,  -2,20000t</t>
  </si>
  <si>
    <t>1421919888</t>
  </si>
  <si>
    <t>7</t>
  </si>
  <si>
    <t>963042819</t>
  </si>
  <si>
    <t>Búranie akýchkoľvek betónových schodiskových stupňov zhotovených na mieste,  -0,07000t</t>
  </si>
  <si>
    <t>-1561141739</t>
  </si>
  <si>
    <t>8</t>
  </si>
  <si>
    <t>965081712</t>
  </si>
  <si>
    <t>Búranie dlažieb, bez podklad. lôžka z xylolit., alebo keramických dlaždíc hr. do 10 mm,  -0,02000t</t>
  </si>
  <si>
    <t>-777838007</t>
  </si>
  <si>
    <t>9</t>
  </si>
  <si>
    <t>965082930</t>
  </si>
  <si>
    <t>Odstránenie násypu pod podlahami alebo na strechách, hr.do 200 mm,  -1,40000t</t>
  </si>
  <si>
    <t>-870903316</t>
  </si>
  <si>
    <t>10</t>
  </si>
  <si>
    <t>968061116</t>
  </si>
  <si>
    <t>Vyvesenie alebo zavesenie kov. okenného krídla do 1, 5 m2</t>
  </si>
  <si>
    <t>ks</t>
  </si>
  <si>
    <t>640379927</t>
  </si>
  <si>
    <t>11</t>
  </si>
  <si>
    <t>968061117</t>
  </si>
  <si>
    <t>Vyvesenie alebo zavesenie kov. okenného krídla nad 1, 5 m2</t>
  </si>
  <si>
    <t>-1114045086</t>
  </si>
  <si>
    <t>12</t>
  </si>
  <si>
    <t>968061127</t>
  </si>
  <si>
    <t>Vyvesenie alebo zavesenie kov. dverného krídla do 2 m2</t>
  </si>
  <si>
    <t>-407860961</t>
  </si>
  <si>
    <t>13</t>
  </si>
  <si>
    <t>968062364</t>
  </si>
  <si>
    <t>Vybúranie kovových rámov okien dvojitých alebo zdvojených, plochy do 1 m2,  -0,08200t</t>
  </si>
  <si>
    <t>885385267</t>
  </si>
  <si>
    <t>14</t>
  </si>
  <si>
    <t>968062366</t>
  </si>
  <si>
    <t>Vybúranie kovových rámov okien dvojitých alebo zdvojených, plochy do 4 m2,  -0,05400t</t>
  </si>
  <si>
    <t>1865499786</t>
  </si>
  <si>
    <t>15</t>
  </si>
  <si>
    <t>968063455</t>
  </si>
  <si>
    <t>Vybúranie kovových dverových zárubní,  -0,08200t</t>
  </si>
  <si>
    <t>312563090</t>
  </si>
  <si>
    <t>16</t>
  </si>
  <si>
    <t>968063745</t>
  </si>
  <si>
    <t>Vybúranie kovových stien plných, zasklených alebo výkladných,  -0,02400t</t>
  </si>
  <si>
    <t>-1100356627</t>
  </si>
  <si>
    <t>17</t>
  </si>
  <si>
    <t>972055141</t>
  </si>
  <si>
    <t>Vybúranie otvoru v stropoch z dutých prefabr. plochy do 0, 0225 m2,nad 120 mm,  -0,01000t</t>
  </si>
  <si>
    <t>-157214422</t>
  </si>
  <si>
    <t>18</t>
  </si>
  <si>
    <t>978059231</t>
  </si>
  <si>
    <t>Demontáž travertinových obkladov bez poškodenia na ďalšie použitie ( odhad poškodenia 35% )</t>
  </si>
  <si>
    <t>-959247879</t>
  </si>
  <si>
    <t>19</t>
  </si>
  <si>
    <t>978059611</t>
  </si>
  <si>
    <t>Odsekanie a odobratie stien z obkladačiek vonkajších do 2 m2,  -0,08900t</t>
  </si>
  <si>
    <t>-666342421</t>
  </si>
  <si>
    <t>978071251</t>
  </si>
  <si>
    <t>Odsekanie a odstránenie izolácie lepenkovej vodorovnej,  -0,07300t</t>
  </si>
  <si>
    <t>697473926</t>
  </si>
  <si>
    <t>21</t>
  </si>
  <si>
    <t>979011111</t>
  </si>
  <si>
    <t>Zvislá doprava sutiny a vybúraných hmôt za prvé podlažie nad alebo pod základným podlažím</t>
  </si>
  <si>
    <t>t</t>
  </si>
  <si>
    <t>-1382434465</t>
  </si>
  <si>
    <t>22</t>
  </si>
  <si>
    <t>979081111</t>
  </si>
  <si>
    <t>Odvoz sutiny a vybúraných hmôt na skládku do 1 km</t>
  </si>
  <si>
    <t>2039963185</t>
  </si>
  <si>
    <t>23</t>
  </si>
  <si>
    <t>979081121</t>
  </si>
  <si>
    <t>Odvoz sutiny a vybúraných hmôt na skládku za každý ďalší 1 km</t>
  </si>
  <si>
    <t>-442119988</t>
  </si>
  <si>
    <t>24</t>
  </si>
  <si>
    <t>979082111</t>
  </si>
  <si>
    <t>Vnútrostavenisková doprava sutiny a vybúraných hmôt do 10 m</t>
  </si>
  <si>
    <t>-1550132856</t>
  </si>
  <si>
    <t>25</t>
  </si>
  <si>
    <t>979089012</t>
  </si>
  <si>
    <t>Poplatok za skladovanie - betón, tehly, dlaždice (17 01 ), ostatné</t>
  </si>
  <si>
    <t>-1735610790</t>
  </si>
  <si>
    <t>26</t>
  </si>
  <si>
    <t>979089713</t>
  </si>
  <si>
    <t>Prenájom kontajneru 7 m3</t>
  </si>
  <si>
    <t>-723406673</t>
  </si>
  <si>
    <t>27</t>
  </si>
  <si>
    <t>713300821</t>
  </si>
  <si>
    <t>Odstránenie tepelnej izolácie pásmi alebo fóliami plôch rovných,  -0,00220t</t>
  </si>
  <si>
    <t>-688990279</t>
  </si>
  <si>
    <t>28</t>
  </si>
  <si>
    <t>764410850</t>
  </si>
  <si>
    <t>Demontáž oplechovania parapetov rš od 100 do 330 mm,  -0,00135t</t>
  </si>
  <si>
    <t>329163037</t>
  </si>
  <si>
    <t>29</t>
  </si>
  <si>
    <t>764430840</t>
  </si>
  <si>
    <t>Demontáž oplechovania múrov a nadmuroviek rš od 330 do 500 mm,  -0,00230t</t>
  </si>
  <si>
    <t>-308275158</t>
  </si>
  <si>
    <t>30</t>
  </si>
  <si>
    <t>767131801</t>
  </si>
  <si>
    <t xml:space="preserve">Demontáž stien a priečok z plechu priečok </t>
  </si>
  <si>
    <t>-1341306859</t>
  </si>
  <si>
    <t>31</t>
  </si>
  <si>
    <t>767392803</t>
  </si>
  <si>
    <t>Demontáž krytín striech z plechov pristrelených,  -0,00700t</t>
  </si>
  <si>
    <t>-1434846120</t>
  </si>
  <si>
    <t>VP - Práce naviac</t>
  </si>
  <si>
    <t>PN</t>
  </si>
  <si>
    <t xml:space="preserve">1801 - E1 -  REKONŠTRUKCIA MESTSKEJ KNIŽNICE 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</si>
  <si>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</si>
  <si>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</si>
  <si>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</si>
  <si>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</si>
  <si>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712 - Izolácie striech, povlakové krytiny</t>
  </si>
  <si>
    <t xml:space="preserve">    721 - Zdravotechnika -  vnútorná kanalizácia</t>
  </si>
  <si>
    <t xml:space="preserve">    766 - Konštrukcie stolárske</t>
  </si>
  <si>
    <t xml:space="preserve">    783 - Nátery</t>
  </si>
  <si>
    <t xml:space="preserve">    784 - Maľby</t>
  </si>
  <si>
    <t xml:space="preserve">    786 - Čalúnnicke práce</t>
  </si>
  <si>
    <t>M - Práce a dodávky M</t>
  </si>
  <si>
    <t xml:space="preserve">    21-M - Elektromontáže</t>
  </si>
  <si>
    <t xml:space="preserve">    24-M - Montáže vzduchotechnických zariad.</t>
  </si>
  <si>
    <t>311231684</t>
  </si>
  <si>
    <t>Murivo nosné z tehál pálených BRITTERM na maltu MVC, na pero a drážku P+D 250x375x238</t>
  </si>
  <si>
    <t>-1942221778</t>
  </si>
  <si>
    <t>311273500</t>
  </si>
  <si>
    <t>Murivo nosné z tvárnic YTONG P+D na MC-5 a tenkovrst.,maltu YTONG hr.250 P4-500</t>
  </si>
  <si>
    <t>957947351</t>
  </si>
  <si>
    <t>564751111</t>
  </si>
  <si>
    <t>Podklad alebo kryt z kameniva hrubého drveného veľ. 32-63 mm s rozprestretím a zhutn.hr.150 mm</t>
  </si>
  <si>
    <t>-2129050771</t>
  </si>
  <si>
    <t>612460253</t>
  </si>
  <si>
    <t>Vnútorná omietka stien vápennocementová štuková (jemná), hr. 5 mm</t>
  </si>
  <si>
    <t>-312448024</t>
  </si>
  <si>
    <t>612481119</t>
  </si>
  <si>
    <t>Potiahnutie vnútorných stien, sklotextílnou mriežkou</t>
  </si>
  <si>
    <t>1901043538</t>
  </si>
  <si>
    <t>622464222</t>
  </si>
  <si>
    <t>Vonkajšia omietka stien tenkovrstvová silikátová základ a škrabaná 2 mm</t>
  </si>
  <si>
    <t>692381838</t>
  </si>
  <si>
    <t>625250156</t>
  </si>
  <si>
    <t>Doteplenie konštrukcie hr. 100 mm, systém XPS STYRODUR 2800 C - PCI, lepený rámovo s prikotvením</t>
  </si>
  <si>
    <t>-339275685</t>
  </si>
  <si>
    <t>625251331</t>
  </si>
  <si>
    <t>Kontaktný zatepľovací systém hr. 40 mm BAUMIT STAR - minerálne riešenie, skrutkovacie kotvy</t>
  </si>
  <si>
    <t>1935250120</t>
  </si>
  <si>
    <t>625251332</t>
  </si>
  <si>
    <t>Kontaktný zatepľovací systém hr. 50 mm BAUMIT STAR - minerálne riešenie, skrutkovacie kotvy</t>
  </si>
  <si>
    <t>1836332345</t>
  </si>
  <si>
    <t>625251340</t>
  </si>
  <si>
    <t>Kontaktný zatepľovací systém hr. 160 mm BAUMIT STAR - minerálne riešenie, skrutkovacie kotvy</t>
  </si>
  <si>
    <t>-1207344521</t>
  </si>
  <si>
    <t>625251100R</t>
  </si>
  <si>
    <t>Zateplenie doskami NOBASIL 175kg/m3 systém hr.160cm bez omietky + sieťky</t>
  </si>
  <si>
    <t>6654210</t>
  </si>
  <si>
    <t>916561111</t>
  </si>
  <si>
    <t xml:space="preserve">Osadenie záhon. obrubníka betón., do lôžka z bet. pros. tr. C 10/12,5 s bočnou oporou </t>
  </si>
  <si>
    <t>-1620304609</t>
  </si>
  <si>
    <t>M</t>
  </si>
  <si>
    <t>5922902940</t>
  </si>
  <si>
    <t>Obrubník parkový 100/20/5 cm, sivá</t>
  </si>
  <si>
    <t>1477236635</t>
  </si>
  <si>
    <t>5538180002</t>
  </si>
  <si>
    <t>Čistiace rohože výška 22mm  T</t>
  </si>
  <si>
    <t>128</t>
  </si>
  <si>
    <t>167967542</t>
  </si>
  <si>
    <t>5538180061</t>
  </si>
  <si>
    <t>Čistiace rohože AL. rámy prof. 25x25x2mm v. 22mm</t>
  </si>
  <si>
    <t>-1601604703</t>
  </si>
  <si>
    <t>941941041</t>
  </si>
  <si>
    <t>Montáž lešenia ľahkého pracovného radového s podlahami šírky nad 1, 00 do 1,20 m a výšky do 10 m</t>
  </si>
  <si>
    <t>1662043674</t>
  </si>
  <si>
    <t>941941291</t>
  </si>
  <si>
    <t>Príplatok za prvý a každý ďalší i začatý mesiac použitia lešenia šírky nad 1,00 do 1,20 m, výšky do 10 m</t>
  </si>
  <si>
    <t>146097216</t>
  </si>
  <si>
    <t>941941841</t>
  </si>
  <si>
    <t>Demontáž lešenia ľahkého pracovného radového a s podlahami, šírky nad 1,00 do 1,20 m výšky do 10 m</t>
  </si>
  <si>
    <t>1605695171</t>
  </si>
  <si>
    <t>953945102</t>
  </si>
  <si>
    <t>Profil soklový hliníkový SL 4</t>
  </si>
  <si>
    <t>-1622027323</t>
  </si>
  <si>
    <t>953945107</t>
  </si>
  <si>
    <t>Profil soklový hliníkový SL 10</t>
  </si>
  <si>
    <t>969016889</t>
  </si>
  <si>
    <t>953945111</t>
  </si>
  <si>
    <t>BAUMIT Rohová lišta hliníková</t>
  </si>
  <si>
    <t>-145710728</t>
  </si>
  <si>
    <t>999281111</t>
  </si>
  <si>
    <t>Presun hmôt pre opravy a údržbu objektov vrátane vonkajších plášťov výšky do 25 m</t>
  </si>
  <si>
    <t>-961934384</t>
  </si>
  <si>
    <t>712990040</t>
  </si>
  <si>
    <t>Položenie geotextílie vodorovne alebo zvislo na strechy ploché do 10°</t>
  </si>
  <si>
    <t>1064967587</t>
  </si>
  <si>
    <t>6936651300</t>
  </si>
  <si>
    <t>Geotextília 300</t>
  </si>
  <si>
    <t>32</t>
  </si>
  <si>
    <t>1506810390</t>
  </si>
  <si>
    <t>712370070</t>
  </si>
  <si>
    <t>Zhotovenie povlakovej krytiny striech plochých do 10° PVC-P fóliou upevnenou prikotvením so zvarením spoju</t>
  </si>
  <si>
    <t>-1286285510</t>
  </si>
  <si>
    <t>2833000160</t>
  </si>
  <si>
    <t>810 fólia 1,50 mm  modrá, červená, zelená</t>
  </si>
  <si>
    <t>-816111301</t>
  </si>
  <si>
    <t>998712102</t>
  </si>
  <si>
    <t>Presun hmôt pre izoláciu povlakovej krytiny v objektoch výšky nad 6 do 12 m</t>
  </si>
  <si>
    <t>703668846</t>
  </si>
  <si>
    <t>713141255</t>
  </si>
  <si>
    <t>Montáž TI striech plochých do 10° minerálnou vlnou, rozloženej v dvoch vrstvách, prikotvením</t>
  </si>
  <si>
    <t>187403911</t>
  </si>
  <si>
    <t>713141131</t>
  </si>
  <si>
    <t>Montáž tepelnej izolácie striech plochých do 10° minerálnou vlnou, jednovrstvová prilep. za studena</t>
  </si>
  <si>
    <t>-132987519</t>
  </si>
  <si>
    <t>631440026600</t>
  </si>
  <si>
    <t>Doska NOBASIL DDP-N (SPN) 80x1200x2000 mm, čadičová minerálna izolácia pre plochú strechu 40 kPa, KNAUF</t>
  </si>
  <si>
    <t>1202215486</t>
  </si>
  <si>
    <t>6314151380</t>
  </si>
  <si>
    <t>Nobasil-Knauf Insulation DDP-N hrúbky  50 mm, doska z minerálnej vlny</t>
  </si>
  <si>
    <t>138332642</t>
  </si>
  <si>
    <t>998713102</t>
  </si>
  <si>
    <t>Presun hmôt pre izolácie tepelné v objektoch výšky nad 6 m do 12 m</t>
  </si>
  <si>
    <t>1720003773</t>
  </si>
  <si>
    <t>33</t>
  </si>
  <si>
    <t>721172393</t>
  </si>
  <si>
    <t>Montáž vetracej hlavice pre HT potrubie DN 100</t>
  </si>
  <si>
    <t>-378502738</t>
  </si>
  <si>
    <t>34</t>
  </si>
  <si>
    <t>429720001200</t>
  </si>
  <si>
    <t>Hlavica vetracia HT DN 100 - PP systém pre rozvod vnútorného odpadu, PIPELIFE</t>
  </si>
  <si>
    <t>-1852835195</t>
  </si>
  <si>
    <t>35</t>
  </si>
  <si>
    <t>721230099</t>
  </si>
  <si>
    <t>Montáž strešného vtoku pre mPVC izolácie DN 110</t>
  </si>
  <si>
    <t>21687540</t>
  </si>
  <si>
    <t>36</t>
  </si>
  <si>
    <t>286630004900</t>
  </si>
  <si>
    <t>Strešný vtok HL62P/1, DN 110, (7,85 l/s), PVC izolačná fólia, vertikálny odtok, záchytný kôš D 180 mm, PP/PVC</t>
  </si>
  <si>
    <t>465569174</t>
  </si>
  <si>
    <t>37</t>
  </si>
  <si>
    <t>286630052000</t>
  </si>
  <si>
    <t>Nadstavec HL65P, D 125 mm, výška 345 mm, s PVC límcom, vertikálny odtok, pre strešné vtoky, PVC</t>
  </si>
  <si>
    <t>-1998718969</t>
  </si>
  <si>
    <t>38</t>
  </si>
  <si>
    <t>286630052100</t>
  </si>
  <si>
    <t>Odvodňovací krúžok HL160, D 150 mm, k HL 62(.1)(B)(H) a HL64(:1)(B)(H), HL65(H) a nadstavcom HL 350 a HL 350.1(H), pre strešné vtoky, PP</t>
  </si>
  <si>
    <t>-1380595781</t>
  </si>
  <si>
    <t>39</t>
  </si>
  <si>
    <t>286630052200</t>
  </si>
  <si>
    <t>Dvojdielny odvodňovací krúžok HL161, D 150 mm, k HL62(.1)(B)(H), HL64(.1)(B)(H), k nadstavcom HL65(F)(H)(P), pre strešné vtoky, PP</t>
  </si>
  <si>
    <t>581695729</t>
  </si>
  <si>
    <t>40</t>
  </si>
  <si>
    <t>764410750</t>
  </si>
  <si>
    <t>Oplechovanie parapetov z hliníkového farebného Al plechu, vrátane rohov r.š. 330 mm</t>
  </si>
  <si>
    <t>-1504559857</t>
  </si>
  <si>
    <t>41</t>
  </si>
  <si>
    <t>764430460</t>
  </si>
  <si>
    <t>Oplechovanie muriva a atík z pozinkovaného farbeného PZf plechu, vrátane rohov r.š. 750 mm</t>
  </si>
  <si>
    <t>656621855</t>
  </si>
  <si>
    <t>42</t>
  </si>
  <si>
    <t>764900002</t>
  </si>
  <si>
    <t>Paropriepustná fólia pod strešnú krytinu MASLEN, kontaktná - 135g/m2</t>
  </si>
  <si>
    <t>1760176904</t>
  </si>
  <si>
    <t>43</t>
  </si>
  <si>
    <t>998764102</t>
  </si>
  <si>
    <t>Presun hmôt pre konštrukcie klampiarske v objektoch výšky nad 6 do 12 m</t>
  </si>
  <si>
    <t>-1838699895</t>
  </si>
  <si>
    <t>44</t>
  </si>
  <si>
    <t>766694111</t>
  </si>
  <si>
    <t>Montáž parapetnej dosky drevenej šírky do 300 mm, dĺžky do 1000 mm</t>
  </si>
  <si>
    <t>-1139855718</t>
  </si>
  <si>
    <t>45</t>
  </si>
  <si>
    <t>611550000300</t>
  </si>
  <si>
    <t>Parapetná doska Standard vnútorná, šírka 295 mm, z drevotriesky laminovanej, farba biela, WINK TRADE</t>
  </si>
  <si>
    <t>-1590342758</t>
  </si>
  <si>
    <t>46</t>
  </si>
  <si>
    <t>766694121</t>
  </si>
  <si>
    <t>Montáž parapetnej dosky drevenej šírky nad 300 mm, dĺžky do 1000 mm</t>
  </si>
  <si>
    <t>-63902182</t>
  </si>
  <si>
    <t>47</t>
  </si>
  <si>
    <t>611550000700</t>
  </si>
  <si>
    <t>Parapetná doska Standard vnútorná, šírka 600 mm, z drevotriesky laminovanej, farba biela, WINK TRADE</t>
  </si>
  <si>
    <t>386778121</t>
  </si>
  <si>
    <t>48</t>
  </si>
  <si>
    <t>766694122</t>
  </si>
  <si>
    <t>Montáž parapetnej dosky drevenej šírky nad 300 mm, dĺžky 1000-1600 mm</t>
  </si>
  <si>
    <t>1570436242</t>
  </si>
  <si>
    <t>49</t>
  </si>
  <si>
    <t>-208369169</t>
  </si>
  <si>
    <t>50</t>
  </si>
  <si>
    <t>767422101R</t>
  </si>
  <si>
    <t>kpl</t>
  </si>
  <si>
    <t>766249525</t>
  </si>
  <si>
    <t>51</t>
  </si>
  <si>
    <t>767662110R</t>
  </si>
  <si>
    <t>Demontáž, úprava a spätná montáž mreží pevných</t>
  </si>
  <si>
    <t>-1424768697</t>
  </si>
  <si>
    <t>52</t>
  </si>
  <si>
    <t>998767102</t>
  </si>
  <si>
    <t>Presun hmôt pre kovové stavebné doplnkové konštrukcie v objektoch výšky nad 6 do 12 m</t>
  </si>
  <si>
    <t>265086999</t>
  </si>
  <si>
    <t>53</t>
  </si>
  <si>
    <t>783124520</t>
  </si>
  <si>
    <t>Nátery oceľ.konštr. syntetické dvojnásobné 1x s emailovaním</t>
  </si>
  <si>
    <t>-501847545</t>
  </si>
  <si>
    <t>54</t>
  </si>
  <si>
    <t>783124720</t>
  </si>
  <si>
    <t>Nátery oceľ.konštr. syntetické základný</t>
  </si>
  <si>
    <t>-2031729706</t>
  </si>
  <si>
    <t>55</t>
  </si>
  <si>
    <t>784452371</t>
  </si>
  <si>
    <t>Maľby z maliarskych zmesí tekutých Primalex, jednofarebné dvojnásobné v miestn. výšky do 3,80 m</t>
  </si>
  <si>
    <t>-586211350</t>
  </si>
  <si>
    <t>56</t>
  </si>
  <si>
    <t>786623121R</t>
  </si>
  <si>
    <t>Rolety</t>
  </si>
  <si>
    <t>306056918</t>
  </si>
  <si>
    <t>57</t>
  </si>
  <si>
    <t>786691003R</t>
  </si>
  <si>
    <t>Samolepiaca perforovaná fólia</t>
  </si>
  <si>
    <t>-777276293</t>
  </si>
  <si>
    <t>58</t>
  </si>
  <si>
    <t>210200130</t>
  </si>
  <si>
    <t xml:space="preserve">Svietidlo </t>
  </si>
  <si>
    <t>64</t>
  </si>
  <si>
    <t>1986970991</t>
  </si>
  <si>
    <t>59</t>
  </si>
  <si>
    <t>3480125900R</t>
  </si>
  <si>
    <t>Svietidlo - exteriérové</t>
  </si>
  <si>
    <t>1809892019</t>
  </si>
  <si>
    <t>60</t>
  </si>
  <si>
    <t>240070228R</t>
  </si>
  <si>
    <t>Prechod strešný. Vyhotovenie 1 Veľkosť : D 100</t>
  </si>
  <si>
    <t>1734857199</t>
  </si>
  <si>
    <t>1801 - E3 - Bleskozvod</t>
  </si>
  <si>
    <t>210293001vl</t>
  </si>
  <si>
    <t>E3 Bleskozvod</t>
  </si>
  <si>
    <t>-1022890818</t>
  </si>
  <si>
    <t>Architekti-DE  Šoltésovej 22, 96501 Žiar nad Hronom</t>
  </si>
  <si>
    <t>Názov</t>
  </si>
  <si>
    <t>Mj</t>
  </si>
  <si>
    <t>Počet</t>
  </si>
  <si>
    <t>Materiál</t>
  </si>
  <si>
    <t>Materiál celkom</t>
  </si>
  <si>
    <t>Montáž</t>
  </si>
  <si>
    <t>Montáž celkom</t>
  </si>
  <si>
    <t>Cena</t>
  </si>
  <si>
    <t>Cena celkom</t>
  </si>
  <si>
    <t>Zvodová Tyč FeZn 1,5m  JP15</t>
  </si>
  <si>
    <t>Zvodová Tyč FeZn 2m  JP20</t>
  </si>
  <si>
    <t>Držiak zvod tyče na krov DJ7hd</t>
  </si>
  <si>
    <t>OS ochranná strieška OS 04</t>
  </si>
  <si>
    <t>Podpera do muriva PV01</t>
  </si>
  <si>
    <t>Podpera na krytinu -svah PV21</t>
  </si>
  <si>
    <t>chránička HDPE tvrdá fí16</t>
  </si>
  <si>
    <t>svorka k uzemň. tyči SJ01</t>
  </si>
  <si>
    <t>Krížová svorka SK</t>
  </si>
  <si>
    <t>Pripájacia svorka SP1</t>
  </si>
  <si>
    <t>skúšobná svorka SZ-</t>
  </si>
  <si>
    <t>SS spojov. svorka</t>
  </si>
  <si>
    <t>Okapová svorka SO</t>
  </si>
  <si>
    <t>Ochranný uholník OU 1,7</t>
  </si>
  <si>
    <t>Držiak ochr. uholníka DUZ</t>
  </si>
  <si>
    <t>Uzemňovacia tyč ZPT 1,0</t>
  </si>
  <si>
    <t>Uzemňovací zvod drot  FeZn fí 10</t>
  </si>
  <si>
    <t>kg</t>
  </si>
  <si>
    <t>Gulatina na strechu FeZn fí 8</t>
  </si>
  <si>
    <t>MONTÁŽNÍ PRÁCE</t>
  </si>
  <si>
    <t xml:space="preserve"> Štítek pro označení svodu</t>
  </si>
  <si>
    <t xml:space="preserve"> Tvarování mont.dílu</t>
  </si>
  <si>
    <t>HLOUBENÍ KABELOVÉ RÝHY</t>
  </si>
  <si>
    <t xml:space="preserve"> Zemina třídy 4, šíře 350mm,hloubka 600mm</t>
  </si>
  <si>
    <t>ZÁHOZ KABELOVÉ RÝHY</t>
  </si>
  <si>
    <t>HODINOVE ZUCTOVACI SAZBY</t>
  </si>
  <si>
    <t xml:space="preserve"> Montaz</t>
  </si>
  <si>
    <t>hod</t>
  </si>
  <si>
    <t>PROVEDENI REVIZNICH ZKOUSEK</t>
  </si>
  <si>
    <t>DLE CSN 331500</t>
  </si>
  <si>
    <t xml:space="preserve"> Revizni technik</t>
  </si>
  <si>
    <t xml:space="preserve"> Demontaz stavajiciho zarizeni</t>
  </si>
  <si>
    <t>Podružný materiál</t>
  </si>
  <si>
    <t>PPV 6,00% z montáže: materiál + práce</t>
  </si>
  <si>
    <t>Elektromontáže - celkom</t>
  </si>
  <si>
    <t xml:space="preserve">SV+JZ okno 1-dielne otváravo-sklopné pravé 1,000x2,100 </t>
  </si>
  <si>
    <t xml:space="preserve">SV+JZ okno 1-dielne otváravo-sklopné ľavé 1,000x2,100 </t>
  </si>
  <si>
    <t xml:space="preserve">SV+JZ okno 1-dielne pevné 1,000x2,100 </t>
  </si>
  <si>
    <t xml:space="preserve">SV+JZ okno 1-dielne pevné 2,000x2,100 </t>
  </si>
  <si>
    <t xml:space="preserve"> SV vstupná zasklená stena s 2-krídlovými dverami 2,500x3,010 </t>
  </si>
  <si>
    <t xml:space="preserve"> SV metalický obklad ETALBOND, alt. ALUCOBOND - pásy medzi oknami 1,000</t>
  </si>
  <si>
    <t xml:space="preserve"> JZ metalický obklad ETALBOND, alt. ALUCOBOND - pásy medzi oknami 1,000</t>
  </si>
  <si>
    <t xml:space="preserve">JZ okno 1-dielne sklopné 0,900x0,900 </t>
  </si>
  <si>
    <t xml:space="preserve">Metalický obklad  Etalbond vrátane AL okien -  materiál + montáž_x000D_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</si>
</sst>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"/>
      <name val="Segoe UI"/>
      <family val="2"/>
    </font>
    <font>
      <i/>
      <sz val="10"/>
      <color indexed="8"/>
      <name val="Segoe UI"/>
      <family val="2"/>
    </font>
    <font>
      <b/>
      <sz val="11"/>
      <color indexed="8"/>
      <name val="Segoe UI"/>
      <family val="2"/>
    </font>
    <font>
      <b/>
      <sz val="11"/>
      <name val="Segoe UI"/>
      <family val="2"/>
      <charset val="238"/>
    </font>
    <font>
      <sz val="8"/>
      <color theme="1" tint="0.34998626667073579"/>
      <name val="Trebuchet MS"/>
      <family val="2"/>
    </font>
    <font>
      <sz val="8"/>
      <color rgb="FFFF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FFFF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hair">
        <color rgb="FF969696"/>
      </top>
      <bottom style="hair">
        <color rgb="FF96969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35" fillId="0" borderId="0"/>
  </cellStyleXfs>
  <cellXfs count="31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Border="1" applyAlignment="1" applyProtection="1">
      <alignment vertical="center"/>
      <protection locked="0"/>
    </xf>
    <xf numFmtId="167" fontId="0" fillId="4" borderId="0" xfId="0" applyNumberFormat="1" applyFont="1" applyFill="1" applyBorder="1" applyAlignment="1" applyProtection="1">
      <alignment vertical="center"/>
      <protection locked="0"/>
    </xf>
    <xf numFmtId="49" fontId="36" fillId="7" borderId="27" xfId="2" applyNumberFormat="1" applyFont="1" applyFill="1" applyBorder="1" applyAlignment="1">
      <alignment horizontal="left"/>
    </xf>
    <xf numFmtId="4" fontId="36" fillId="7" borderId="28" xfId="2" applyNumberFormat="1" applyFont="1" applyFill="1" applyBorder="1" applyAlignment="1">
      <alignment horizontal="left"/>
    </xf>
    <xf numFmtId="4" fontId="36" fillId="7" borderId="28" xfId="2" applyNumberFormat="1" applyFont="1" applyFill="1" applyBorder="1" applyAlignment="1">
      <alignment horizontal="right"/>
    </xf>
    <xf numFmtId="4" fontId="36" fillId="8" borderId="28" xfId="2" applyNumberFormat="1" applyFont="1" applyFill="1" applyBorder="1" applyAlignment="1">
      <alignment horizontal="right"/>
    </xf>
    <xf numFmtId="49" fontId="36" fillId="7" borderId="26" xfId="2" applyNumberFormat="1" applyFont="1" applyFill="1" applyBorder="1" applyAlignment="1">
      <alignment horizontal="left"/>
    </xf>
    <xf numFmtId="0" fontId="0" fillId="0" borderId="26" xfId="0" applyBorder="1"/>
    <xf numFmtId="49" fontId="37" fillId="9" borderId="26" xfId="2" applyNumberFormat="1" applyFont="1" applyFill="1" applyBorder="1" applyAlignment="1">
      <alignment horizontal="left"/>
    </xf>
    <xf numFmtId="49" fontId="37" fillId="9" borderId="27" xfId="2" applyNumberFormat="1" applyFont="1" applyFill="1" applyBorder="1" applyAlignment="1">
      <alignment horizontal="left"/>
    </xf>
    <xf numFmtId="4" fontId="37" fillId="9" borderId="28" xfId="2" applyNumberFormat="1" applyFont="1" applyFill="1" applyBorder="1" applyAlignment="1">
      <alignment horizontal="right"/>
    </xf>
    <xf numFmtId="0" fontId="0" fillId="0" borderId="26" xfId="0" applyBorder="1" applyAlignment="1"/>
    <xf numFmtId="4" fontId="37" fillId="9" borderId="28" xfId="2" applyNumberFormat="1" applyFont="1" applyFill="1" applyBorder="1" applyAlignment="1">
      <alignment horizontal="left"/>
    </xf>
    <xf numFmtId="4" fontId="36" fillId="7" borderId="27" xfId="2" applyNumberFormat="1" applyFont="1" applyFill="1" applyBorder="1" applyAlignment="1">
      <alignment horizontal="right"/>
    </xf>
    <xf numFmtId="49" fontId="38" fillId="10" borderId="27" xfId="2" applyNumberFormat="1" applyFont="1" applyFill="1" applyBorder="1" applyAlignment="1">
      <alignment horizontal="left"/>
    </xf>
    <xf numFmtId="4" fontId="38" fillId="10" borderId="28" xfId="2" applyNumberFormat="1" applyFont="1" applyFill="1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vertical="center"/>
      <protection locked="0"/>
    </xf>
    <xf numFmtId="0" fontId="0" fillId="0" borderId="33" xfId="0" applyBorder="1"/>
    <xf numFmtId="0" fontId="0" fillId="0" borderId="34" xfId="0" applyFont="1" applyBorder="1" applyAlignment="1" applyProtection="1">
      <alignment vertical="center"/>
      <protection locked="0"/>
    </xf>
    <xf numFmtId="0" fontId="0" fillId="0" borderId="34" xfId="0" applyBorder="1"/>
    <xf numFmtId="167" fontId="0" fillId="0" borderId="25" xfId="0" applyNumberFormat="1" applyFont="1" applyBorder="1" applyAlignment="1" applyProtection="1">
      <alignment vertical="center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167" fontId="4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7" fontId="5" fillId="0" borderId="0" xfId="0" applyNumberFormat="1" applyFont="1" applyBorder="1" applyAlignment="1"/>
    <xf numFmtId="4" fontId="30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>
      <alignment vertical="center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0" fontId="33" fillId="0" borderId="25" xfId="0" applyFont="1" applyBorder="1" applyAlignment="1" applyProtection="1">
      <alignment horizontal="left" vertical="center" wrapText="1"/>
      <protection locked="0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167" fontId="40" fillId="0" borderId="25" xfId="0" applyNumberFormat="1" applyFont="1" applyBorder="1" applyAlignment="1" applyProtection="1">
      <alignment vertical="center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167" fontId="40" fillId="0" borderId="36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7" fontId="41" fillId="0" borderId="25" xfId="0" applyNumberFormat="1" applyFont="1" applyBorder="1" applyAlignment="1" applyProtection="1">
      <alignment vertical="center"/>
      <protection locked="0"/>
    </xf>
    <xf numFmtId="167" fontId="41" fillId="0" borderId="35" xfId="0" applyNumberFormat="1" applyFont="1" applyBorder="1" applyAlignment="1" applyProtection="1">
      <alignment vertical="center"/>
      <protection locked="0"/>
    </xf>
    <xf numFmtId="49" fontId="36" fillId="7" borderId="30" xfId="2" applyNumberFormat="1" applyFont="1" applyFill="1" applyBorder="1" applyAlignment="1">
      <alignment horizontal="left"/>
    </xf>
    <xf numFmtId="49" fontId="36" fillId="7" borderId="31" xfId="2" applyNumberFormat="1" applyFont="1" applyFill="1" applyBorder="1" applyAlignment="1">
      <alignment horizontal="left"/>
    </xf>
    <xf numFmtId="49" fontId="36" fillId="7" borderId="32" xfId="2" applyNumberFormat="1" applyFont="1" applyFill="1" applyBorder="1" applyAlignment="1">
      <alignment horizontal="left"/>
    </xf>
    <xf numFmtId="49" fontId="38" fillId="10" borderId="30" xfId="2" applyNumberFormat="1" applyFont="1" applyFill="1" applyBorder="1" applyAlignment="1">
      <alignment horizontal="left"/>
    </xf>
    <xf numFmtId="49" fontId="38" fillId="10" borderId="31" xfId="2" applyNumberFormat="1" applyFont="1" applyFill="1" applyBorder="1" applyAlignment="1">
      <alignment horizontal="left"/>
    </xf>
    <xf numFmtId="49" fontId="38" fillId="10" borderId="32" xfId="2" applyNumberFormat="1" applyFont="1" applyFill="1" applyBorder="1" applyAlignment="1">
      <alignment horizontal="left"/>
    </xf>
    <xf numFmtId="167" fontId="39" fillId="11" borderId="29" xfId="0" applyNumberFormat="1" applyFont="1" applyFill="1" applyBorder="1" applyAlignment="1" applyProtection="1">
      <alignment vertical="center"/>
      <protection locked="0"/>
    </xf>
    <xf numFmtId="167" fontId="39" fillId="11" borderId="23" xfId="0" applyNumberFormat="1" applyFont="1" applyFill="1" applyBorder="1" applyAlignment="1" applyProtection="1">
      <alignment vertical="center"/>
      <protection locked="0"/>
    </xf>
    <xf numFmtId="167" fontId="39" fillId="11" borderId="24" xfId="0" applyNumberFormat="1" applyFont="1" applyFill="1" applyBorder="1" applyAlignment="1" applyProtection="1">
      <alignment vertical="center"/>
      <protection locked="0"/>
    </xf>
  </cellXfs>
  <cellStyles count="3">
    <cellStyle name="Hypertextové prepojenie" xfId="1" builtinId="8"/>
    <cellStyle name="Normálna 2" xfId="2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8"/>
  <sheetViews>
    <sheetView showGridLines="0" workbookViewId="0">
      <pane ySplit="1" topLeftCell="A102" activePane="bottomLeft" state="frozen"/>
      <selection pane="bottomLeft" activeCell="Z22" sqref="Z2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 x14ac:dyDescent="0.3">
      <c r="C2" s="207" t="s">
        <v>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R2" s="250" t="s">
        <v>8</v>
      </c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8" t="s">
        <v>9</v>
      </c>
      <c r="BT2" s="18" t="s">
        <v>10</v>
      </c>
    </row>
    <row r="3" spans="1:73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 x14ac:dyDescent="0.3">
      <c r="B4" s="22"/>
      <c r="C4" s="209" t="s">
        <v>11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3"/>
      <c r="AS4" s="17" t="s">
        <v>12</v>
      </c>
      <c r="BE4" s="24" t="s">
        <v>13</v>
      </c>
      <c r="BS4" s="18" t="s">
        <v>9</v>
      </c>
    </row>
    <row r="5" spans="1:73" ht="14.45" customHeight="1" x14ac:dyDescent="0.3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213" t="s">
        <v>15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5"/>
      <c r="AQ5" s="23"/>
      <c r="BE5" s="211" t="s">
        <v>16</v>
      </c>
      <c r="BS5" s="18" t="s">
        <v>9</v>
      </c>
    </row>
    <row r="6" spans="1:73" ht="36.950000000000003" customHeight="1" x14ac:dyDescent="0.3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215" t="s">
        <v>18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5"/>
      <c r="AQ6" s="23"/>
      <c r="BE6" s="212"/>
      <c r="BS6" s="18" t="s">
        <v>9</v>
      </c>
    </row>
    <row r="7" spans="1:73" ht="14.45" customHeight="1" x14ac:dyDescent="0.3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20</v>
      </c>
      <c r="AL7" s="25"/>
      <c r="AM7" s="25"/>
      <c r="AN7" s="27" t="s">
        <v>21</v>
      </c>
      <c r="AO7" s="25"/>
      <c r="AP7" s="25"/>
      <c r="AQ7" s="23"/>
      <c r="BE7" s="212"/>
      <c r="BS7" s="18" t="s">
        <v>9</v>
      </c>
    </row>
    <row r="8" spans="1:73" ht="14.45" customHeight="1" x14ac:dyDescent="0.3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212"/>
      <c r="BS8" s="18" t="s">
        <v>9</v>
      </c>
    </row>
    <row r="9" spans="1:73" ht="14.45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212"/>
      <c r="BS9" s="18" t="s">
        <v>9</v>
      </c>
    </row>
    <row r="10" spans="1:73" ht="14.45" customHeight="1" x14ac:dyDescent="0.3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5</v>
      </c>
      <c r="AO10" s="25"/>
      <c r="AP10" s="25"/>
      <c r="AQ10" s="23"/>
      <c r="BE10" s="212"/>
      <c r="BS10" s="18" t="s">
        <v>9</v>
      </c>
    </row>
    <row r="11" spans="1:73" ht="18.399999999999999" customHeight="1" x14ac:dyDescent="0.3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5</v>
      </c>
      <c r="AO11" s="25"/>
      <c r="AP11" s="25"/>
      <c r="AQ11" s="23"/>
      <c r="BE11" s="212"/>
      <c r="BS11" s="18" t="s">
        <v>9</v>
      </c>
    </row>
    <row r="12" spans="1:73" ht="6.95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212"/>
      <c r="BS12" s="18" t="s">
        <v>9</v>
      </c>
    </row>
    <row r="13" spans="1:73" ht="14.45" customHeight="1" x14ac:dyDescent="0.3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212"/>
      <c r="BS13" s="18" t="s">
        <v>9</v>
      </c>
    </row>
    <row r="14" spans="1:73" ht="15" x14ac:dyDescent="0.3">
      <c r="B14" s="22"/>
      <c r="C14" s="25"/>
      <c r="D14" s="25"/>
      <c r="E14" s="216" t="s">
        <v>31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212"/>
      <c r="BS14" s="18" t="s">
        <v>9</v>
      </c>
    </row>
    <row r="15" spans="1:73" ht="6.95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212"/>
      <c r="BS15" s="18" t="s">
        <v>6</v>
      </c>
    </row>
    <row r="16" spans="1:73" ht="14.45" customHeight="1" x14ac:dyDescent="0.3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33</v>
      </c>
      <c r="AO16" s="25"/>
      <c r="AP16" s="25"/>
      <c r="AQ16" s="23"/>
      <c r="BE16" s="212"/>
      <c r="BS16" s="18" t="s">
        <v>6</v>
      </c>
    </row>
    <row r="17" spans="2:71" ht="18.399999999999999" customHeight="1" x14ac:dyDescent="0.3">
      <c r="B17" s="22"/>
      <c r="C17" s="25"/>
      <c r="D17" s="25"/>
      <c r="E17" s="27" t="s">
        <v>517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34</v>
      </c>
      <c r="AO17" s="25"/>
      <c r="AP17" s="25"/>
      <c r="AQ17" s="23"/>
      <c r="BE17" s="212"/>
      <c r="BS17" s="18" t="s">
        <v>35</v>
      </c>
    </row>
    <row r="18" spans="2:71" ht="6.95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212"/>
      <c r="BS18" s="18" t="s">
        <v>36</v>
      </c>
    </row>
    <row r="19" spans="2:71" ht="14.45" customHeight="1" x14ac:dyDescent="0.3">
      <c r="B19" s="22"/>
      <c r="C19" s="25"/>
      <c r="D19" s="29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5</v>
      </c>
      <c r="AO19" s="25"/>
      <c r="AP19" s="25"/>
      <c r="AQ19" s="23"/>
      <c r="BE19" s="212"/>
      <c r="BS19" s="18" t="s">
        <v>36</v>
      </c>
    </row>
    <row r="20" spans="2:71" ht="18.399999999999999" customHeight="1" x14ac:dyDescent="0.3">
      <c r="B20" s="22"/>
      <c r="C20" s="25"/>
      <c r="D20" s="25"/>
      <c r="E20" s="27" t="s">
        <v>28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5</v>
      </c>
      <c r="AO20" s="25"/>
      <c r="AP20" s="25"/>
      <c r="AQ20" s="23"/>
      <c r="BE20" s="212"/>
    </row>
    <row r="21" spans="2:71" ht="6.95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212"/>
    </row>
    <row r="22" spans="2:71" ht="15" x14ac:dyDescent="0.3">
      <c r="B22" s="22"/>
      <c r="C22" s="25"/>
      <c r="D22" s="29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212"/>
    </row>
    <row r="23" spans="2:71" ht="16.5" customHeight="1" x14ac:dyDescent="0.3">
      <c r="B23" s="22"/>
      <c r="C23" s="25"/>
      <c r="D23" s="25"/>
      <c r="E23" s="218" t="s">
        <v>5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5"/>
      <c r="AP23" s="25"/>
      <c r="AQ23" s="23"/>
      <c r="BE23" s="212"/>
    </row>
    <row r="24" spans="2:71" ht="6.95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212"/>
    </row>
    <row r="25" spans="2:71" ht="6.95" customHeight="1" x14ac:dyDescent="0.3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212"/>
    </row>
    <row r="26" spans="2:71" ht="14.45" customHeight="1" x14ac:dyDescent="0.3">
      <c r="B26" s="22"/>
      <c r="C26" s="25"/>
      <c r="D26" s="33" t="s">
        <v>39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19">
        <f>ROUND(AG87,2)</f>
        <v>0</v>
      </c>
      <c r="AL26" s="214"/>
      <c r="AM26" s="214"/>
      <c r="AN26" s="214"/>
      <c r="AO26" s="214"/>
      <c r="AP26" s="25"/>
      <c r="AQ26" s="23"/>
      <c r="BE26" s="212"/>
    </row>
    <row r="27" spans="2:71" ht="14.45" customHeight="1" x14ac:dyDescent="0.3">
      <c r="B27" s="22"/>
      <c r="C27" s="25"/>
      <c r="D27" s="33" t="s">
        <v>40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19">
        <f>ROUND(AG92,2)</f>
        <v>0</v>
      </c>
      <c r="AL27" s="219"/>
      <c r="AM27" s="219"/>
      <c r="AN27" s="219"/>
      <c r="AO27" s="219"/>
      <c r="AP27" s="25"/>
      <c r="AQ27" s="23"/>
      <c r="BE27" s="212"/>
    </row>
    <row r="28" spans="2:71" s="1" customFormat="1" ht="6.95" customHeight="1" x14ac:dyDescent="0.3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12"/>
    </row>
    <row r="29" spans="2:71" s="1" customFormat="1" ht="25.9" customHeight="1" x14ac:dyDescent="0.3">
      <c r="B29" s="34"/>
      <c r="C29" s="35"/>
      <c r="D29" s="37" t="s">
        <v>41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20">
        <f>ROUND(AK26+AK27,2)</f>
        <v>0</v>
      </c>
      <c r="AL29" s="221"/>
      <c r="AM29" s="221"/>
      <c r="AN29" s="221"/>
      <c r="AO29" s="221"/>
      <c r="AP29" s="35"/>
      <c r="AQ29" s="36"/>
      <c r="BE29" s="212"/>
    </row>
    <row r="30" spans="2:71" s="1" customFormat="1" ht="6.95" customHeight="1" x14ac:dyDescent="0.3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12"/>
    </row>
    <row r="31" spans="2:71" s="2" customFormat="1" ht="14.45" customHeight="1" x14ac:dyDescent="0.3">
      <c r="B31" s="39"/>
      <c r="C31" s="40"/>
      <c r="D31" s="41" t="s">
        <v>42</v>
      </c>
      <c r="E31" s="40"/>
      <c r="F31" s="41" t="s">
        <v>43</v>
      </c>
      <c r="G31" s="40"/>
      <c r="H31" s="40"/>
      <c r="I31" s="40"/>
      <c r="J31" s="40"/>
      <c r="K31" s="40"/>
      <c r="L31" s="222">
        <v>0.2</v>
      </c>
      <c r="M31" s="223"/>
      <c r="N31" s="223"/>
      <c r="O31" s="223"/>
      <c r="P31" s="40"/>
      <c r="Q31" s="40"/>
      <c r="R31" s="40"/>
      <c r="S31" s="40"/>
      <c r="T31" s="43" t="s">
        <v>44</v>
      </c>
      <c r="U31" s="40"/>
      <c r="V31" s="40"/>
      <c r="W31" s="224">
        <f>ROUND(AZ87+SUM(CD93:CD106),2)</f>
        <v>0</v>
      </c>
      <c r="X31" s="223"/>
      <c r="Y31" s="223"/>
      <c r="Z31" s="223"/>
      <c r="AA31" s="223"/>
      <c r="AB31" s="223"/>
      <c r="AC31" s="223"/>
      <c r="AD31" s="223"/>
      <c r="AE31" s="223"/>
      <c r="AF31" s="40"/>
      <c r="AG31" s="40"/>
      <c r="AH31" s="40"/>
      <c r="AI31" s="40"/>
      <c r="AJ31" s="40"/>
      <c r="AK31" s="224">
        <f>ROUND(AV87+SUM(BY93:BY106),2)</f>
        <v>0</v>
      </c>
      <c r="AL31" s="223"/>
      <c r="AM31" s="223"/>
      <c r="AN31" s="223"/>
      <c r="AO31" s="223"/>
      <c r="AP31" s="40"/>
      <c r="AQ31" s="44"/>
      <c r="BE31" s="212"/>
    </row>
    <row r="32" spans="2:71" s="2" customFormat="1" ht="14.45" customHeight="1" x14ac:dyDescent="0.3">
      <c r="B32" s="39"/>
      <c r="C32" s="40"/>
      <c r="D32" s="40"/>
      <c r="E32" s="40"/>
      <c r="F32" s="41" t="s">
        <v>45</v>
      </c>
      <c r="G32" s="40"/>
      <c r="H32" s="40"/>
      <c r="I32" s="40"/>
      <c r="J32" s="40"/>
      <c r="K32" s="40"/>
      <c r="L32" s="222">
        <v>0.2</v>
      </c>
      <c r="M32" s="223"/>
      <c r="N32" s="223"/>
      <c r="O32" s="223"/>
      <c r="P32" s="40"/>
      <c r="Q32" s="40"/>
      <c r="R32" s="40"/>
      <c r="S32" s="40"/>
      <c r="T32" s="43" t="s">
        <v>44</v>
      </c>
      <c r="U32" s="40"/>
      <c r="V32" s="40"/>
      <c r="W32" s="224">
        <f>ROUND(BA87+SUM(CE93:CE106),2)</f>
        <v>0</v>
      </c>
      <c r="X32" s="223"/>
      <c r="Y32" s="223"/>
      <c r="Z32" s="223"/>
      <c r="AA32" s="223"/>
      <c r="AB32" s="223"/>
      <c r="AC32" s="223"/>
      <c r="AD32" s="223"/>
      <c r="AE32" s="223"/>
      <c r="AF32" s="40"/>
      <c r="AG32" s="40"/>
      <c r="AH32" s="40"/>
      <c r="AI32" s="40"/>
      <c r="AJ32" s="40"/>
      <c r="AK32" s="224">
        <f>ROUND(AW87+SUM(BZ93:BZ106),2)</f>
        <v>0</v>
      </c>
      <c r="AL32" s="223"/>
      <c r="AM32" s="223"/>
      <c r="AN32" s="223"/>
      <c r="AO32" s="223"/>
      <c r="AP32" s="40"/>
      <c r="AQ32" s="44"/>
      <c r="BE32" s="212"/>
    </row>
    <row r="33" spans="2:57" s="2" customFormat="1" ht="14.45" hidden="1" customHeight="1" x14ac:dyDescent="0.3">
      <c r="B33" s="39"/>
      <c r="C33" s="40"/>
      <c r="D33" s="40"/>
      <c r="E33" s="40"/>
      <c r="F33" s="41" t="s">
        <v>46</v>
      </c>
      <c r="G33" s="40"/>
      <c r="H33" s="40"/>
      <c r="I33" s="40"/>
      <c r="J33" s="40"/>
      <c r="K33" s="40"/>
      <c r="L33" s="222">
        <v>0.2</v>
      </c>
      <c r="M33" s="223"/>
      <c r="N33" s="223"/>
      <c r="O33" s="223"/>
      <c r="P33" s="40"/>
      <c r="Q33" s="40"/>
      <c r="R33" s="40"/>
      <c r="S33" s="40"/>
      <c r="T33" s="43" t="s">
        <v>44</v>
      </c>
      <c r="U33" s="40"/>
      <c r="V33" s="40"/>
      <c r="W33" s="224">
        <f>ROUND(BB87+SUM(CF93:CF106),2)</f>
        <v>0</v>
      </c>
      <c r="X33" s="223"/>
      <c r="Y33" s="223"/>
      <c r="Z33" s="223"/>
      <c r="AA33" s="223"/>
      <c r="AB33" s="223"/>
      <c r="AC33" s="223"/>
      <c r="AD33" s="223"/>
      <c r="AE33" s="223"/>
      <c r="AF33" s="40"/>
      <c r="AG33" s="40"/>
      <c r="AH33" s="40"/>
      <c r="AI33" s="40"/>
      <c r="AJ33" s="40"/>
      <c r="AK33" s="224">
        <v>0</v>
      </c>
      <c r="AL33" s="223"/>
      <c r="AM33" s="223"/>
      <c r="AN33" s="223"/>
      <c r="AO33" s="223"/>
      <c r="AP33" s="40"/>
      <c r="AQ33" s="44"/>
      <c r="BE33" s="212"/>
    </row>
    <row r="34" spans="2:57" s="2" customFormat="1" ht="14.45" hidden="1" customHeight="1" x14ac:dyDescent="0.3">
      <c r="B34" s="39"/>
      <c r="C34" s="40"/>
      <c r="D34" s="40"/>
      <c r="E34" s="40"/>
      <c r="F34" s="41" t="s">
        <v>47</v>
      </c>
      <c r="G34" s="40"/>
      <c r="H34" s="40"/>
      <c r="I34" s="40"/>
      <c r="J34" s="40"/>
      <c r="K34" s="40"/>
      <c r="L34" s="222">
        <v>0.2</v>
      </c>
      <c r="M34" s="223"/>
      <c r="N34" s="223"/>
      <c r="O34" s="223"/>
      <c r="P34" s="40"/>
      <c r="Q34" s="40"/>
      <c r="R34" s="40"/>
      <c r="S34" s="40"/>
      <c r="T34" s="43" t="s">
        <v>44</v>
      </c>
      <c r="U34" s="40"/>
      <c r="V34" s="40"/>
      <c r="W34" s="224">
        <f>ROUND(BC87+SUM(CG93:CG106),2)</f>
        <v>0</v>
      </c>
      <c r="X34" s="223"/>
      <c r="Y34" s="223"/>
      <c r="Z34" s="223"/>
      <c r="AA34" s="223"/>
      <c r="AB34" s="223"/>
      <c r="AC34" s="223"/>
      <c r="AD34" s="223"/>
      <c r="AE34" s="223"/>
      <c r="AF34" s="40"/>
      <c r="AG34" s="40"/>
      <c r="AH34" s="40"/>
      <c r="AI34" s="40"/>
      <c r="AJ34" s="40"/>
      <c r="AK34" s="224">
        <v>0</v>
      </c>
      <c r="AL34" s="223"/>
      <c r="AM34" s="223"/>
      <c r="AN34" s="223"/>
      <c r="AO34" s="223"/>
      <c r="AP34" s="40"/>
      <c r="AQ34" s="44"/>
      <c r="BE34" s="212"/>
    </row>
    <row r="35" spans="2:57" s="2" customFormat="1" ht="14.45" hidden="1" customHeight="1" x14ac:dyDescent="0.3">
      <c r="B35" s="39"/>
      <c r="C35" s="40"/>
      <c r="D35" s="40"/>
      <c r="E35" s="40"/>
      <c r="F35" s="41" t="s">
        <v>48</v>
      </c>
      <c r="G35" s="40"/>
      <c r="H35" s="40"/>
      <c r="I35" s="40"/>
      <c r="J35" s="40"/>
      <c r="K35" s="40"/>
      <c r="L35" s="222">
        <v>0</v>
      </c>
      <c r="M35" s="223"/>
      <c r="N35" s="223"/>
      <c r="O35" s="223"/>
      <c r="P35" s="40"/>
      <c r="Q35" s="40"/>
      <c r="R35" s="40"/>
      <c r="S35" s="40"/>
      <c r="T35" s="43" t="s">
        <v>44</v>
      </c>
      <c r="U35" s="40"/>
      <c r="V35" s="40"/>
      <c r="W35" s="224">
        <f>ROUND(BD87+SUM(CH93:CH106),2)</f>
        <v>0</v>
      </c>
      <c r="X35" s="223"/>
      <c r="Y35" s="223"/>
      <c r="Z35" s="223"/>
      <c r="AA35" s="223"/>
      <c r="AB35" s="223"/>
      <c r="AC35" s="223"/>
      <c r="AD35" s="223"/>
      <c r="AE35" s="223"/>
      <c r="AF35" s="40"/>
      <c r="AG35" s="40"/>
      <c r="AH35" s="40"/>
      <c r="AI35" s="40"/>
      <c r="AJ35" s="40"/>
      <c r="AK35" s="224">
        <v>0</v>
      </c>
      <c r="AL35" s="223"/>
      <c r="AM35" s="223"/>
      <c r="AN35" s="223"/>
      <c r="AO35" s="223"/>
      <c r="AP35" s="40"/>
      <c r="AQ35" s="44"/>
    </row>
    <row r="36" spans="2:57" s="1" customFormat="1" ht="6.95" customHeight="1" x14ac:dyDescent="0.3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 x14ac:dyDescent="0.3">
      <c r="B37" s="34"/>
      <c r="C37" s="45"/>
      <c r="D37" s="46" t="s">
        <v>49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50</v>
      </c>
      <c r="U37" s="47"/>
      <c r="V37" s="47"/>
      <c r="W37" s="47"/>
      <c r="X37" s="225" t="s">
        <v>51</v>
      </c>
      <c r="Y37" s="226"/>
      <c r="Z37" s="226"/>
      <c r="AA37" s="226"/>
      <c r="AB37" s="226"/>
      <c r="AC37" s="47"/>
      <c r="AD37" s="47"/>
      <c r="AE37" s="47"/>
      <c r="AF37" s="47"/>
      <c r="AG37" s="47"/>
      <c r="AH37" s="47"/>
      <c r="AI37" s="47"/>
      <c r="AJ37" s="47"/>
      <c r="AK37" s="227">
        <f>SUM(AK29:AK35)</f>
        <v>0</v>
      </c>
      <c r="AL37" s="226"/>
      <c r="AM37" s="226"/>
      <c r="AN37" s="226"/>
      <c r="AO37" s="228"/>
      <c r="AP37" s="45"/>
      <c r="AQ37" s="36"/>
    </row>
    <row r="38" spans="2:57" s="1" customFormat="1" ht="14.45" customHeight="1" x14ac:dyDescent="0.3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 x14ac:dyDescent="0.3">
      <c r="B49" s="34"/>
      <c r="C49" s="35"/>
      <c r="D49" s="49" t="s">
        <v>52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53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x14ac:dyDescent="0.3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x14ac:dyDescent="0.3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x14ac:dyDescent="0.3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x14ac:dyDescent="0.3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x14ac:dyDescent="0.3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x14ac:dyDescent="0.3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x14ac:dyDescent="0.3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x14ac:dyDescent="0.3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 ht="15" x14ac:dyDescent="0.3">
      <c r="B58" s="34"/>
      <c r="C58" s="35"/>
      <c r="D58" s="54" t="s">
        <v>54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55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54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55</v>
      </c>
      <c r="AN58" s="55"/>
      <c r="AO58" s="57"/>
      <c r="AP58" s="35"/>
      <c r="AQ58" s="36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 x14ac:dyDescent="0.3">
      <c r="B60" s="34"/>
      <c r="C60" s="35"/>
      <c r="D60" s="49" t="s">
        <v>56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57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x14ac:dyDescent="0.3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x14ac:dyDescent="0.3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x14ac:dyDescent="0.3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x14ac:dyDescent="0.3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x14ac:dyDescent="0.3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x14ac:dyDescent="0.3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x14ac:dyDescent="0.3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x14ac:dyDescent="0.3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 ht="15" x14ac:dyDescent="0.3">
      <c r="B69" s="34"/>
      <c r="C69" s="35"/>
      <c r="D69" s="54" t="s">
        <v>54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55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54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55</v>
      </c>
      <c r="AN69" s="55"/>
      <c r="AO69" s="57"/>
      <c r="AP69" s="35"/>
      <c r="AQ69" s="36"/>
    </row>
    <row r="70" spans="2:43" s="1" customFormat="1" ht="6.95" customHeight="1" x14ac:dyDescent="0.3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 x14ac:dyDescent="0.3">
      <c r="B76" s="34"/>
      <c r="C76" s="209" t="s">
        <v>58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36"/>
    </row>
    <row r="77" spans="2:43" s="3" customFormat="1" ht="14.45" customHeight="1" x14ac:dyDescent="0.3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1801-2018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 x14ac:dyDescent="0.3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229" t="str">
        <f>K6</f>
        <v xml:space="preserve"> REKONŠTRUKCIA MESTSKEJ KNIŽNICE</v>
      </c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69"/>
      <c r="AQ78" s="70"/>
    </row>
    <row r="79" spans="2:43" s="1" customFormat="1" ht="6.95" customHeight="1" x14ac:dyDescent="0.3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 x14ac:dyDescent="0.3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Ul. SNP Žiar nad Hronom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18. 3. 2014</v>
      </c>
      <c r="AN80" s="35"/>
      <c r="AO80" s="35"/>
      <c r="AP80" s="35"/>
      <c r="AQ80" s="36"/>
    </row>
    <row r="81" spans="1:89" s="1" customFormat="1" ht="6.95" customHeight="1" x14ac:dyDescent="0.3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 x14ac:dyDescent="0.3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 xml:space="preserve"> 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231" t="str">
        <f>IF(E17="","",E17)</f>
        <v>Architekti-DE  Šoltésovej 22, 96501 Žiar nad Hronom</v>
      </c>
      <c r="AN82" s="231"/>
      <c r="AO82" s="231"/>
      <c r="AP82" s="231"/>
      <c r="AQ82" s="36"/>
      <c r="AS82" s="232" t="s">
        <v>59</v>
      </c>
      <c r="AT82" s="233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89" s="1" customFormat="1" ht="15" x14ac:dyDescent="0.3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37</v>
      </c>
      <c r="AJ83" s="35"/>
      <c r="AK83" s="35"/>
      <c r="AL83" s="35"/>
      <c r="AM83" s="231" t="str">
        <f>IF(E20="","",E20)</f>
        <v xml:space="preserve"> </v>
      </c>
      <c r="AN83" s="231"/>
      <c r="AO83" s="231"/>
      <c r="AP83" s="231"/>
      <c r="AQ83" s="36"/>
      <c r="AS83" s="234"/>
      <c r="AT83" s="235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89" s="1" customFormat="1" ht="10.9" customHeight="1" x14ac:dyDescent="0.3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34"/>
      <c r="AT84" s="235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89" s="1" customFormat="1" ht="29.25" customHeight="1" x14ac:dyDescent="0.3">
      <c r="B85" s="34"/>
      <c r="C85" s="236" t="s">
        <v>60</v>
      </c>
      <c r="D85" s="237"/>
      <c r="E85" s="237"/>
      <c r="F85" s="237"/>
      <c r="G85" s="237"/>
      <c r="H85" s="74"/>
      <c r="I85" s="238" t="s">
        <v>61</v>
      </c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8" t="s">
        <v>62</v>
      </c>
      <c r="AH85" s="237"/>
      <c r="AI85" s="237"/>
      <c r="AJ85" s="237"/>
      <c r="AK85" s="237"/>
      <c r="AL85" s="237"/>
      <c r="AM85" s="237"/>
      <c r="AN85" s="238" t="s">
        <v>63</v>
      </c>
      <c r="AO85" s="237"/>
      <c r="AP85" s="239"/>
      <c r="AQ85" s="36"/>
      <c r="AS85" s="75" t="s">
        <v>64</v>
      </c>
      <c r="AT85" s="76" t="s">
        <v>65</v>
      </c>
      <c r="AU85" s="76" t="s">
        <v>66</v>
      </c>
      <c r="AV85" s="76" t="s">
        <v>67</v>
      </c>
      <c r="AW85" s="76" t="s">
        <v>68</v>
      </c>
      <c r="AX85" s="76" t="s">
        <v>69</v>
      </c>
      <c r="AY85" s="76" t="s">
        <v>70</v>
      </c>
      <c r="AZ85" s="76" t="s">
        <v>71</v>
      </c>
      <c r="BA85" s="76" t="s">
        <v>72</v>
      </c>
      <c r="BB85" s="76" t="s">
        <v>73</v>
      </c>
      <c r="BC85" s="76" t="s">
        <v>74</v>
      </c>
      <c r="BD85" s="77" t="s">
        <v>75</v>
      </c>
    </row>
    <row r="86" spans="1:89" s="1" customFormat="1" ht="10.9" customHeight="1" x14ac:dyDescent="0.3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 x14ac:dyDescent="0.3">
      <c r="B87" s="67"/>
      <c r="C87" s="79" t="s">
        <v>76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43">
        <f>ROUND(SUM(AG88:AG90),2)</f>
        <v>0</v>
      </c>
      <c r="AH87" s="243"/>
      <c r="AI87" s="243"/>
      <c r="AJ87" s="243"/>
      <c r="AK87" s="243"/>
      <c r="AL87" s="243"/>
      <c r="AM87" s="243"/>
      <c r="AN87" s="244">
        <f>SUM(AG87,AT87)</f>
        <v>0</v>
      </c>
      <c r="AO87" s="244"/>
      <c r="AP87" s="244"/>
      <c r="AQ87" s="70"/>
      <c r="AS87" s="81">
        <f>ROUND(SUM(AS88:AS90),2)</f>
        <v>0</v>
      </c>
      <c r="AT87" s="82">
        <f>ROUND(SUM(AV87:AW87),2)</f>
        <v>0</v>
      </c>
      <c r="AU87" s="83">
        <f>ROUND(SUM(AU88:AU90),5)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ROUND(SUM(AZ88:AZ90),2)</f>
        <v>0</v>
      </c>
      <c r="BA87" s="82">
        <f>ROUND(SUM(BA88:BA90),2)</f>
        <v>0</v>
      </c>
      <c r="BB87" s="82">
        <f>ROUND(SUM(BB88:BB90),2)</f>
        <v>0</v>
      </c>
      <c r="BC87" s="82">
        <f>ROUND(SUM(BC88:BC90),2)</f>
        <v>0</v>
      </c>
      <c r="BD87" s="84">
        <f>ROUND(SUM(BD88:BD90),2)</f>
        <v>0</v>
      </c>
      <c r="BS87" s="85" t="s">
        <v>77</v>
      </c>
      <c r="BT87" s="85" t="s">
        <v>78</v>
      </c>
      <c r="BU87" s="86" t="s">
        <v>79</v>
      </c>
      <c r="BV87" s="85" t="s">
        <v>80</v>
      </c>
      <c r="BW87" s="85" t="s">
        <v>81</v>
      </c>
      <c r="BX87" s="85" t="s">
        <v>82</v>
      </c>
    </row>
    <row r="88" spans="1:89" s="5" customFormat="1" ht="31.5" customHeight="1" x14ac:dyDescent="0.3">
      <c r="A88" s="87" t="s">
        <v>83</v>
      </c>
      <c r="B88" s="88"/>
      <c r="C88" s="89"/>
      <c r="D88" s="242" t="s">
        <v>84</v>
      </c>
      <c r="E88" s="242"/>
      <c r="F88" s="242"/>
      <c r="G88" s="242"/>
      <c r="H88" s="242"/>
      <c r="I88" s="90"/>
      <c r="J88" s="242" t="s">
        <v>85</v>
      </c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0">
        <f>'1801 - B -  REKONŠTRUKCIA...'!M30</f>
        <v>0</v>
      </c>
      <c r="AH88" s="241"/>
      <c r="AI88" s="241"/>
      <c r="AJ88" s="241"/>
      <c r="AK88" s="241"/>
      <c r="AL88" s="241"/>
      <c r="AM88" s="241"/>
      <c r="AN88" s="240">
        <f>SUM(AG88,AT88)</f>
        <v>0</v>
      </c>
      <c r="AO88" s="241"/>
      <c r="AP88" s="241"/>
      <c r="AQ88" s="91"/>
      <c r="AS88" s="92">
        <f>'1801 - B -  REKONŠTRUKCIA...'!M28</f>
        <v>0</v>
      </c>
      <c r="AT88" s="93">
        <f>ROUND(SUM(AV88:AW88),2)</f>
        <v>0</v>
      </c>
      <c r="AU88" s="94">
        <f>'1801 - B -  REKONŠTRUKCIA...'!W123</f>
        <v>0</v>
      </c>
      <c r="AV88" s="93">
        <f>'1801 - B -  REKONŠTRUKCIA...'!M32</f>
        <v>0</v>
      </c>
      <c r="AW88" s="93">
        <f>'1801 - B -  REKONŠTRUKCIA...'!M33</f>
        <v>0</v>
      </c>
      <c r="AX88" s="93">
        <f>'1801 - B -  REKONŠTRUKCIA...'!M34</f>
        <v>0</v>
      </c>
      <c r="AY88" s="93">
        <f>'1801 - B -  REKONŠTRUKCIA...'!M35</f>
        <v>0</v>
      </c>
      <c r="AZ88" s="93">
        <f>'1801 - B -  REKONŠTRUKCIA...'!H32</f>
        <v>0</v>
      </c>
      <c r="BA88" s="93">
        <f>'1801 - B -  REKONŠTRUKCIA...'!H33</f>
        <v>0</v>
      </c>
      <c r="BB88" s="93">
        <f>'1801 - B -  REKONŠTRUKCIA...'!H34</f>
        <v>0</v>
      </c>
      <c r="BC88" s="93">
        <f>'1801 - B -  REKONŠTRUKCIA...'!H35</f>
        <v>0</v>
      </c>
      <c r="BD88" s="95">
        <f>'1801 - B -  REKONŠTRUKCIA...'!H36</f>
        <v>0</v>
      </c>
      <c r="BT88" s="96" t="s">
        <v>86</v>
      </c>
      <c r="BV88" s="96" t="s">
        <v>80</v>
      </c>
      <c r="BW88" s="96" t="s">
        <v>87</v>
      </c>
      <c r="BX88" s="96" t="s">
        <v>81</v>
      </c>
    </row>
    <row r="89" spans="1:89" s="5" customFormat="1" ht="31.5" customHeight="1" x14ac:dyDescent="0.3">
      <c r="A89" s="87" t="s">
        <v>83</v>
      </c>
      <c r="B89" s="88"/>
      <c r="C89" s="89"/>
      <c r="D89" s="242" t="s">
        <v>88</v>
      </c>
      <c r="E89" s="242"/>
      <c r="F89" s="242"/>
      <c r="G89" s="242"/>
      <c r="H89" s="242"/>
      <c r="I89" s="90"/>
      <c r="J89" s="242" t="s">
        <v>89</v>
      </c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0">
        <f>'1801 - E1 -  REKONŠTRUKCI...'!M30</f>
        <v>0</v>
      </c>
      <c r="AH89" s="241"/>
      <c r="AI89" s="241"/>
      <c r="AJ89" s="241"/>
      <c r="AK89" s="241"/>
      <c r="AL89" s="241"/>
      <c r="AM89" s="241"/>
      <c r="AN89" s="240">
        <f>SUM(AG89,AT89)</f>
        <v>0</v>
      </c>
      <c r="AO89" s="241"/>
      <c r="AP89" s="241"/>
      <c r="AQ89" s="91"/>
      <c r="AS89" s="92">
        <f>'1801 - E1 -  REKONŠTRUKCI...'!M28</f>
        <v>0</v>
      </c>
      <c r="AT89" s="93">
        <f>ROUND(SUM(AV89:AW89),2)</f>
        <v>0</v>
      </c>
      <c r="AU89" s="94">
        <f>'1801 - E1 -  REKONŠTRUKCI...'!W135</f>
        <v>0</v>
      </c>
      <c r="AV89" s="93">
        <f>'1801 - E1 -  REKONŠTRUKCI...'!M32</f>
        <v>0</v>
      </c>
      <c r="AW89" s="93">
        <f>'1801 - E1 -  REKONŠTRUKCI...'!M33</f>
        <v>0</v>
      </c>
      <c r="AX89" s="93">
        <f>'1801 - E1 -  REKONŠTRUKCI...'!M34</f>
        <v>0</v>
      </c>
      <c r="AY89" s="93">
        <f>'1801 - E1 -  REKONŠTRUKCI...'!M35</f>
        <v>0</v>
      </c>
      <c r="AZ89" s="93">
        <f>'1801 - E1 -  REKONŠTRUKCI...'!H32</f>
        <v>0</v>
      </c>
      <c r="BA89" s="93">
        <f>'1801 - E1 -  REKONŠTRUKCI...'!H33</f>
        <v>0</v>
      </c>
      <c r="BB89" s="93">
        <f>'1801 - E1 -  REKONŠTRUKCI...'!H34</f>
        <v>0</v>
      </c>
      <c r="BC89" s="93">
        <f>'1801 - E1 -  REKONŠTRUKCI...'!H35</f>
        <v>0</v>
      </c>
      <c r="BD89" s="95">
        <f>'1801 - E1 -  REKONŠTRUKCI...'!H36</f>
        <v>0</v>
      </c>
      <c r="BT89" s="96" t="s">
        <v>86</v>
      </c>
      <c r="BV89" s="96" t="s">
        <v>80</v>
      </c>
      <c r="BW89" s="96" t="s">
        <v>90</v>
      </c>
      <c r="BX89" s="96" t="s">
        <v>81</v>
      </c>
    </row>
    <row r="90" spans="1:89" s="5" customFormat="1" ht="31.5" customHeight="1" x14ac:dyDescent="0.3">
      <c r="A90" s="87" t="s">
        <v>83</v>
      </c>
      <c r="B90" s="88"/>
      <c r="C90" s="89"/>
      <c r="D90" s="242" t="s">
        <v>91</v>
      </c>
      <c r="E90" s="242"/>
      <c r="F90" s="242"/>
      <c r="G90" s="242"/>
      <c r="H90" s="242"/>
      <c r="I90" s="90"/>
      <c r="J90" s="242" t="s">
        <v>92</v>
      </c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0">
        <f>'1801 - E3 - Bleskozvod'!M30</f>
        <v>0</v>
      </c>
      <c r="AH90" s="241"/>
      <c r="AI90" s="241"/>
      <c r="AJ90" s="241"/>
      <c r="AK90" s="241"/>
      <c r="AL90" s="241"/>
      <c r="AM90" s="241"/>
      <c r="AN90" s="240">
        <f>SUM(AG90,AT90)</f>
        <v>0</v>
      </c>
      <c r="AO90" s="241"/>
      <c r="AP90" s="241"/>
      <c r="AQ90" s="91"/>
      <c r="AS90" s="97">
        <f>'1801 - E3 - Bleskozvod'!M28</f>
        <v>0</v>
      </c>
      <c r="AT90" s="98">
        <f>ROUND(SUM(AV90:AW90),2)</f>
        <v>0</v>
      </c>
      <c r="AU90" s="99">
        <f>'1801 - E3 - Bleskozvod'!W118</f>
        <v>0</v>
      </c>
      <c r="AV90" s="98">
        <f>'1801 - E3 - Bleskozvod'!M32</f>
        <v>0</v>
      </c>
      <c r="AW90" s="98">
        <f>'1801 - E3 - Bleskozvod'!M33</f>
        <v>0</v>
      </c>
      <c r="AX90" s="98">
        <f>'1801 - E3 - Bleskozvod'!M34</f>
        <v>0</v>
      </c>
      <c r="AY90" s="98">
        <f>'1801 - E3 - Bleskozvod'!M35</f>
        <v>0</v>
      </c>
      <c r="AZ90" s="98">
        <f>'1801 - E3 - Bleskozvod'!H32</f>
        <v>0</v>
      </c>
      <c r="BA90" s="98">
        <f>'1801 - E3 - Bleskozvod'!H33</f>
        <v>0</v>
      </c>
      <c r="BB90" s="98">
        <f>'1801 - E3 - Bleskozvod'!H34</f>
        <v>0</v>
      </c>
      <c r="BC90" s="98">
        <f>'1801 - E3 - Bleskozvod'!H35</f>
        <v>0</v>
      </c>
      <c r="BD90" s="100">
        <f>'1801 - E3 - Bleskozvod'!H36</f>
        <v>0</v>
      </c>
      <c r="BT90" s="96" t="s">
        <v>86</v>
      </c>
      <c r="BV90" s="96" t="s">
        <v>80</v>
      </c>
      <c r="BW90" s="96" t="s">
        <v>93</v>
      </c>
      <c r="BX90" s="96" t="s">
        <v>81</v>
      </c>
    </row>
    <row r="91" spans="1:89" x14ac:dyDescent="0.3">
      <c r="B91" s="22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3"/>
    </row>
    <row r="92" spans="1:89" s="1" customFormat="1" ht="30" customHeight="1" x14ac:dyDescent="0.3">
      <c r="B92" s="34"/>
      <c r="C92" s="79" t="s">
        <v>94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44">
        <f>ROUND(SUM(AG93:AG105),2)</f>
        <v>0</v>
      </c>
      <c r="AH92" s="244"/>
      <c r="AI92" s="244"/>
      <c r="AJ92" s="244"/>
      <c r="AK92" s="244"/>
      <c r="AL92" s="244"/>
      <c r="AM92" s="244"/>
      <c r="AN92" s="244">
        <f>ROUND(SUM(AN93:AN105),2)</f>
        <v>0</v>
      </c>
      <c r="AO92" s="244"/>
      <c r="AP92" s="244"/>
      <c r="AQ92" s="36"/>
      <c r="AS92" s="75" t="s">
        <v>95</v>
      </c>
      <c r="AT92" s="76" t="s">
        <v>96</v>
      </c>
      <c r="AU92" s="76" t="s">
        <v>42</v>
      </c>
      <c r="AV92" s="77" t="s">
        <v>65</v>
      </c>
    </row>
    <row r="93" spans="1:89" s="1" customFormat="1" ht="19.899999999999999" customHeight="1" x14ac:dyDescent="0.3">
      <c r="B93" s="34"/>
      <c r="C93" s="35"/>
      <c r="D93" s="101" t="s">
        <v>97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248">
        <f>ROUND(AG87*AS93,2)</f>
        <v>0</v>
      </c>
      <c r="AH93" s="245"/>
      <c r="AI93" s="245"/>
      <c r="AJ93" s="245"/>
      <c r="AK93" s="245"/>
      <c r="AL93" s="245"/>
      <c r="AM93" s="245"/>
      <c r="AN93" s="245">
        <f t="shared" ref="AN93:AN102" si="0">ROUND(AG93+AV93,2)</f>
        <v>0</v>
      </c>
      <c r="AO93" s="245"/>
      <c r="AP93" s="245"/>
      <c r="AQ93" s="36"/>
      <c r="AS93" s="102">
        <v>0</v>
      </c>
      <c r="AT93" s="103" t="s">
        <v>98</v>
      </c>
      <c r="AU93" s="103" t="s">
        <v>43</v>
      </c>
      <c r="AV93" s="104">
        <f>ROUND(IF(AU93="základná",AG93*L31,IF(AU93="znížená",AG93*L32,0)),2)</f>
        <v>0</v>
      </c>
      <c r="BV93" s="18" t="s">
        <v>99</v>
      </c>
      <c r="BY93" s="105">
        <f t="shared" ref="BY93:BY105" si="1">IF(AU93="základná",AV93,0)</f>
        <v>0</v>
      </c>
      <c r="BZ93" s="105">
        <f t="shared" ref="BZ93:BZ105" si="2">IF(AU93="znížená",AV93,0)</f>
        <v>0</v>
      </c>
      <c r="CA93" s="105">
        <v>0</v>
      </c>
      <c r="CB93" s="105">
        <v>0</v>
      </c>
      <c r="CC93" s="105">
        <v>0</v>
      </c>
      <c r="CD93" s="105">
        <f t="shared" ref="CD93:CD105" si="3">IF(AU93="základná",AG93,0)</f>
        <v>0</v>
      </c>
      <c r="CE93" s="105">
        <f t="shared" ref="CE93:CE105" si="4">IF(AU93="znížená",AG93,0)</f>
        <v>0</v>
      </c>
      <c r="CF93" s="105">
        <f t="shared" ref="CF93:CF105" si="5">IF(AU93="zákl. prenesená",AG93,0)</f>
        <v>0</v>
      </c>
      <c r="CG93" s="105">
        <f t="shared" ref="CG93:CG105" si="6">IF(AU93="zníž. prenesená",AG93,0)</f>
        <v>0</v>
      </c>
      <c r="CH93" s="105">
        <f t="shared" ref="CH93:CH105" si="7">IF(AU93="nulová",AG93,0)</f>
        <v>0</v>
      </c>
      <c r="CI93" s="18">
        <f t="shared" ref="CI93:CI105" si="8"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 t="shared" ref="CK93:CK105" si="9">IF(D93="Vyplň vlastné","","x")</f>
        <v>x</v>
      </c>
    </row>
    <row r="94" spans="1:89" s="1" customFormat="1" ht="19.899999999999999" customHeight="1" x14ac:dyDescent="0.3">
      <c r="B94" s="34"/>
      <c r="C94" s="35"/>
      <c r="D94" s="101" t="s">
        <v>100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248">
        <f>ROUND(AG87*AS94,2)</f>
        <v>0</v>
      </c>
      <c r="AH94" s="245"/>
      <c r="AI94" s="245"/>
      <c r="AJ94" s="245"/>
      <c r="AK94" s="245"/>
      <c r="AL94" s="245"/>
      <c r="AM94" s="245"/>
      <c r="AN94" s="245">
        <f t="shared" si="0"/>
        <v>0</v>
      </c>
      <c r="AO94" s="245"/>
      <c r="AP94" s="245"/>
      <c r="AQ94" s="36"/>
      <c r="AS94" s="106">
        <v>0</v>
      </c>
      <c r="AT94" s="107" t="s">
        <v>98</v>
      </c>
      <c r="AU94" s="107" t="s">
        <v>43</v>
      </c>
      <c r="AV94" s="108">
        <f>ROUND(IF(AU94="základná",AG94*L31,IF(AU94="znížená",AG94*L32,0)),2)</f>
        <v>0</v>
      </c>
      <c r="BV94" s="18" t="s">
        <v>99</v>
      </c>
      <c r="BY94" s="105">
        <f t="shared" si="1"/>
        <v>0</v>
      </c>
      <c r="BZ94" s="105">
        <f t="shared" si="2"/>
        <v>0</v>
      </c>
      <c r="CA94" s="105">
        <v>0</v>
      </c>
      <c r="CB94" s="105">
        <v>0</v>
      </c>
      <c r="CC94" s="105">
        <v>0</v>
      </c>
      <c r="CD94" s="105">
        <f t="shared" si="3"/>
        <v>0</v>
      </c>
      <c r="CE94" s="105">
        <f t="shared" si="4"/>
        <v>0</v>
      </c>
      <c r="CF94" s="105">
        <f t="shared" si="5"/>
        <v>0</v>
      </c>
      <c r="CG94" s="105">
        <f t="shared" si="6"/>
        <v>0</v>
      </c>
      <c r="CH94" s="105">
        <f t="shared" si="7"/>
        <v>0</v>
      </c>
      <c r="CI94" s="18">
        <f t="shared" si="8"/>
        <v>1</v>
      </c>
      <c r="CJ94" s="18">
        <f>IF(AT94="stavebná časť",1,IF(8894="investičná časť",2,3))</f>
        <v>1</v>
      </c>
      <c r="CK94" s="18" t="str">
        <f t="shared" si="9"/>
        <v>x</v>
      </c>
    </row>
    <row r="95" spans="1:89" s="1" customFormat="1" ht="19.899999999999999" customHeight="1" x14ac:dyDescent="0.3">
      <c r="B95" s="34"/>
      <c r="C95" s="35"/>
      <c r="D95" s="101" t="s">
        <v>101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248">
        <f>ROUND(AG87*AS95,2)</f>
        <v>0</v>
      </c>
      <c r="AH95" s="245"/>
      <c r="AI95" s="245"/>
      <c r="AJ95" s="245"/>
      <c r="AK95" s="245"/>
      <c r="AL95" s="245"/>
      <c r="AM95" s="245"/>
      <c r="AN95" s="245">
        <f t="shared" si="0"/>
        <v>0</v>
      </c>
      <c r="AO95" s="245"/>
      <c r="AP95" s="245"/>
      <c r="AQ95" s="36"/>
      <c r="AS95" s="106">
        <v>0</v>
      </c>
      <c r="AT95" s="107" t="s">
        <v>98</v>
      </c>
      <c r="AU95" s="107" t="s">
        <v>43</v>
      </c>
      <c r="AV95" s="108">
        <f>ROUND(IF(AU95="základná",AG95*L31,IF(AU95="znížená",AG95*L32,0)),2)</f>
        <v>0</v>
      </c>
      <c r="BV95" s="18" t="s">
        <v>99</v>
      </c>
      <c r="BY95" s="105">
        <f t="shared" si="1"/>
        <v>0</v>
      </c>
      <c r="BZ95" s="105">
        <f t="shared" si="2"/>
        <v>0</v>
      </c>
      <c r="CA95" s="105">
        <v>0</v>
      </c>
      <c r="CB95" s="105">
        <v>0</v>
      </c>
      <c r="CC95" s="105">
        <v>0</v>
      </c>
      <c r="CD95" s="105">
        <f t="shared" si="3"/>
        <v>0</v>
      </c>
      <c r="CE95" s="105">
        <f t="shared" si="4"/>
        <v>0</v>
      </c>
      <c r="CF95" s="105">
        <f t="shared" si="5"/>
        <v>0</v>
      </c>
      <c r="CG95" s="105">
        <f t="shared" si="6"/>
        <v>0</v>
      </c>
      <c r="CH95" s="105">
        <f t="shared" si="7"/>
        <v>0</v>
      </c>
      <c r="CI95" s="18">
        <f t="shared" si="8"/>
        <v>1</v>
      </c>
      <c r="CJ95" s="18">
        <f>IF(AT95="stavebná časť",1,IF(8895="investičná časť",2,3))</f>
        <v>1</v>
      </c>
      <c r="CK95" s="18" t="str">
        <f t="shared" si="9"/>
        <v>x</v>
      </c>
    </row>
    <row r="96" spans="1:89" s="1" customFormat="1" ht="19.899999999999999" customHeight="1" x14ac:dyDescent="0.3">
      <c r="B96" s="34"/>
      <c r="C96" s="35"/>
      <c r="D96" s="101" t="s">
        <v>102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248">
        <f>ROUND(AG87*AS96,2)</f>
        <v>0</v>
      </c>
      <c r="AH96" s="245"/>
      <c r="AI96" s="245"/>
      <c r="AJ96" s="245"/>
      <c r="AK96" s="245"/>
      <c r="AL96" s="245"/>
      <c r="AM96" s="245"/>
      <c r="AN96" s="245">
        <f t="shared" si="0"/>
        <v>0</v>
      </c>
      <c r="AO96" s="245"/>
      <c r="AP96" s="245"/>
      <c r="AQ96" s="36"/>
      <c r="AS96" s="106">
        <v>0</v>
      </c>
      <c r="AT96" s="107" t="s">
        <v>98</v>
      </c>
      <c r="AU96" s="107" t="s">
        <v>43</v>
      </c>
      <c r="AV96" s="108">
        <f>ROUND(IF(AU96="základná",AG96*L31,IF(AU96="znížená",AG96*L32,0)),2)</f>
        <v>0</v>
      </c>
      <c r="BV96" s="18" t="s">
        <v>99</v>
      </c>
      <c r="BY96" s="105">
        <f t="shared" si="1"/>
        <v>0</v>
      </c>
      <c r="BZ96" s="105">
        <f t="shared" si="2"/>
        <v>0</v>
      </c>
      <c r="CA96" s="105">
        <v>0</v>
      </c>
      <c r="CB96" s="105">
        <v>0</v>
      </c>
      <c r="CC96" s="105">
        <v>0</v>
      </c>
      <c r="CD96" s="105">
        <f t="shared" si="3"/>
        <v>0</v>
      </c>
      <c r="CE96" s="105">
        <f t="shared" si="4"/>
        <v>0</v>
      </c>
      <c r="CF96" s="105">
        <f t="shared" si="5"/>
        <v>0</v>
      </c>
      <c r="CG96" s="105">
        <f t="shared" si="6"/>
        <v>0</v>
      </c>
      <c r="CH96" s="105">
        <f t="shared" si="7"/>
        <v>0</v>
      </c>
      <c r="CI96" s="18">
        <f t="shared" si="8"/>
        <v>1</v>
      </c>
      <c r="CJ96" s="18">
        <f>IF(AT96="stavebná časť",1,IF(8896="investičná časť",2,3))</f>
        <v>1</v>
      </c>
      <c r="CK96" s="18" t="str">
        <f t="shared" si="9"/>
        <v>x</v>
      </c>
    </row>
    <row r="97" spans="2:89" s="1" customFormat="1" ht="19.899999999999999" customHeight="1" x14ac:dyDescent="0.3">
      <c r="B97" s="34"/>
      <c r="C97" s="35"/>
      <c r="D97" s="101" t="s">
        <v>103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48">
        <f>ROUND(AG87*AS97,2)</f>
        <v>0</v>
      </c>
      <c r="AH97" s="245"/>
      <c r="AI97" s="245"/>
      <c r="AJ97" s="245"/>
      <c r="AK97" s="245"/>
      <c r="AL97" s="245"/>
      <c r="AM97" s="245"/>
      <c r="AN97" s="245">
        <f t="shared" si="0"/>
        <v>0</v>
      </c>
      <c r="AO97" s="245"/>
      <c r="AP97" s="245"/>
      <c r="AQ97" s="36"/>
      <c r="AS97" s="106">
        <v>0</v>
      </c>
      <c r="AT97" s="107" t="s">
        <v>98</v>
      </c>
      <c r="AU97" s="107" t="s">
        <v>43</v>
      </c>
      <c r="AV97" s="108">
        <f>ROUND(IF(AU97="základná",AG97*L31,IF(AU97="znížená",AG97*L32,0)),2)</f>
        <v>0</v>
      </c>
      <c r="BV97" s="18" t="s">
        <v>99</v>
      </c>
      <c r="BY97" s="105">
        <f t="shared" si="1"/>
        <v>0</v>
      </c>
      <c r="BZ97" s="105">
        <f t="shared" si="2"/>
        <v>0</v>
      </c>
      <c r="CA97" s="105">
        <v>0</v>
      </c>
      <c r="CB97" s="105">
        <v>0</v>
      </c>
      <c r="CC97" s="105">
        <v>0</v>
      </c>
      <c r="CD97" s="105">
        <f t="shared" si="3"/>
        <v>0</v>
      </c>
      <c r="CE97" s="105">
        <f t="shared" si="4"/>
        <v>0</v>
      </c>
      <c r="CF97" s="105">
        <f t="shared" si="5"/>
        <v>0</v>
      </c>
      <c r="CG97" s="105">
        <f t="shared" si="6"/>
        <v>0</v>
      </c>
      <c r="CH97" s="105">
        <f t="shared" si="7"/>
        <v>0</v>
      </c>
      <c r="CI97" s="18">
        <f t="shared" si="8"/>
        <v>1</v>
      </c>
      <c r="CJ97" s="18">
        <f>IF(AT97="stavebná časť",1,IF(8897="investičná časť",2,3))</f>
        <v>1</v>
      </c>
      <c r="CK97" s="18" t="str">
        <f t="shared" si="9"/>
        <v>x</v>
      </c>
    </row>
    <row r="98" spans="2:89" s="1" customFormat="1" ht="19.899999999999999" customHeight="1" x14ac:dyDescent="0.3">
      <c r="B98" s="34"/>
      <c r="C98" s="35"/>
      <c r="D98" s="101" t="s">
        <v>104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248">
        <f>ROUND(AG87*AS98,2)</f>
        <v>0</v>
      </c>
      <c r="AH98" s="245"/>
      <c r="AI98" s="245"/>
      <c r="AJ98" s="245"/>
      <c r="AK98" s="245"/>
      <c r="AL98" s="245"/>
      <c r="AM98" s="245"/>
      <c r="AN98" s="245">
        <f t="shared" si="0"/>
        <v>0</v>
      </c>
      <c r="AO98" s="245"/>
      <c r="AP98" s="245"/>
      <c r="AQ98" s="36"/>
      <c r="AS98" s="106">
        <v>0</v>
      </c>
      <c r="AT98" s="107" t="s">
        <v>98</v>
      </c>
      <c r="AU98" s="107" t="s">
        <v>43</v>
      </c>
      <c r="AV98" s="108">
        <f>ROUND(IF(AU98="základná",AG98*L31,IF(AU98="znížená",AG98*L32,0)),2)</f>
        <v>0</v>
      </c>
      <c r="BV98" s="18" t="s">
        <v>99</v>
      </c>
      <c r="BY98" s="105">
        <f t="shared" si="1"/>
        <v>0</v>
      </c>
      <c r="BZ98" s="105">
        <f t="shared" si="2"/>
        <v>0</v>
      </c>
      <c r="CA98" s="105">
        <v>0</v>
      </c>
      <c r="CB98" s="105">
        <v>0</v>
      </c>
      <c r="CC98" s="105">
        <v>0</v>
      </c>
      <c r="CD98" s="105">
        <f t="shared" si="3"/>
        <v>0</v>
      </c>
      <c r="CE98" s="105">
        <f t="shared" si="4"/>
        <v>0</v>
      </c>
      <c r="CF98" s="105">
        <f t="shared" si="5"/>
        <v>0</v>
      </c>
      <c r="CG98" s="105">
        <f t="shared" si="6"/>
        <v>0</v>
      </c>
      <c r="CH98" s="105">
        <f t="shared" si="7"/>
        <v>0</v>
      </c>
      <c r="CI98" s="18">
        <f t="shared" si="8"/>
        <v>1</v>
      </c>
      <c r="CJ98" s="18">
        <f>IF(AT98="stavebná časť",1,IF(8898="investičná časť",2,3))</f>
        <v>1</v>
      </c>
      <c r="CK98" s="18" t="str">
        <f t="shared" si="9"/>
        <v>x</v>
      </c>
    </row>
    <row r="99" spans="2:89" s="1" customFormat="1" ht="19.899999999999999" customHeight="1" x14ac:dyDescent="0.3">
      <c r="B99" s="34"/>
      <c r="C99" s="35"/>
      <c r="D99" s="101" t="s">
        <v>105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248">
        <f>ROUND(AG87*AS99,2)</f>
        <v>0</v>
      </c>
      <c r="AH99" s="245"/>
      <c r="AI99" s="245"/>
      <c r="AJ99" s="245"/>
      <c r="AK99" s="245"/>
      <c r="AL99" s="245"/>
      <c r="AM99" s="245"/>
      <c r="AN99" s="245">
        <f t="shared" si="0"/>
        <v>0</v>
      </c>
      <c r="AO99" s="245"/>
      <c r="AP99" s="245"/>
      <c r="AQ99" s="36"/>
      <c r="AS99" s="106">
        <v>0</v>
      </c>
      <c r="AT99" s="107" t="s">
        <v>98</v>
      </c>
      <c r="AU99" s="107" t="s">
        <v>43</v>
      </c>
      <c r="AV99" s="108">
        <f>ROUND(IF(AU99="základná",AG99*L31,IF(AU99="znížená",AG99*L32,0)),2)</f>
        <v>0</v>
      </c>
      <c r="BV99" s="18" t="s">
        <v>99</v>
      </c>
      <c r="BY99" s="105">
        <f t="shared" si="1"/>
        <v>0</v>
      </c>
      <c r="BZ99" s="105">
        <f t="shared" si="2"/>
        <v>0</v>
      </c>
      <c r="CA99" s="105">
        <v>0</v>
      </c>
      <c r="CB99" s="105">
        <v>0</v>
      </c>
      <c r="CC99" s="105">
        <v>0</v>
      </c>
      <c r="CD99" s="105">
        <f t="shared" si="3"/>
        <v>0</v>
      </c>
      <c r="CE99" s="105">
        <f t="shared" si="4"/>
        <v>0</v>
      </c>
      <c r="CF99" s="105">
        <f t="shared" si="5"/>
        <v>0</v>
      </c>
      <c r="CG99" s="105">
        <f t="shared" si="6"/>
        <v>0</v>
      </c>
      <c r="CH99" s="105">
        <f t="shared" si="7"/>
        <v>0</v>
      </c>
      <c r="CI99" s="18">
        <f t="shared" si="8"/>
        <v>1</v>
      </c>
      <c r="CJ99" s="18">
        <f>IF(AT99="stavebná časť",1,IF(8899="investičná časť",2,3))</f>
        <v>1</v>
      </c>
      <c r="CK99" s="18" t="str">
        <f t="shared" si="9"/>
        <v>x</v>
      </c>
    </row>
    <row r="100" spans="2:89" s="1" customFormat="1" ht="19.899999999999999" customHeight="1" x14ac:dyDescent="0.3">
      <c r="B100" s="34"/>
      <c r="C100" s="35"/>
      <c r="D100" s="101" t="s">
        <v>106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248">
        <f>ROUND(AG87*AS100,2)</f>
        <v>0</v>
      </c>
      <c r="AH100" s="245"/>
      <c r="AI100" s="245"/>
      <c r="AJ100" s="245"/>
      <c r="AK100" s="245"/>
      <c r="AL100" s="245"/>
      <c r="AM100" s="245"/>
      <c r="AN100" s="245">
        <f t="shared" si="0"/>
        <v>0</v>
      </c>
      <c r="AO100" s="245"/>
      <c r="AP100" s="245"/>
      <c r="AQ100" s="36"/>
      <c r="AS100" s="106">
        <v>0</v>
      </c>
      <c r="AT100" s="107" t="s">
        <v>98</v>
      </c>
      <c r="AU100" s="107" t="s">
        <v>43</v>
      </c>
      <c r="AV100" s="108">
        <f>ROUND(IF(AU100="základná",AG100*L31,IF(AU100="znížená",AG100*L32,0)),2)</f>
        <v>0</v>
      </c>
      <c r="BV100" s="18" t="s">
        <v>99</v>
      </c>
      <c r="BY100" s="105">
        <f t="shared" si="1"/>
        <v>0</v>
      </c>
      <c r="BZ100" s="105">
        <f t="shared" si="2"/>
        <v>0</v>
      </c>
      <c r="CA100" s="105">
        <v>0</v>
      </c>
      <c r="CB100" s="105">
        <v>0</v>
      </c>
      <c r="CC100" s="105">
        <v>0</v>
      </c>
      <c r="CD100" s="105">
        <f t="shared" si="3"/>
        <v>0</v>
      </c>
      <c r="CE100" s="105">
        <f t="shared" si="4"/>
        <v>0</v>
      </c>
      <c r="CF100" s="105">
        <f t="shared" si="5"/>
        <v>0</v>
      </c>
      <c r="CG100" s="105">
        <f t="shared" si="6"/>
        <v>0</v>
      </c>
      <c r="CH100" s="105">
        <f t="shared" si="7"/>
        <v>0</v>
      </c>
      <c r="CI100" s="18">
        <f t="shared" si="8"/>
        <v>1</v>
      </c>
      <c r="CJ100" s="18">
        <f>IF(AT100="stavebná časť",1,IF(88100="investičná časť",2,3))</f>
        <v>1</v>
      </c>
      <c r="CK100" s="18" t="str">
        <f t="shared" si="9"/>
        <v>x</v>
      </c>
    </row>
    <row r="101" spans="2:89" s="1" customFormat="1" ht="19.899999999999999" customHeight="1" x14ac:dyDescent="0.3">
      <c r="B101" s="34"/>
      <c r="C101" s="35"/>
      <c r="D101" s="101" t="s">
        <v>107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248">
        <f>ROUND(AG87*AS101,2)</f>
        <v>0</v>
      </c>
      <c r="AH101" s="245"/>
      <c r="AI101" s="245"/>
      <c r="AJ101" s="245"/>
      <c r="AK101" s="245"/>
      <c r="AL101" s="245"/>
      <c r="AM101" s="245"/>
      <c r="AN101" s="245">
        <f t="shared" si="0"/>
        <v>0</v>
      </c>
      <c r="AO101" s="245"/>
      <c r="AP101" s="245"/>
      <c r="AQ101" s="36"/>
      <c r="AS101" s="106">
        <v>0</v>
      </c>
      <c r="AT101" s="107" t="s">
        <v>98</v>
      </c>
      <c r="AU101" s="107" t="s">
        <v>43</v>
      </c>
      <c r="AV101" s="108">
        <f>ROUND(IF(AU101="základná",AG101*L31,IF(AU101="znížená",AG101*L32,0)),2)</f>
        <v>0</v>
      </c>
      <c r="BV101" s="18" t="s">
        <v>99</v>
      </c>
      <c r="BY101" s="105">
        <f t="shared" si="1"/>
        <v>0</v>
      </c>
      <c r="BZ101" s="105">
        <f t="shared" si="2"/>
        <v>0</v>
      </c>
      <c r="CA101" s="105">
        <v>0</v>
      </c>
      <c r="CB101" s="105">
        <v>0</v>
      </c>
      <c r="CC101" s="105">
        <v>0</v>
      </c>
      <c r="CD101" s="105">
        <f t="shared" si="3"/>
        <v>0</v>
      </c>
      <c r="CE101" s="105">
        <f t="shared" si="4"/>
        <v>0</v>
      </c>
      <c r="CF101" s="105">
        <f t="shared" si="5"/>
        <v>0</v>
      </c>
      <c r="CG101" s="105">
        <f t="shared" si="6"/>
        <v>0</v>
      </c>
      <c r="CH101" s="105">
        <f t="shared" si="7"/>
        <v>0</v>
      </c>
      <c r="CI101" s="18">
        <f t="shared" si="8"/>
        <v>1</v>
      </c>
      <c r="CJ101" s="18">
        <f>IF(AT101="stavebná časť",1,IF(88101="investičná časť",2,3))</f>
        <v>1</v>
      </c>
      <c r="CK101" s="18" t="str">
        <f t="shared" si="9"/>
        <v>x</v>
      </c>
    </row>
    <row r="102" spans="2:89" s="1" customFormat="1" ht="19.899999999999999" customHeight="1" x14ac:dyDescent="0.3">
      <c r="B102" s="34"/>
      <c r="C102" s="35"/>
      <c r="D102" s="101" t="s">
        <v>108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248">
        <f>ROUND(AG87*AS102,2)</f>
        <v>0</v>
      </c>
      <c r="AH102" s="245"/>
      <c r="AI102" s="245"/>
      <c r="AJ102" s="245"/>
      <c r="AK102" s="245"/>
      <c r="AL102" s="245"/>
      <c r="AM102" s="245"/>
      <c r="AN102" s="245">
        <f t="shared" si="0"/>
        <v>0</v>
      </c>
      <c r="AO102" s="245"/>
      <c r="AP102" s="245"/>
      <c r="AQ102" s="36"/>
      <c r="AS102" s="106">
        <v>0</v>
      </c>
      <c r="AT102" s="107" t="s">
        <v>98</v>
      </c>
      <c r="AU102" s="107" t="s">
        <v>43</v>
      </c>
      <c r="AV102" s="108">
        <f>ROUND(IF(AU102="základná",AG102*L31,IF(AU102="znížená",AG102*L32,0)),2)</f>
        <v>0</v>
      </c>
      <c r="BV102" s="18" t="s">
        <v>99</v>
      </c>
      <c r="BY102" s="105">
        <f t="shared" si="1"/>
        <v>0</v>
      </c>
      <c r="BZ102" s="105">
        <f t="shared" si="2"/>
        <v>0</v>
      </c>
      <c r="CA102" s="105">
        <v>0</v>
      </c>
      <c r="CB102" s="105">
        <v>0</v>
      </c>
      <c r="CC102" s="105">
        <v>0</v>
      </c>
      <c r="CD102" s="105">
        <f t="shared" si="3"/>
        <v>0</v>
      </c>
      <c r="CE102" s="105">
        <f t="shared" si="4"/>
        <v>0</v>
      </c>
      <c r="CF102" s="105">
        <f t="shared" si="5"/>
        <v>0</v>
      </c>
      <c r="CG102" s="105">
        <f t="shared" si="6"/>
        <v>0</v>
      </c>
      <c r="CH102" s="105">
        <f t="shared" si="7"/>
        <v>0</v>
      </c>
      <c r="CI102" s="18">
        <f t="shared" si="8"/>
        <v>1</v>
      </c>
      <c r="CJ102" s="18">
        <f>IF(AT102="stavebná časť",1,IF(88102="investičná časť",2,3))</f>
        <v>1</v>
      </c>
      <c r="CK102" s="18" t="str">
        <f t="shared" si="9"/>
        <v>x</v>
      </c>
    </row>
    <row r="103" spans="2:89" s="1" customFormat="1" ht="19.899999999999999" customHeight="1" x14ac:dyDescent="0.3">
      <c r="B103" s="34"/>
      <c r="C103" s="35"/>
      <c r="D103" s="246" t="s">
        <v>109</v>
      </c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35"/>
      <c r="AD103" s="35"/>
      <c r="AE103" s="35"/>
      <c r="AF103" s="35"/>
      <c r="AG103" s="248">
        <f>AG87*AS103</f>
        <v>0</v>
      </c>
      <c r="AH103" s="245"/>
      <c r="AI103" s="245"/>
      <c r="AJ103" s="245"/>
      <c r="AK103" s="245"/>
      <c r="AL103" s="245"/>
      <c r="AM103" s="245"/>
      <c r="AN103" s="245">
        <f>AG103+AV103</f>
        <v>0</v>
      </c>
      <c r="AO103" s="245"/>
      <c r="AP103" s="245"/>
      <c r="AQ103" s="36"/>
      <c r="AS103" s="106">
        <v>0</v>
      </c>
      <c r="AT103" s="107" t="s">
        <v>98</v>
      </c>
      <c r="AU103" s="107" t="s">
        <v>43</v>
      </c>
      <c r="AV103" s="108">
        <f>ROUND(IF(AU103="nulová",0,IF(OR(AU103="základná",AU103="zákl. prenesená"),AG103*L31,AG103*L32)),2)</f>
        <v>0</v>
      </c>
      <c r="BV103" s="18" t="s">
        <v>110</v>
      </c>
      <c r="BY103" s="105">
        <f t="shared" si="1"/>
        <v>0</v>
      </c>
      <c r="BZ103" s="105">
        <f t="shared" si="2"/>
        <v>0</v>
      </c>
      <c r="CA103" s="105">
        <f>IF(AU103="zákl. prenesená",AV103,0)</f>
        <v>0</v>
      </c>
      <c r="CB103" s="105">
        <f>IF(AU103="zníž. prenesená",AV103,0)</f>
        <v>0</v>
      </c>
      <c r="CC103" s="105">
        <f>IF(AU103="nulová",AV103,0)</f>
        <v>0</v>
      </c>
      <c r="CD103" s="105">
        <f t="shared" si="3"/>
        <v>0</v>
      </c>
      <c r="CE103" s="105">
        <f t="shared" si="4"/>
        <v>0</v>
      </c>
      <c r="CF103" s="105">
        <f t="shared" si="5"/>
        <v>0</v>
      </c>
      <c r="CG103" s="105">
        <f t="shared" si="6"/>
        <v>0</v>
      </c>
      <c r="CH103" s="105">
        <f t="shared" si="7"/>
        <v>0</v>
      </c>
      <c r="CI103" s="18">
        <f t="shared" si="8"/>
        <v>1</v>
      </c>
      <c r="CJ103" s="18">
        <f>IF(AT103="stavebná časť",1,IF(88103="investičná časť",2,3))</f>
        <v>1</v>
      </c>
      <c r="CK103" s="18" t="str">
        <f t="shared" si="9"/>
        <v/>
      </c>
    </row>
    <row r="104" spans="2:89" s="1" customFormat="1" ht="19.899999999999999" customHeight="1" x14ac:dyDescent="0.3">
      <c r="B104" s="34"/>
      <c r="C104" s="35"/>
      <c r="D104" s="246" t="s">
        <v>109</v>
      </c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35"/>
      <c r="AD104" s="35"/>
      <c r="AE104" s="35"/>
      <c r="AF104" s="35"/>
      <c r="AG104" s="248">
        <f>AG87*AS104</f>
        <v>0</v>
      </c>
      <c r="AH104" s="245"/>
      <c r="AI104" s="245"/>
      <c r="AJ104" s="245"/>
      <c r="AK104" s="245"/>
      <c r="AL104" s="245"/>
      <c r="AM104" s="245"/>
      <c r="AN104" s="245">
        <f>AG104+AV104</f>
        <v>0</v>
      </c>
      <c r="AO104" s="245"/>
      <c r="AP104" s="245"/>
      <c r="AQ104" s="36"/>
      <c r="AS104" s="106">
        <v>0</v>
      </c>
      <c r="AT104" s="107" t="s">
        <v>98</v>
      </c>
      <c r="AU104" s="107" t="s">
        <v>43</v>
      </c>
      <c r="AV104" s="108">
        <f>ROUND(IF(AU104="nulová",0,IF(OR(AU104="základná",AU104="zákl. prenesená"),AG104*L31,AG104*L32)),2)</f>
        <v>0</v>
      </c>
      <c r="BV104" s="18" t="s">
        <v>110</v>
      </c>
      <c r="BY104" s="105">
        <f t="shared" si="1"/>
        <v>0</v>
      </c>
      <c r="BZ104" s="105">
        <f t="shared" si="2"/>
        <v>0</v>
      </c>
      <c r="CA104" s="105">
        <f>IF(AU104="zákl. prenesená",AV104,0)</f>
        <v>0</v>
      </c>
      <c r="CB104" s="105">
        <f>IF(AU104="zníž. prenesená",AV104,0)</f>
        <v>0</v>
      </c>
      <c r="CC104" s="105">
        <f>IF(AU104="nulová",AV104,0)</f>
        <v>0</v>
      </c>
      <c r="CD104" s="105">
        <f t="shared" si="3"/>
        <v>0</v>
      </c>
      <c r="CE104" s="105">
        <f t="shared" si="4"/>
        <v>0</v>
      </c>
      <c r="CF104" s="105">
        <f t="shared" si="5"/>
        <v>0</v>
      </c>
      <c r="CG104" s="105">
        <f t="shared" si="6"/>
        <v>0</v>
      </c>
      <c r="CH104" s="105">
        <f t="shared" si="7"/>
        <v>0</v>
      </c>
      <c r="CI104" s="18">
        <f t="shared" si="8"/>
        <v>1</v>
      </c>
      <c r="CJ104" s="18">
        <f>IF(AT104="stavebná časť",1,IF(88104="investičná časť",2,3))</f>
        <v>1</v>
      </c>
      <c r="CK104" s="18" t="str">
        <f t="shared" si="9"/>
        <v/>
      </c>
    </row>
    <row r="105" spans="2:89" s="1" customFormat="1" ht="19.899999999999999" customHeight="1" x14ac:dyDescent="0.3">
      <c r="B105" s="34"/>
      <c r="C105" s="35"/>
      <c r="D105" s="246" t="s">
        <v>109</v>
      </c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35"/>
      <c r="AD105" s="35"/>
      <c r="AE105" s="35"/>
      <c r="AF105" s="35"/>
      <c r="AG105" s="248">
        <f>AG87*AS105</f>
        <v>0</v>
      </c>
      <c r="AH105" s="245"/>
      <c r="AI105" s="245"/>
      <c r="AJ105" s="245"/>
      <c r="AK105" s="245"/>
      <c r="AL105" s="245"/>
      <c r="AM105" s="245"/>
      <c r="AN105" s="245">
        <f>AG105+AV105</f>
        <v>0</v>
      </c>
      <c r="AO105" s="245"/>
      <c r="AP105" s="245"/>
      <c r="AQ105" s="36"/>
      <c r="AS105" s="109">
        <v>0</v>
      </c>
      <c r="AT105" s="110" t="s">
        <v>98</v>
      </c>
      <c r="AU105" s="110" t="s">
        <v>43</v>
      </c>
      <c r="AV105" s="111">
        <f>ROUND(IF(AU105="nulová",0,IF(OR(AU105="základná",AU105="zákl. prenesená"),AG105*L31,AG105*L32)),2)</f>
        <v>0</v>
      </c>
      <c r="BV105" s="18" t="s">
        <v>110</v>
      </c>
      <c r="BY105" s="105">
        <f t="shared" si="1"/>
        <v>0</v>
      </c>
      <c r="BZ105" s="105">
        <f t="shared" si="2"/>
        <v>0</v>
      </c>
      <c r="CA105" s="105">
        <f>IF(AU105="zákl. prenesená",AV105,0)</f>
        <v>0</v>
      </c>
      <c r="CB105" s="105">
        <f>IF(AU105="zníž. prenesená",AV105,0)</f>
        <v>0</v>
      </c>
      <c r="CC105" s="105">
        <f>IF(AU105="nulová",AV105,0)</f>
        <v>0</v>
      </c>
      <c r="CD105" s="105">
        <f t="shared" si="3"/>
        <v>0</v>
      </c>
      <c r="CE105" s="105">
        <f t="shared" si="4"/>
        <v>0</v>
      </c>
      <c r="CF105" s="105">
        <f t="shared" si="5"/>
        <v>0</v>
      </c>
      <c r="CG105" s="105">
        <f t="shared" si="6"/>
        <v>0</v>
      </c>
      <c r="CH105" s="105">
        <f t="shared" si="7"/>
        <v>0</v>
      </c>
      <c r="CI105" s="18">
        <f t="shared" si="8"/>
        <v>1</v>
      </c>
      <c r="CJ105" s="18">
        <f>IF(AT105="stavebná časť",1,IF(88105="investičná časť",2,3))</f>
        <v>1</v>
      </c>
      <c r="CK105" s="18" t="str">
        <f t="shared" si="9"/>
        <v/>
      </c>
    </row>
    <row r="106" spans="2:89" s="1" customFormat="1" ht="10.9" customHeight="1" x14ac:dyDescent="0.3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6"/>
    </row>
    <row r="107" spans="2:89" s="1" customFormat="1" ht="30" customHeight="1" x14ac:dyDescent="0.3">
      <c r="B107" s="34"/>
      <c r="C107" s="112" t="s">
        <v>111</v>
      </c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249">
        <f>ROUND(AG87+AG92,2)</f>
        <v>0</v>
      </c>
      <c r="AH107" s="249"/>
      <c r="AI107" s="249"/>
      <c r="AJ107" s="249"/>
      <c r="AK107" s="249"/>
      <c r="AL107" s="249"/>
      <c r="AM107" s="249"/>
      <c r="AN107" s="249">
        <f>AN87+AN92</f>
        <v>0</v>
      </c>
      <c r="AO107" s="249"/>
      <c r="AP107" s="249"/>
      <c r="AQ107" s="36"/>
    </row>
    <row r="108" spans="2:89" s="1" customFormat="1" ht="6.95" customHeight="1" x14ac:dyDescent="0.3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60"/>
    </row>
  </sheetData>
  <mergeCells count="84">
    <mergeCell ref="AG107:AM107"/>
    <mergeCell ref="AN107:AP107"/>
    <mergeCell ref="AR2:BE2"/>
    <mergeCell ref="AG102:AM102"/>
    <mergeCell ref="AN102:AP102"/>
    <mergeCell ref="AG96:AM96"/>
    <mergeCell ref="AN96:AP96"/>
    <mergeCell ref="AG97:AM97"/>
    <mergeCell ref="AN97:AP97"/>
    <mergeCell ref="AG98:AM98"/>
    <mergeCell ref="AN98:AP98"/>
    <mergeCell ref="AG93:AM93"/>
    <mergeCell ref="AN93:AP93"/>
    <mergeCell ref="AG94:AM94"/>
    <mergeCell ref="AN94:AP94"/>
    <mergeCell ref="AG95:AM95"/>
    <mergeCell ref="D104:AB104"/>
    <mergeCell ref="AG104:AM104"/>
    <mergeCell ref="AN104:AP104"/>
    <mergeCell ref="D105:AB105"/>
    <mergeCell ref="AG105:AM105"/>
    <mergeCell ref="AN105:AP105"/>
    <mergeCell ref="D103:AB103"/>
    <mergeCell ref="AG103:AM103"/>
    <mergeCell ref="AN103:AP103"/>
    <mergeCell ref="AG99:AM99"/>
    <mergeCell ref="AN99:AP99"/>
    <mergeCell ref="AG100:AM100"/>
    <mergeCell ref="AN100:AP100"/>
    <mergeCell ref="AG101:AM101"/>
    <mergeCell ref="AN101:AP101"/>
    <mergeCell ref="AN95:AP95"/>
    <mergeCell ref="AN89:AP89"/>
    <mergeCell ref="AG89:AM89"/>
    <mergeCell ref="AG92:AM92"/>
    <mergeCell ref="AN92:AP92"/>
    <mergeCell ref="D89:H89"/>
    <mergeCell ref="J89:AF89"/>
    <mergeCell ref="AN90:AP90"/>
    <mergeCell ref="AG90:AM90"/>
    <mergeCell ref="D90:H90"/>
    <mergeCell ref="J90:AF90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3:AU106">
      <formula1>"základná, znížená, nulová"</formula1>
    </dataValidation>
    <dataValidation type="list" allowBlank="1" showInputMessage="1" showErrorMessage="1" error="Povolené sú hodnoty stavebná časť, technologická časť, investičná časť." sqref="AT93:AT106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1801 - B -  REKONŠTRUKCIA...'!C2" display="/"/>
    <hyperlink ref="A89" location="'1801 - E1 -  REKONŠTRUKCI...'!C2" display="/"/>
    <hyperlink ref="A90" location="'1801 - E3 - Bleskozvod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8"/>
  <sheetViews>
    <sheetView showGridLines="0" workbookViewId="0">
      <pane ySplit="1" topLeftCell="A184" activePane="bottomLeft" state="frozen"/>
      <selection pane="bottomLeft" activeCell="E18" sqref="E1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112</v>
      </c>
      <c r="G1" s="13"/>
      <c r="H1" s="284" t="s">
        <v>113</v>
      </c>
      <c r="I1" s="284"/>
      <c r="J1" s="284"/>
      <c r="K1" s="284"/>
      <c r="L1" s="13" t="s">
        <v>114</v>
      </c>
      <c r="M1" s="11"/>
      <c r="N1" s="11"/>
      <c r="O1" s="12" t="s">
        <v>115</v>
      </c>
      <c r="P1" s="11"/>
      <c r="Q1" s="11"/>
      <c r="R1" s="11"/>
      <c r="S1" s="13" t="s">
        <v>116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07" t="s">
        <v>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50" t="s">
        <v>8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  <c r="AT2" s="18" t="s">
        <v>87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 x14ac:dyDescent="0.3">
      <c r="B4" s="22"/>
      <c r="C4" s="209" t="s">
        <v>117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52" t="str">
        <f>'Rekapitulácia stavby'!K6</f>
        <v xml:space="preserve"> REKONŠTRUKCIA MESTSKEJ KNIŽNICE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"/>
      <c r="R6" s="23"/>
    </row>
    <row r="7" spans="1:66" s="1" customFormat="1" ht="32.85" customHeight="1" x14ac:dyDescent="0.3">
      <c r="B7" s="34"/>
      <c r="C7" s="35"/>
      <c r="D7" s="28" t="s">
        <v>118</v>
      </c>
      <c r="E7" s="35"/>
      <c r="F7" s="215" t="s">
        <v>119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55" t="str">
        <f>'Rekapitulácia stavby'!AN8</f>
        <v>18. 3. 2014</v>
      </c>
      <c r="P9" s="256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213" t="s">
        <v>5</v>
      </c>
      <c r="P11" s="213"/>
      <c r="Q11" s="35"/>
      <c r="R11" s="36"/>
    </row>
    <row r="12" spans="1:66" s="1" customFormat="1" ht="18" customHeight="1" x14ac:dyDescent="0.3">
      <c r="B12" s="34"/>
      <c r="C12" s="35"/>
      <c r="D12" s="35"/>
      <c r="E12" s="27" t="s">
        <v>120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213" t="s">
        <v>5</v>
      </c>
      <c r="P12" s="213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57" t="str">
        <f>IF('Rekapitulácia stavby'!AN13="","",'Rekapitulácia stavby'!AN13)</f>
        <v>Vyplň údaj</v>
      </c>
      <c r="P14" s="213"/>
      <c r="Q14" s="35"/>
      <c r="R14" s="36"/>
    </row>
    <row r="15" spans="1:66" s="1" customFormat="1" ht="18" customHeight="1" x14ac:dyDescent="0.3">
      <c r="B15" s="34"/>
      <c r="C15" s="35"/>
      <c r="D15" s="35"/>
      <c r="E15" s="257" t="str">
        <f>IF('Rekapitulácia stavby'!E14="","",'Rekapitulácia stavby'!E14)</f>
        <v>Vyplň údaj</v>
      </c>
      <c r="F15" s="258"/>
      <c r="G15" s="258"/>
      <c r="H15" s="258"/>
      <c r="I15" s="258"/>
      <c r="J15" s="258"/>
      <c r="K15" s="258"/>
      <c r="L15" s="258"/>
      <c r="M15" s="29" t="s">
        <v>29</v>
      </c>
      <c r="N15" s="35"/>
      <c r="O15" s="257" t="str">
        <f>IF('Rekapitulácia stavby'!AN14="","",'Rekapitulácia stavby'!AN14)</f>
        <v>Vyplň údaj</v>
      </c>
      <c r="P15" s="213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213" t="s">
        <v>33</v>
      </c>
      <c r="P17" s="213"/>
      <c r="Q17" s="35"/>
      <c r="R17" s="36"/>
    </row>
    <row r="18" spans="2:18" s="1" customFormat="1" ht="18" customHeight="1" x14ac:dyDescent="0.3">
      <c r="B18" s="34"/>
      <c r="C18" s="35"/>
      <c r="D18" s="35"/>
      <c r="E18" s="27" t="s">
        <v>517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213" t="s">
        <v>34</v>
      </c>
      <c r="P18" s="213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37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213" t="str">
        <f>IF('Rekapitulácia stavby'!AN19="","",'Rekapitulácia stavby'!AN19)</f>
        <v/>
      </c>
      <c r="P20" s="213"/>
      <c r="Q20" s="35"/>
      <c r="R20" s="36"/>
    </row>
    <row r="21" spans="2:18" s="1" customFormat="1" ht="18" customHeight="1" x14ac:dyDescent="0.3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213" t="str">
        <f>IF('Rekapitulácia stavby'!AN20="","",'Rekapitulácia stavby'!AN20)</f>
        <v/>
      </c>
      <c r="P21" s="213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18" t="s">
        <v>5</v>
      </c>
      <c r="F24" s="218"/>
      <c r="G24" s="218"/>
      <c r="H24" s="218"/>
      <c r="I24" s="218"/>
      <c r="J24" s="218"/>
      <c r="K24" s="218"/>
      <c r="L24" s="218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121</v>
      </c>
      <c r="E27" s="35"/>
      <c r="F27" s="35"/>
      <c r="G27" s="35"/>
      <c r="H27" s="35"/>
      <c r="I27" s="35"/>
      <c r="J27" s="35"/>
      <c r="K27" s="35"/>
      <c r="L27" s="35"/>
      <c r="M27" s="219">
        <f>N88</f>
        <v>0</v>
      </c>
      <c r="N27" s="219"/>
      <c r="O27" s="219"/>
      <c r="P27" s="219"/>
      <c r="Q27" s="35"/>
      <c r="R27" s="36"/>
    </row>
    <row r="28" spans="2:18" s="1" customFormat="1" ht="14.45" customHeight="1" x14ac:dyDescent="0.3">
      <c r="B28" s="34"/>
      <c r="C28" s="35"/>
      <c r="D28" s="33" t="s">
        <v>104</v>
      </c>
      <c r="E28" s="35"/>
      <c r="F28" s="35"/>
      <c r="G28" s="35"/>
      <c r="H28" s="35"/>
      <c r="I28" s="35"/>
      <c r="J28" s="35"/>
      <c r="K28" s="35"/>
      <c r="L28" s="35"/>
      <c r="M28" s="219">
        <f>N98</f>
        <v>0</v>
      </c>
      <c r="N28" s="219"/>
      <c r="O28" s="219"/>
      <c r="P28" s="219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59">
        <f>ROUND(M27+M28,2)</f>
        <v>0</v>
      </c>
      <c r="N30" s="254"/>
      <c r="O30" s="254"/>
      <c r="P30" s="254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60">
        <f>ROUND((((SUM(BE98:BE105)+SUM(BE123:BE161))+SUM(BE163:BE167))),2)</f>
        <v>0</v>
      </c>
      <c r="I32" s="254"/>
      <c r="J32" s="254"/>
      <c r="K32" s="35"/>
      <c r="L32" s="35"/>
      <c r="M32" s="260">
        <f>ROUND(((ROUND((SUM(BE98:BE105)+SUM(BE123:BE161)), 2)*F32)+SUM(BE163:BE167)*F32),2)</f>
        <v>0</v>
      </c>
      <c r="N32" s="254"/>
      <c r="O32" s="254"/>
      <c r="P32" s="254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45</v>
      </c>
      <c r="F33" s="42">
        <v>0.2</v>
      </c>
      <c r="G33" s="117" t="s">
        <v>44</v>
      </c>
      <c r="H33" s="260">
        <f>ROUND((((SUM(BF98:BF105)+SUM(BF123:BF161))+SUM(BF163:BF167))),2)</f>
        <v>0</v>
      </c>
      <c r="I33" s="254"/>
      <c r="J33" s="254"/>
      <c r="K33" s="35"/>
      <c r="L33" s="35"/>
      <c r="M33" s="260">
        <f>ROUND(((ROUND((SUM(BF98:BF105)+SUM(BF123:BF161)), 2)*F33)+SUM(BF163:BF167)*F33),2)</f>
        <v>0</v>
      </c>
      <c r="N33" s="254"/>
      <c r="O33" s="254"/>
      <c r="P33" s="254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46</v>
      </c>
      <c r="F34" s="42">
        <v>0.2</v>
      </c>
      <c r="G34" s="117" t="s">
        <v>44</v>
      </c>
      <c r="H34" s="260">
        <f>ROUND((((SUM(BG98:BG105)+SUM(BG123:BG161))+SUM(BG163:BG167))),2)</f>
        <v>0</v>
      </c>
      <c r="I34" s="254"/>
      <c r="J34" s="254"/>
      <c r="K34" s="35"/>
      <c r="L34" s="35"/>
      <c r="M34" s="260">
        <v>0</v>
      </c>
      <c r="N34" s="254"/>
      <c r="O34" s="254"/>
      <c r="P34" s="254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47</v>
      </c>
      <c r="F35" s="42">
        <v>0.2</v>
      </c>
      <c r="G35" s="117" t="s">
        <v>44</v>
      </c>
      <c r="H35" s="260">
        <f>ROUND((((SUM(BH98:BH105)+SUM(BH123:BH161))+SUM(BH163:BH167))),2)</f>
        <v>0</v>
      </c>
      <c r="I35" s="254"/>
      <c r="J35" s="254"/>
      <c r="K35" s="35"/>
      <c r="L35" s="35"/>
      <c r="M35" s="260">
        <v>0</v>
      </c>
      <c r="N35" s="254"/>
      <c r="O35" s="254"/>
      <c r="P35" s="254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48</v>
      </c>
      <c r="F36" s="42">
        <v>0</v>
      </c>
      <c r="G36" s="117" t="s">
        <v>44</v>
      </c>
      <c r="H36" s="260">
        <f>ROUND((((SUM(BI98:BI105)+SUM(BI123:BI161))+SUM(BI163:BI167))),2)</f>
        <v>0</v>
      </c>
      <c r="I36" s="254"/>
      <c r="J36" s="254"/>
      <c r="K36" s="35"/>
      <c r="L36" s="35"/>
      <c r="M36" s="260">
        <v>0</v>
      </c>
      <c r="N36" s="254"/>
      <c r="O36" s="254"/>
      <c r="P36" s="254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49</v>
      </c>
      <c r="E38" s="74"/>
      <c r="F38" s="74"/>
      <c r="G38" s="119" t="s">
        <v>50</v>
      </c>
      <c r="H38" s="120" t="s">
        <v>51</v>
      </c>
      <c r="I38" s="74"/>
      <c r="J38" s="74"/>
      <c r="K38" s="74"/>
      <c r="L38" s="261">
        <f>SUM(M30:M36)</f>
        <v>0</v>
      </c>
      <c r="M38" s="261"/>
      <c r="N38" s="261"/>
      <c r="O38" s="261"/>
      <c r="P38" s="262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209" t="s">
        <v>122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52" t="str">
        <f>F6</f>
        <v xml:space="preserve"> REKONŠTRUKCIA MESTSKEJ KNIŽNICE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5"/>
      <c r="R78" s="36"/>
    </row>
    <row r="79" spans="2:18" s="1" customFormat="1" ht="36.950000000000003" customHeight="1" x14ac:dyDescent="0.3">
      <c r="B79" s="34"/>
      <c r="C79" s="68" t="s">
        <v>118</v>
      </c>
      <c r="D79" s="35"/>
      <c r="E79" s="35"/>
      <c r="F79" s="229" t="str">
        <f>F7</f>
        <v>1801 - B -  REKONŠTRUKCIA MESTSKEJ KNIŽNICE  - búracie práce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 x14ac:dyDescent="0.3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56" t="str">
        <f>IF(O9="","",O9)</f>
        <v>18. 3. 2014</v>
      </c>
      <c r="N81" s="256"/>
      <c r="O81" s="256"/>
      <c r="P81" s="256"/>
      <c r="Q81" s="35"/>
      <c r="R81" s="36"/>
    </row>
    <row r="82" spans="2:47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 x14ac:dyDescent="0.3">
      <c r="B83" s="34"/>
      <c r="C83" s="29" t="s">
        <v>26</v>
      </c>
      <c r="D83" s="35"/>
      <c r="E83" s="35"/>
      <c r="F83" s="27" t="str">
        <f>E12</f>
        <v>Mesto Žiar nad Hronom</v>
      </c>
      <c r="G83" s="35"/>
      <c r="H83" s="35"/>
      <c r="I83" s="35"/>
      <c r="J83" s="35"/>
      <c r="K83" s="29" t="s">
        <v>32</v>
      </c>
      <c r="L83" s="35"/>
      <c r="M83" s="213" t="str">
        <f>E18</f>
        <v>Architekti-DE  Šoltésovej 22, 96501 Žiar nad Hronom</v>
      </c>
      <c r="N83" s="213"/>
      <c r="O83" s="213"/>
      <c r="P83" s="213"/>
      <c r="Q83" s="213"/>
      <c r="R83" s="36"/>
    </row>
    <row r="84" spans="2:47" s="1" customFormat="1" ht="14.45" customHeight="1" x14ac:dyDescent="0.3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37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 x14ac:dyDescent="0.3">
      <c r="B86" s="34"/>
      <c r="C86" s="263" t="s">
        <v>123</v>
      </c>
      <c r="D86" s="264"/>
      <c r="E86" s="264"/>
      <c r="F86" s="264"/>
      <c r="G86" s="264"/>
      <c r="H86" s="113"/>
      <c r="I86" s="113"/>
      <c r="J86" s="113"/>
      <c r="K86" s="113"/>
      <c r="L86" s="113"/>
      <c r="M86" s="113"/>
      <c r="N86" s="263" t="s">
        <v>124</v>
      </c>
      <c r="O86" s="264"/>
      <c r="P86" s="264"/>
      <c r="Q86" s="264"/>
      <c r="R86" s="36"/>
    </row>
    <row r="87" spans="2:47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 x14ac:dyDescent="0.3">
      <c r="B88" s="34"/>
      <c r="C88" s="121" t="s">
        <v>125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44">
        <f>N123</f>
        <v>0</v>
      </c>
      <c r="O88" s="265"/>
      <c r="P88" s="265"/>
      <c r="Q88" s="265"/>
      <c r="R88" s="36"/>
      <c r="AU88" s="18" t="s">
        <v>126</v>
      </c>
    </row>
    <row r="89" spans="2:47" s="6" customFormat="1" ht="24.95" customHeight="1" x14ac:dyDescent="0.3">
      <c r="B89" s="122"/>
      <c r="C89" s="123"/>
      <c r="D89" s="124" t="s">
        <v>127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66">
        <f>N124</f>
        <v>0</v>
      </c>
      <c r="O89" s="267"/>
      <c r="P89" s="267"/>
      <c r="Q89" s="267"/>
      <c r="R89" s="125"/>
    </row>
    <row r="90" spans="2:47" s="7" customFormat="1" ht="19.899999999999999" customHeight="1" x14ac:dyDescent="0.3">
      <c r="B90" s="126"/>
      <c r="C90" s="127"/>
      <c r="D90" s="101" t="s">
        <v>128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45">
        <f>N125</f>
        <v>0</v>
      </c>
      <c r="O90" s="268"/>
      <c r="P90" s="268"/>
      <c r="Q90" s="268"/>
      <c r="R90" s="128"/>
    </row>
    <row r="91" spans="2:47" s="7" customFormat="1" ht="19.899999999999999" customHeight="1" x14ac:dyDescent="0.3">
      <c r="B91" s="126"/>
      <c r="C91" s="127"/>
      <c r="D91" s="101" t="s">
        <v>129</v>
      </c>
      <c r="E91" s="127"/>
      <c r="F91" s="127"/>
      <c r="G91" s="127"/>
      <c r="H91" s="127"/>
      <c r="I91" s="127"/>
      <c r="J91" s="127"/>
      <c r="K91" s="127"/>
      <c r="L91" s="127"/>
      <c r="M91" s="127"/>
      <c r="N91" s="245">
        <f>N128</f>
        <v>0</v>
      </c>
      <c r="O91" s="268"/>
      <c r="P91" s="268"/>
      <c r="Q91" s="268"/>
      <c r="R91" s="128"/>
    </row>
    <row r="92" spans="2:47" s="6" customFormat="1" ht="24.95" customHeight="1" x14ac:dyDescent="0.3">
      <c r="B92" s="122"/>
      <c r="C92" s="123"/>
      <c r="D92" s="124" t="s">
        <v>130</v>
      </c>
      <c r="E92" s="123"/>
      <c r="F92" s="123"/>
      <c r="G92" s="123"/>
      <c r="H92" s="123"/>
      <c r="I92" s="123"/>
      <c r="J92" s="123"/>
      <c r="K92" s="123"/>
      <c r="L92" s="123"/>
      <c r="M92" s="123"/>
      <c r="N92" s="266">
        <f>N153</f>
        <v>0</v>
      </c>
      <c r="O92" s="267"/>
      <c r="P92" s="267"/>
      <c r="Q92" s="267"/>
      <c r="R92" s="125"/>
    </row>
    <row r="93" spans="2:47" s="7" customFormat="1" ht="19.899999999999999" customHeight="1" x14ac:dyDescent="0.3">
      <c r="B93" s="126"/>
      <c r="C93" s="127"/>
      <c r="D93" s="101" t="s">
        <v>131</v>
      </c>
      <c r="E93" s="127"/>
      <c r="F93" s="127"/>
      <c r="G93" s="127"/>
      <c r="H93" s="127"/>
      <c r="I93" s="127"/>
      <c r="J93" s="127"/>
      <c r="K93" s="127"/>
      <c r="L93" s="127"/>
      <c r="M93" s="127"/>
      <c r="N93" s="245">
        <f>N154</f>
        <v>0</v>
      </c>
      <c r="O93" s="268"/>
      <c r="P93" s="268"/>
      <c r="Q93" s="268"/>
      <c r="R93" s="128"/>
    </row>
    <row r="94" spans="2:47" s="7" customFormat="1" ht="19.899999999999999" customHeight="1" x14ac:dyDescent="0.3">
      <c r="B94" s="126"/>
      <c r="C94" s="127"/>
      <c r="D94" s="101" t="s">
        <v>132</v>
      </c>
      <c r="E94" s="127"/>
      <c r="F94" s="127"/>
      <c r="G94" s="127"/>
      <c r="H94" s="127"/>
      <c r="I94" s="127"/>
      <c r="J94" s="127"/>
      <c r="K94" s="127"/>
      <c r="L94" s="127"/>
      <c r="M94" s="127"/>
      <c r="N94" s="245">
        <f>N156</f>
        <v>0</v>
      </c>
      <c r="O94" s="268"/>
      <c r="P94" s="268"/>
      <c r="Q94" s="268"/>
      <c r="R94" s="128"/>
    </row>
    <row r="95" spans="2:47" s="7" customFormat="1" ht="19.899999999999999" customHeight="1" x14ac:dyDescent="0.3">
      <c r="B95" s="126"/>
      <c r="C95" s="127"/>
      <c r="D95" s="101" t="s">
        <v>133</v>
      </c>
      <c r="E95" s="127"/>
      <c r="F95" s="127"/>
      <c r="G95" s="127"/>
      <c r="H95" s="127"/>
      <c r="I95" s="127"/>
      <c r="J95" s="127"/>
      <c r="K95" s="127"/>
      <c r="L95" s="127"/>
      <c r="M95" s="127"/>
      <c r="N95" s="245">
        <f>N159</f>
        <v>0</v>
      </c>
      <c r="O95" s="268"/>
      <c r="P95" s="268"/>
      <c r="Q95" s="268"/>
      <c r="R95" s="128"/>
    </row>
    <row r="96" spans="2:47" s="6" customFormat="1" ht="21.75" customHeight="1" x14ac:dyDescent="0.35">
      <c r="B96" s="122"/>
      <c r="C96" s="123"/>
      <c r="D96" s="124" t="s">
        <v>134</v>
      </c>
      <c r="E96" s="123"/>
      <c r="F96" s="123"/>
      <c r="G96" s="123"/>
      <c r="H96" s="123"/>
      <c r="I96" s="123"/>
      <c r="J96" s="123"/>
      <c r="K96" s="123"/>
      <c r="L96" s="123"/>
      <c r="M96" s="123"/>
      <c r="N96" s="269">
        <f>N162</f>
        <v>0</v>
      </c>
      <c r="O96" s="267"/>
      <c r="P96" s="267"/>
      <c r="Q96" s="267"/>
      <c r="R96" s="125"/>
    </row>
    <row r="97" spans="2:65" s="1" customFormat="1" ht="21.75" customHeight="1" x14ac:dyDescent="0.3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65" s="1" customFormat="1" ht="29.25" customHeight="1" x14ac:dyDescent="0.3">
      <c r="B98" s="34"/>
      <c r="C98" s="121" t="s">
        <v>135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265">
        <f>ROUND(N99+N100+N101+N102+N103+N104,2)</f>
        <v>0</v>
      </c>
      <c r="O98" s="270"/>
      <c r="P98" s="270"/>
      <c r="Q98" s="270"/>
      <c r="R98" s="36"/>
      <c r="T98" s="129"/>
      <c r="U98" s="130" t="s">
        <v>42</v>
      </c>
    </row>
    <row r="99" spans="2:65" s="1" customFormat="1" ht="18" customHeight="1" x14ac:dyDescent="0.3">
      <c r="B99" s="131"/>
      <c r="C99" s="132"/>
      <c r="D99" s="246" t="s">
        <v>136</v>
      </c>
      <c r="E99" s="271"/>
      <c r="F99" s="271"/>
      <c r="G99" s="271"/>
      <c r="H99" s="271"/>
      <c r="I99" s="132"/>
      <c r="J99" s="132"/>
      <c r="K99" s="132"/>
      <c r="L99" s="132"/>
      <c r="M99" s="132"/>
      <c r="N99" s="248">
        <f>ROUND(N88*T99,2)</f>
        <v>0</v>
      </c>
      <c r="O99" s="272"/>
      <c r="P99" s="272"/>
      <c r="Q99" s="272"/>
      <c r="R99" s="134"/>
      <c r="S99" s="135"/>
      <c r="T99" s="136"/>
      <c r="U99" s="137" t="s">
        <v>45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137</v>
      </c>
      <c r="AZ99" s="135"/>
      <c r="BA99" s="135"/>
      <c r="BB99" s="135"/>
      <c r="BC99" s="135"/>
      <c r="BD99" s="135"/>
      <c r="BE99" s="139">
        <f t="shared" ref="BE99:BE104" si="0">IF(U99="základná",N99,0)</f>
        <v>0</v>
      </c>
      <c r="BF99" s="139">
        <f t="shared" ref="BF99:BF104" si="1">IF(U99="znížená",N99,0)</f>
        <v>0</v>
      </c>
      <c r="BG99" s="139">
        <f t="shared" ref="BG99:BG104" si="2">IF(U99="zákl. prenesená",N99,0)</f>
        <v>0</v>
      </c>
      <c r="BH99" s="139">
        <f t="shared" ref="BH99:BH104" si="3">IF(U99="zníž. prenesená",N99,0)</f>
        <v>0</v>
      </c>
      <c r="BI99" s="139">
        <f t="shared" ref="BI99:BI104" si="4">IF(U99="nulová",N99,0)</f>
        <v>0</v>
      </c>
      <c r="BJ99" s="138" t="s">
        <v>138</v>
      </c>
      <c r="BK99" s="135"/>
      <c r="BL99" s="135"/>
      <c r="BM99" s="135"/>
    </row>
    <row r="100" spans="2:65" s="1" customFormat="1" ht="18" customHeight="1" x14ac:dyDescent="0.3">
      <c r="B100" s="131"/>
      <c r="C100" s="132"/>
      <c r="D100" s="246" t="s">
        <v>139</v>
      </c>
      <c r="E100" s="271"/>
      <c r="F100" s="271"/>
      <c r="G100" s="271"/>
      <c r="H100" s="271"/>
      <c r="I100" s="132"/>
      <c r="J100" s="132"/>
      <c r="K100" s="132"/>
      <c r="L100" s="132"/>
      <c r="M100" s="132"/>
      <c r="N100" s="248">
        <f>ROUND(N88*T100,2)</f>
        <v>0</v>
      </c>
      <c r="O100" s="272"/>
      <c r="P100" s="272"/>
      <c r="Q100" s="272"/>
      <c r="R100" s="134"/>
      <c r="S100" s="135"/>
      <c r="T100" s="136"/>
      <c r="U100" s="137" t="s">
        <v>45</v>
      </c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8" t="s">
        <v>137</v>
      </c>
      <c r="AZ100" s="135"/>
      <c r="BA100" s="135"/>
      <c r="BB100" s="135"/>
      <c r="BC100" s="135"/>
      <c r="BD100" s="135"/>
      <c r="BE100" s="139">
        <f t="shared" si="0"/>
        <v>0</v>
      </c>
      <c r="BF100" s="139">
        <f t="shared" si="1"/>
        <v>0</v>
      </c>
      <c r="BG100" s="139">
        <f t="shared" si="2"/>
        <v>0</v>
      </c>
      <c r="BH100" s="139">
        <f t="shared" si="3"/>
        <v>0</v>
      </c>
      <c r="BI100" s="139">
        <f t="shared" si="4"/>
        <v>0</v>
      </c>
      <c r="BJ100" s="138" t="s">
        <v>138</v>
      </c>
      <c r="BK100" s="135"/>
      <c r="BL100" s="135"/>
      <c r="BM100" s="135"/>
    </row>
    <row r="101" spans="2:65" s="1" customFormat="1" ht="18" customHeight="1" x14ac:dyDescent="0.3">
      <c r="B101" s="131"/>
      <c r="C101" s="132"/>
      <c r="D101" s="246" t="s">
        <v>140</v>
      </c>
      <c r="E101" s="271"/>
      <c r="F101" s="271"/>
      <c r="G101" s="271"/>
      <c r="H101" s="271"/>
      <c r="I101" s="132"/>
      <c r="J101" s="132"/>
      <c r="K101" s="132"/>
      <c r="L101" s="132"/>
      <c r="M101" s="132"/>
      <c r="N101" s="248">
        <f>ROUND(N88*T101,2)</f>
        <v>0</v>
      </c>
      <c r="O101" s="272"/>
      <c r="P101" s="272"/>
      <c r="Q101" s="272"/>
      <c r="R101" s="134"/>
      <c r="S101" s="135"/>
      <c r="T101" s="136"/>
      <c r="U101" s="137" t="s">
        <v>45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8" t="s">
        <v>137</v>
      </c>
      <c r="AZ101" s="135"/>
      <c r="BA101" s="135"/>
      <c r="BB101" s="135"/>
      <c r="BC101" s="135"/>
      <c r="BD101" s="135"/>
      <c r="BE101" s="139">
        <f t="shared" si="0"/>
        <v>0</v>
      </c>
      <c r="BF101" s="139">
        <f t="shared" si="1"/>
        <v>0</v>
      </c>
      <c r="BG101" s="139">
        <f t="shared" si="2"/>
        <v>0</v>
      </c>
      <c r="BH101" s="139">
        <f t="shared" si="3"/>
        <v>0</v>
      </c>
      <c r="BI101" s="139">
        <f t="shared" si="4"/>
        <v>0</v>
      </c>
      <c r="BJ101" s="138" t="s">
        <v>138</v>
      </c>
      <c r="BK101" s="135"/>
      <c r="BL101" s="135"/>
      <c r="BM101" s="135"/>
    </row>
    <row r="102" spans="2:65" s="1" customFormat="1" ht="18" customHeight="1" x14ac:dyDescent="0.3">
      <c r="B102" s="131"/>
      <c r="C102" s="132"/>
      <c r="D102" s="246" t="s">
        <v>141</v>
      </c>
      <c r="E102" s="271"/>
      <c r="F102" s="271"/>
      <c r="G102" s="271"/>
      <c r="H102" s="271"/>
      <c r="I102" s="132"/>
      <c r="J102" s="132"/>
      <c r="K102" s="132"/>
      <c r="L102" s="132"/>
      <c r="M102" s="132"/>
      <c r="N102" s="248">
        <f>ROUND(N88*T102,2)</f>
        <v>0</v>
      </c>
      <c r="O102" s="272"/>
      <c r="P102" s="272"/>
      <c r="Q102" s="272"/>
      <c r="R102" s="134"/>
      <c r="S102" s="135"/>
      <c r="T102" s="136"/>
      <c r="U102" s="137" t="s">
        <v>45</v>
      </c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8" t="s">
        <v>137</v>
      </c>
      <c r="AZ102" s="135"/>
      <c r="BA102" s="135"/>
      <c r="BB102" s="135"/>
      <c r="BC102" s="135"/>
      <c r="BD102" s="135"/>
      <c r="BE102" s="139">
        <f t="shared" si="0"/>
        <v>0</v>
      </c>
      <c r="BF102" s="139">
        <f t="shared" si="1"/>
        <v>0</v>
      </c>
      <c r="BG102" s="139">
        <f t="shared" si="2"/>
        <v>0</v>
      </c>
      <c r="BH102" s="139">
        <f t="shared" si="3"/>
        <v>0</v>
      </c>
      <c r="BI102" s="139">
        <f t="shared" si="4"/>
        <v>0</v>
      </c>
      <c r="BJ102" s="138" t="s">
        <v>138</v>
      </c>
      <c r="BK102" s="135"/>
      <c r="BL102" s="135"/>
      <c r="BM102" s="135"/>
    </row>
    <row r="103" spans="2:65" s="1" customFormat="1" ht="18" customHeight="1" x14ac:dyDescent="0.3">
      <c r="B103" s="131"/>
      <c r="C103" s="132"/>
      <c r="D103" s="246" t="s">
        <v>142</v>
      </c>
      <c r="E103" s="271"/>
      <c r="F103" s="271"/>
      <c r="G103" s="271"/>
      <c r="H103" s="271"/>
      <c r="I103" s="132"/>
      <c r="J103" s="132"/>
      <c r="K103" s="132"/>
      <c r="L103" s="132"/>
      <c r="M103" s="132"/>
      <c r="N103" s="248">
        <f>ROUND(N88*T103,2)</f>
        <v>0</v>
      </c>
      <c r="O103" s="272"/>
      <c r="P103" s="272"/>
      <c r="Q103" s="272"/>
      <c r="R103" s="134"/>
      <c r="S103" s="135"/>
      <c r="T103" s="136"/>
      <c r="U103" s="137" t="s">
        <v>45</v>
      </c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8" t="s">
        <v>137</v>
      </c>
      <c r="AZ103" s="135"/>
      <c r="BA103" s="135"/>
      <c r="BB103" s="135"/>
      <c r="BC103" s="135"/>
      <c r="BD103" s="135"/>
      <c r="BE103" s="139">
        <f t="shared" si="0"/>
        <v>0</v>
      </c>
      <c r="BF103" s="139">
        <f t="shared" si="1"/>
        <v>0</v>
      </c>
      <c r="BG103" s="139">
        <f t="shared" si="2"/>
        <v>0</v>
      </c>
      <c r="BH103" s="139">
        <f t="shared" si="3"/>
        <v>0</v>
      </c>
      <c r="BI103" s="139">
        <f t="shared" si="4"/>
        <v>0</v>
      </c>
      <c r="BJ103" s="138" t="s">
        <v>138</v>
      </c>
      <c r="BK103" s="135"/>
      <c r="BL103" s="135"/>
      <c r="BM103" s="135"/>
    </row>
    <row r="104" spans="2:65" s="1" customFormat="1" ht="18" customHeight="1" x14ac:dyDescent="0.3">
      <c r="B104" s="131"/>
      <c r="C104" s="132"/>
      <c r="D104" s="133" t="s">
        <v>143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248">
        <f>ROUND(N88*T104,2)</f>
        <v>0</v>
      </c>
      <c r="O104" s="272"/>
      <c r="P104" s="272"/>
      <c r="Q104" s="272"/>
      <c r="R104" s="134"/>
      <c r="S104" s="135"/>
      <c r="T104" s="140"/>
      <c r="U104" s="141" t="s">
        <v>45</v>
      </c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8" t="s">
        <v>144</v>
      </c>
      <c r="AZ104" s="135"/>
      <c r="BA104" s="135"/>
      <c r="BB104" s="135"/>
      <c r="BC104" s="135"/>
      <c r="BD104" s="135"/>
      <c r="BE104" s="139">
        <f t="shared" si="0"/>
        <v>0</v>
      </c>
      <c r="BF104" s="139">
        <f t="shared" si="1"/>
        <v>0</v>
      </c>
      <c r="BG104" s="139">
        <f t="shared" si="2"/>
        <v>0</v>
      </c>
      <c r="BH104" s="139">
        <f t="shared" si="3"/>
        <v>0</v>
      </c>
      <c r="BI104" s="139">
        <f t="shared" si="4"/>
        <v>0</v>
      </c>
      <c r="BJ104" s="138" t="s">
        <v>138</v>
      </c>
      <c r="BK104" s="135"/>
      <c r="BL104" s="135"/>
      <c r="BM104" s="135"/>
    </row>
    <row r="105" spans="2:65" s="1" customFormat="1" x14ac:dyDescent="0.3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29.25" customHeight="1" x14ac:dyDescent="0.3">
      <c r="B106" s="34"/>
      <c r="C106" s="112" t="s">
        <v>111</v>
      </c>
      <c r="D106" s="113"/>
      <c r="E106" s="113"/>
      <c r="F106" s="113"/>
      <c r="G106" s="113"/>
      <c r="H106" s="113"/>
      <c r="I106" s="113"/>
      <c r="J106" s="113"/>
      <c r="K106" s="113"/>
      <c r="L106" s="249">
        <f>ROUND(SUM(N88+N98),2)</f>
        <v>0</v>
      </c>
      <c r="M106" s="249"/>
      <c r="N106" s="249"/>
      <c r="O106" s="249"/>
      <c r="P106" s="249"/>
      <c r="Q106" s="249"/>
      <c r="R106" s="36"/>
    </row>
    <row r="107" spans="2:65" s="1" customFormat="1" ht="6.95" customHeight="1" x14ac:dyDescent="0.3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11" spans="2:65" s="1" customFormat="1" ht="6.95" customHeight="1" x14ac:dyDescent="0.3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50000000000003" customHeight="1" x14ac:dyDescent="0.3">
      <c r="B112" s="34"/>
      <c r="C112" s="209" t="s">
        <v>145</v>
      </c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36"/>
    </row>
    <row r="113" spans="2:65" s="1" customFormat="1" ht="6.95" customHeight="1" x14ac:dyDescent="0.3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0" customHeight="1" x14ac:dyDescent="0.3">
      <c r="B114" s="34"/>
      <c r="C114" s="29" t="s">
        <v>17</v>
      </c>
      <c r="D114" s="35"/>
      <c r="E114" s="35"/>
      <c r="F114" s="252" t="str">
        <f>F6</f>
        <v xml:space="preserve"> REKONŠTRUKCIA MESTSKEJ KNIŽNICE</v>
      </c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35"/>
      <c r="R114" s="36"/>
    </row>
    <row r="115" spans="2:65" s="1" customFormat="1" ht="36.950000000000003" customHeight="1" x14ac:dyDescent="0.3">
      <c r="B115" s="34"/>
      <c r="C115" s="68" t="s">
        <v>118</v>
      </c>
      <c r="D115" s="35"/>
      <c r="E115" s="35"/>
      <c r="F115" s="229" t="str">
        <f>F7</f>
        <v>1801 - B -  REKONŠTRUKCIA MESTSKEJ KNIŽNICE  - búracie práce</v>
      </c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35"/>
      <c r="R115" s="36"/>
    </row>
    <row r="116" spans="2:65" s="1" customFormat="1" ht="6.95" customHeight="1" x14ac:dyDescent="0.3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1" customFormat="1" ht="18" customHeight="1" x14ac:dyDescent="0.3">
      <c r="B117" s="34"/>
      <c r="C117" s="29" t="s">
        <v>22</v>
      </c>
      <c r="D117" s="35"/>
      <c r="E117" s="35"/>
      <c r="F117" s="27" t="str">
        <f>F9</f>
        <v>Ul. SNP Žiar nad Hronom</v>
      </c>
      <c r="G117" s="35"/>
      <c r="H117" s="35"/>
      <c r="I117" s="35"/>
      <c r="J117" s="35"/>
      <c r="K117" s="29" t="s">
        <v>24</v>
      </c>
      <c r="L117" s="35"/>
      <c r="M117" s="256" t="str">
        <f>IF(O9="","",O9)</f>
        <v>18. 3. 2014</v>
      </c>
      <c r="N117" s="256"/>
      <c r="O117" s="256"/>
      <c r="P117" s="256"/>
      <c r="Q117" s="35"/>
      <c r="R117" s="36"/>
    </row>
    <row r="118" spans="2:65" s="1" customFormat="1" ht="6.95" customHeight="1" x14ac:dyDescent="0.3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1" customFormat="1" ht="15" x14ac:dyDescent="0.3">
      <c r="B119" s="34"/>
      <c r="C119" s="29" t="s">
        <v>26</v>
      </c>
      <c r="D119" s="35"/>
      <c r="E119" s="35"/>
      <c r="F119" s="27" t="str">
        <f>E12</f>
        <v>Mesto Žiar nad Hronom</v>
      </c>
      <c r="G119" s="35"/>
      <c r="H119" s="35"/>
      <c r="I119" s="35"/>
      <c r="J119" s="35"/>
      <c r="K119" s="29" t="s">
        <v>32</v>
      </c>
      <c r="L119" s="35"/>
      <c r="M119" s="213" t="str">
        <f>E18</f>
        <v>Architekti-DE  Šoltésovej 22, 96501 Žiar nad Hronom</v>
      </c>
      <c r="N119" s="213"/>
      <c r="O119" s="213"/>
      <c r="P119" s="213"/>
      <c r="Q119" s="213"/>
      <c r="R119" s="36"/>
    </row>
    <row r="120" spans="2:65" s="1" customFormat="1" ht="14.45" customHeight="1" x14ac:dyDescent="0.3">
      <c r="B120" s="34"/>
      <c r="C120" s="29" t="s">
        <v>30</v>
      </c>
      <c r="D120" s="35"/>
      <c r="E120" s="35"/>
      <c r="F120" s="27" t="str">
        <f>IF(E15="","",E15)</f>
        <v>Vyplň údaj</v>
      </c>
      <c r="G120" s="35"/>
      <c r="H120" s="35"/>
      <c r="I120" s="35"/>
      <c r="J120" s="35"/>
      <c r="K120" s="29" t="s">
        <v>37</v>
      </c>
      <c r="L120" s="35"/>
      <c r="M120" s="213" t="str">
        <f>E21</f>
        <v xml:space="preserve"> </v>
      </c>
      <c r="N120" s="213"/>
      <c r="O120" s="213"/>
      <c r="P120" s="213"/>
      <c r="Q120" s="213"/>
      <c r="R120" s="36"/>
    </row>
    <row r="121" spans="2:65" s="1" customFormat="1" ht="10.35" customHeight="1" x14ac:dyDescent="0.3"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6"/>
    </row>
    <row r="122" spans="2:65" s="8" customFormat="1" ht="29.25" customHeight="1" x14ac:dyDescent="0.3">
      <c r="B122" s="142"/>
      <c r="C122" s="143" t="s">
        <v>146</v>
      </c>
      <c r="D122" s="144" t="s">
        <v>147</v>
      </c>
      <c r="E122" s="144" t="s">
        <v>60</v>
      </c>
      <c r="F122" s="273" t="s">
        <v>148</v>
      </c>
      <c r="G122" s="273"/>
      <c r="H122" s="273"/>
      <c r="I122" s="273"/>
      <c r="J122" s="144" t="s">
        <v>149</v>
      </c>
      <c r="K122" s="144" t="s">
        <v>150</v>
      </c>
      <c r="L122" s="273" t="s">
        <v>151</v>
      </c>
      <c r="M122" s="273"/>
      <c r="N122" s="273" t="s">
        <v>124</v>
      </c>
      <c r="O122" s="273"/>
      <c r="P122" s="273"/>
      <c r="Q122" s="274"/>
      <c r="R122" s="145"/>
      <c r="T122" s="75" t="s">
        <v>152</v>
      </c>
      <c r="U122" s="76" t="s">
        <v>42</v>
      </c>
      <c r="V122" s="76" t="s">
        <v>153</v>
      </c>
      <c r="W122" s="76" t="s">
        <v>154</v>
      </c>
      <c r="X122" s="76" t="s">
        <v>155</v>
      </c>
      <c r="Y122" s="76" t="s">
        <v>156</v>
      </c>
      <c r="Z122" s="76" t="s">
        <v>157</v>
      </c>
      <c r="AA122" s="77" t="s">
        <v>158</v>
      </c>
    </row>
    <row r="123" spans="2:65" s="1" customFormat="1" ht="29.25" customHeight="1" x14ac:dyDescent="0.35">
      <c r="B123" s="34"/>
      <c r="C123" s="79" t="s">
        <v>121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285">
        <f>BK123</f>
        <v>0</v>
      </c>
      <c r="O123" s="286"/>
      <c r="P123" s="286"/>
      <c r="Q123" s="286"/>
      <c r="R123" s="36"/>
      <c r="T123" s="78"/>
      <c r="U123" s="50"/>
      <c r="V123" s="50"/>
      <c r="W123" s="146">
        <f>W124+W153+W162</f>
        <v>0</v>
      </c>
      <c r="X123" s="50"/>
      <c r="Y123" s="146">
        <f>Y124+Y153+Y162</f>
        <v>1.071E-4</v>
      </c>
      <c r="Z123" s="50"/>
      <c r="AA123" s="147">
        <f>AA124+AA153+AA162</f>
        <v>87.327995499999972</v>
      </c>
      <c r="AT123" s="18" t="s">
        <v>77</v>
      </c>
      <c r="AU123" s="18" t="s">
        <v>126</v>
      </c>
      <c r="BK123" s="148">
        <f>BK124+BK153+BK162</f>
        <v>0</v>
      </c>
    </row>
    <row r="124" spans="2:65" s="9" customFormat="1" ht="37.35" customHeight="1" x14ac:dyDescent="0.35">
      <c r="B124" s="149"/>
      <c r="C124" s="150"/>
      <c r="D124" s="151" t="s">
        <v>127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269">
        <f>BK124</f>
        <v>0</v>
      </c>
      <c r="O124" s="287"/>
      <c r="P124" s="287"/>
      <c r="Q124" s="287"/>
      <c r="R124" s="152"/>
      <c r="T124" s="153"/>
      <c r="U124" s="150"/>
      <c r="V124" s="150"/>
      <c r="W124" s="154">
        <f>W125+W128</f>
        <v>0</v>
      </c>
      <c r="X124" s="150"/>
      <c r="Y124" s="154">
        <f>Y125+Y128</f>
        <v>1.071E-4</v>
      </c>
      <c r="Z124" s="150"/>
      <c r="AA124" s="155">
        <f>AA125+AA128</f>
        <v>82.175930999999977</v>
      </c>
      <c r="AR124" s="156" t="s">
        <v>86</v>
      </c>
      <c r="AT124" s="157" t="s">
        <v>77</v>
      </c>
      <c r="AU124" s="157" t="s">
        <v>78</v>
      </c>
      <c r="AY124" s="156" t="s">
        <v>159</v>
      </c>
      <c r="BK124" s="158">
        <f>BK125+BK128</f>
        <v>0</v>
      </c>
    </row>
    <row r="125" spans="2:65" s="9" customFormat="1" ht="19.899999999999999" customHeight="1" x14ac:dyDescent="0.3">
      <c r="B125" s="149"/>
      <c r="C125" s="150"/>
      <c r="D125" s="159" t="s">
        <v>128</v>
      </c>
      <c r="E125" s="159"/>
      <c r="F125" s="159"/>
      <c r="G125" s="159"/>
      <c r="H125" s="159"/>
      <c r="I125" s="159"/>
      <c r="J125" s="159"/>
      <c r="K125" s="159"/>
      <c r="L125" s="159"/>
      <c r="M125" s="159"/>
      <c r="N125" s="288">
        <f>BK125</f>
        <v>0</v>
      </c>
      <c r="O125" s="289"/>
      <c r="P125" s="289"/>
      <c r="Q125" s="289"/>
      <c r="R125" s="152"/>
      <c r="T125" s="153"/>
      <c r="U125" s="150"/>
      <c r="V125" s="150"/>
      <c r="W125" s="154">
        <f>SUM(W126:W127)</f>
        <v>0</v>
      </c>
      <c r="X125" s="150"/>
      <c r="Y125" s="154">
        <f>SUM(Y126:Y127)</f>
        <v>0</v>
      </c>
      <c r="Z125" s="150"/>
      <c r="AA125" s="155">
        <f>SUM(AA126:AA127)</f>
        <v>0.65159999999999996</v>
      </c>
      <c r="AR125" s="156" t="s">
        <v>86</v>
      </c>
      <c r="AT125" s="157" t="s">
        <v>77</v>
      </c>
      <c r="AU125" s="157" t="s">
        <v>86</v>
      </c>
      <c r="AY125" s="156" t="s">
        <v>159</v>
      </c>
      <c r="BK125" s="158">
        <f>SUM(BK126:BK127)</f>
        <v>0</v>
      </c>
    </row>
    <row r="126" spans="2:65" s="1" customFormat="1" ht="38.25" customHeight="1" x14ac:dyDescent="0.3">
      <c r="B126" s="131"/>
      <c r="C126" s="160" t="s">
        <v>86</v>
      </c>
      <c r="D126" s="160" t="s">
        <v>160</v>
      </c>
      <c r="E126" s="161" t="s">
        <v>161</v>
      </c>
      <c r="F126" s="275" t="s">
        <v>162</v>
      </c>
      <c r="G126" s="275"/>
      <c r="H126" s="275"/>
      <c r="I126" s="275"/>
      <c r="J126" s="162" t="s">
        <v>163</v>
      </c>
      <c r="K126" s="163">
        <v>3.6</v>
      </c>
      <c r="L126" s="276">
        <v>0</v>
      </c>
      <c r="M126" s="276"/>
      <c r="N126" s="277">
        <f>ROUND(L126*K126,3)</f>
        <v>0</v>
      </c>
      <c r="O126" s="277"/>
      <c r="P126" s="277"/>
      <c r="Q126" s="277"/>
      <c r="R126" s="134"/>
      <c r="T126" s="165" t="s">
        <v>5</v>
      </c>
      <c r="U126" s="43" t="s">
        <v>45</v>
      </c>
      <c r="V126" s="35"/>
      <c r="W126" s="166">
        <f>V126*K126</f>
        <v>0</v>
      </c>
      <c r="X126" s="166">
        <v>0</v>
      </c>
      <c r="Y126" s="166">
        <f>X126*K126</f>
        <v>0</v>
      </c>
      <c r="Z126" s="166">
        <v>0.18099999999999999</v>
      </c>
      <c r="AA126" s="167">
        <f>Z126*K126</f>
        <v>0.65159999999999996</v>
      </c>
      <c r="AR126" s="18" t="s">
        <v>164</v>
      </c>
      <c r="AT126" s="18" t="s">
        <v>160</v>
      </c>
      <c r="AU126" s="18" t="s">
        <v>138</v>
      </c>
      <c r="AY126" s="18" t="s">
        <v>159</v>
      </c>
      <c r="BE126" s="105">
        <f>IF(U126="základná",N126,0)</f>
        <v>0</v>
      </c>
      <c r="BF126" s="105">
        <f>IF(U126="znížená",N126,0)</f>
        <v>0</v>
      </c>
      <c r="BG126" s="105">
        <f>IF(U126="zákl. prenesená",N126,0)</f>
        <v>0</v>
      </c>
      <c r="BH126" s="105">
        <f>IF(U126="zníž. prenesená",N126,0)</f>
        <v>0</v>
      </c>
      <c r="BI126" s="105">
        <f>IF(U126="nulová",N126,0)</f>
        <v>0</v>
      </c>
      <c r="BJ126" s="18" t="s">
        <v>138</v>
      </c>
      <c r="BK126" s="168">
        <f>ROUND(L126*K126,3)</f>
        <v>0</v>
      </c>
      <c r="BL126" s="18" t="s">
        <v>164</v>
      </c>
      <c r="BM126" s="18" t="s">
        <v>165</v>
      </c>
    </row>
    <row r="127" spans="2:65" s="1" customFormat="1" ht="25.5" customHeight="1" x14ac:dyDescent="0.3">
      <c r="B127" s="131"/>
      <c r="C127" s="160" t="s">
        <v>138</v>
      </c>
      <c r="D127" s="160" t="s">
        <v>160</v>
      </c>
      <c r="E127" s="161" t="s">
        <v>166</v>
      </c>
      <c r="F127" s="275" t="s">
        <v>167</v>
      </c>
      <c r="G127" s="275"/>
      <c r="H127" s="275"/>
      <c r="I127" s="275"/>
      <c r="J127" s="162" t="s">
        <v>168</v>
      </c>
      <c r="K127" s="163">
        <v>49.420999999999999</v>
      </c>
      <c r="L127" s="276">
        <v>0</v>
      </c>
      <c r="M127" s="276"/>
      <c r="N127" s="277">
        <f>ROUND(L127*K127,3)</f>
        <v>0</v>
      </c>
      <c r="O127" s="277"/>
      <c r="P127" s="277"/>
      <c r="Q127" s="277"/>
      <c r="R127" s="134"/>
      <c r="T127" s="165" t="s">
        <v>5</v>
      </c>
      <c r="U127" s="43" t="s">
        <v>45</v>
      </c>
      <c r="V127" s="35"/>
      <c r="W127" s="166">
        <f>V127*K127</f>
        <v>0</v>
      </c>
      <c r="X127" s="166">
        <v>0</v>
      </c>
      <c r="Y127" s="166">
        <f>X127*K127</f>
        <v>0</v>
      </c>
      <c r="Z127" s="166">
        <v>0</v>
      </c>
      <c r="AA127" s="167">
        <f>Z127*K127</f>
        <v>0</v>
      </c>
      <c r="AR127" s="18" t="s">
        <v>164</v>
      </c>
      <c r="AT127" s="18" t="s">
        <v>160</v>
      </c>
      <c r="AU127" s="18" t="s">
        <v>138</v>
      </c>
      <c r="AY127" s="18" t="s">
        <v>159</v>
      </c>
      <c r="BE127" s="105">
        <f>IF(U127="základná",N127,0)</f>
        <v>0</v>
      </c>
      <c r="BF127" s="105">
        <f>IF(U127="znížená",N127,0)</f>
        <v>0</v>
      </c>
      <c r="BG127" s="105">
        <f>IF(U127="zákl. prenesená",N127,0)</f>
        <v>0</v>
      </c>
      <c r="BH127" s="105">
        <f>IF(U127="zníž. prenesená",N127,0)</f>
        <v>0</v>
      </c>
      <c r="BI127" s="105">
        <f>IF(U127="nulová",N127,0)</f>
        <v>0</v>
      </c>
      <c r="BJ127" s="18" t="s">
        <v>138</v>
      </c>
      <c r="BK127" s="168">
        <f>ROUND(L127*K127,3)</f>
        <v>0</v>
      </c>
      <c r="BL127" s="18" t="s">
        <v>164</v>
      </c>
      <c r="BM127" s="18" t="s">
        <v>169</v>
      </c>
    </row>
    <row r="128" spans="2:65" s="9" customFormat="1" ht="29.85" customHeight="1" x14ac:dyDescent="0.3">
      <c r="B128" s="149"/>
      <c r="C128" s="150"/>
      <c r="D128" s="159" t="s">
        <v>129</v>
      </c>
      <c r="E128" s="159"/>
      <c r="F128" s="159"/>
      <c r="G128" s="159"/>
      <c r="H128" s="159"/>
      <c r="I128" s="159"/>
      <c r="J128" s="159"/>
      <c r="K128" s="159"/>
      <c r="L128" s="159"/>
      <c r="M128" s="159"/>
      <c r="N128" s="278">
        <f>BK128</f>
        <v>0</v>
      </c>
      <c r="O128" s="279"/>
      <c r="P128" s="279"/>
      <c r="Q128" s="279"/>
      <c r="R128" s="152"/>
      <c r="T128" s="153"/>
      <c r="U128" s="150"/>
      <c r="V128" s="150"/>
      <c r="W128" s="154">
        <f>SUM(W129:W152)</f>
        <v>0</v>
      </c>
      <c r="X128" s="150"/>
      <c r="Y128" s="154">
        <f>SUM(Y129:Y152)</f>
        <v>1.071E-4</v>
      </c>
      <c r="Z128" s="150"/>
      <c r="AA128" s="155">
        <f>SUM(AA129:AA152)</f>
        <v>81.524330999999975</v>
      </c>
      <c r="AR128" s="156" t="s">
        <v>86</v>
      </c>
      <c r="AT128" s="157" t="s">
        <v>77</v>
      </c>
      <c r="AU128" s="157" t="s">
        <v>86</v>
      </c>
      <c r="AY128" s="156" t="s">
        <v>159</v>
      </c>
      <c r="BK128" s="158">
        <f>SUM(BK129:BK152)</f>
        <v>0</v>
      </c>
    </row>
    <row r="129" spans="2:65" s="1" customFormat="1" ht="25.5" customHeight="1" x14ac:dyDescent="0.3">
      <c r="B129" s="131"/>
      <c r="C129" s="160" t="s">
        <v>170</v>
      </c>
      <c r="D129" s="160" t="s">
        <v>160</v>
      </c>
      <c r="E129" s="161" t="s">
        <v>171</v>
      </c>
      <c r="F129" s="275" t="s">
        <v>172</v>
      </c>
      <c r="G129" s="275"/>
      <c r="H129" s="275"/>
      <c r="I129" s="275"/>
      <c r="J129" s="162" t="s">
        <v>173</v>
      </c>
      <c r="K129" s="163">
        <v>3.57</v>
      </c>
      <c r="L129" s="276">
        <v>0</v>
      </c>
      <c r="M129" s="276"/>
      <c r="N129" s="277">
        <f t="shared" ref="N129:N152" si="5">ROUND(L129*K129,3)</f>
        <v>0</v>
      </c>
      <c r="O129" s="277"/>
      <c r="P129" s="277"/>
      <c r="Q129" s="277"/>
      <c r="R129" s="134"/>
      <c r="T129" s="165" t="s">
        <v>5</v>
      </c>
      <c r="U129" s="43" t="s">
        <v>45</v>
      </c>
      <c r="V129" s="35"/>
      <c r="W129" s="166">
        <f t="shared" ref="W129:W152" si="6">V129*K129</f>
        <v>0</v>
      </c>
      <c r="X129" s="166">
        <v>3.0000000000000001E-5</v>
      </c>
      <c r="Y129" s="166">
        <f t="shared" ref="Y129:Y152" si="7">X129*K129</f>
        <v>1.071E-4</v>
      </c>
      <c r="Z129" s="166">
        <v>0</v>
      </c>
      <c r="AA129" s="167">
        <f t="shared" ref="AA129:AA152" si="8">Z129*K129</f>
        <v>0</v>
      </c>
      <c r="AR129" s="18" t="s">
        <v>164</v>
      </c>
      <c r="AT129" s="18" t="s">
        <v>160</v>
      </c>
      <c r="AU129" s="18" t="s">
        <v>138</v>
      </c>
      <c r="AY129" s="18" t="s">
        <v>159</v>
      </c>
      <c r="BE129" s="105">
        <f t="shared" ref="BE129:BE152" si="9">IF(U129="základná",N129,0)</f>
        <v>0</v>
      </c>
      <c r="BF129" s="105">
        <f t="shared" ref="BF129:BF152" si="10">IF(U129="znížená",N129,0)</f>
        <v>0</v>
      </c>
      <c r="BG129" s="105">
        <f t="shared" ref="BG129:BG152" si="11">IF(U129="zákl. prenesená",N129,0)</f>
        <v>0</v>
      </c>
      <c r="BH129" s="105">
        <f t="shared" ref="BH129:BH152" si="12">IF(U129="zníž. prenesená",N129,0)</f>
        <v>0</v>
      </c>
      <c r="BI129" s="105">
        <f t="shared" ref="BI129:BI152" si="13">IF(U129="nulová",N129,0)</f>
        <v>0</v>
      </c>
      <c r="BJ129" s="18" t="s">
        <v>138</v>
      </c>
      <c r="BK129" s="168">
        <f t="shared" ref="BK129:BK152" si="14">ROUND(L129*K129,3)</f>
        <v>0</v>
      </c>
      <c r="BL129" s="18" t="s">
        <v>164</v>
      </c>
      <c r="BM129" s="18" t="s">
        <v>174</v>
      </c>
    </row>
    <row r="130" spans="2:65" s="1" customFormat="1" ht="25.5" customHeight="1" x14ac:dyDescent="0.3">
      <c r="B130" s="131"/>
      <c r="C130" s="160" t="s">
        <v>164</v>
      </c>
      <c r="D130" s="160" t="s">
        <v>160</v>
      </c>
      <c r="E130" s="161" t="s">
        <v>175</v>
      </c>
      <c r="F130" s="275" t="s">
        <v>176</v>
      </c>
      <c r="G130" s="275"/>
      <c r="H130" s="275"/>
      <c r="I130" s="275"/>
      <c r="J130" s="162" t="s">
        <v>168</v>
      </c>
      <c r="K130" s="163">
        <v>3.7069999999999999</v>
      </c>
      <c r="L130" s="276">
        <v>0</v>
      </c>
      <c r="M130" s="276"/>
      <c r="N130" s="277">
        <f t="shared" si="5"/>
        <v>0</v>
      </c>
      <c r="O130" s="277"/>
      <c r="P130" s="277"/>
      <c r="Q130" s="277"/>
      <c r="R130" s="134"/>
      <c r="T130" s="165" t="s">
        <v>5</v>
      </c>
      <c r="U130" s="43" t="s">
        <v>45</v>
      </c>
      <c r="V130" s="35"/>
      <c r="W130" s="166">
        <f t="shared" si="6"/>
        <v>0</v>
      </c>
      <c r="X130" s="166">
        <v>0</v>
      </c>
      <c r="Y130" s="166">
        <f t="shared" si="7"/>
        <v>0</v>
      </c>
      <c r="Z130" s="166">
        <v>1.8</v>
      </c>
      <c r="AA130" s="167">
        <f t="shared" si="8"/>
        <v>6.6726000000000001</v>
      </c>
      <c r="AR130" s="18" t="s">
        <v>164</v>
      </c>
      <c r="AT130" s="18" t="s">
        <v>160</v>
      </c>
      <c r="AU130" s="18" t="s">
        <v>138</v>
      </c>
      <c r="AY130" s="18" t="s">
        <v>159</v>
      </c>
      <c r="BE130" s="105">
        <f t="shared" si="9"/>
        <v>0</v>
      </c>
      <c r="BF130" s="105">
        <f t="shared" si="10"/>
        <v>0</v>
      </c>
      <c r="BG130" s="105">
        <f t="shared" si="11"/>
        <v>0</v>
      </c>
      <c r="BH130" s="105">
        <f t="shared" si="12"/>
        <v>0</v>
      </c>
      <c r="BI130" s="105">
        <f t="shared" si="13"/>
        <v>0</v>
      </c>
      <c r="BJ130" s="18" t="s">
        <v>138</v>
      </c>
      <c r="BK130" s="168">
        <f t="shared" si="14"/>
        <v>0</v>
      </c>
      <c r="BL130" s="18" t="s">
        <v>164</v>
      </c>
      <c r="BM130" s="18" t="s">
        <v>177</v>
      </c>
    </row>
    <row r="131" spans="2:65" s="1" customFormat="1" ht="38.25" customHeight="1" x14ac:dyDescent="0.3">
      <c r="B131" s="131"/>
      <c r="C131" s="160" t="s">
        <v>178</v>
      </c>
      <c r="D131" s="160" t="s">
        <v>160</v>
      </c>
      <c r="E131" s="161" t="s">
        <v>179</v>
      </c>
      <c r="F131" s="275" t="s">
        <v>180</v>
      </c>
      <c r="G131" s="275"/>
      <c r="H131" s="275"/>
      <c r="I131" s="275"/>
      <c r="J131" s="162" t="s">
        <v>168</v>
      </c>
      <c r="K131" s="163">
        <v>3.5760000000000001</v>
      </c>
      <c r="L131" s="276">
        <v>0</v>
      </c>
      <c r="M131" s="276"/>
      <c r="N131" s="277">
        <f t="shared" si="5"/>
        <v>0</v>
      </c>
      <c r="O131" s="277"/>
      <c r="P131" s="277"/>
      <c r="Q131" s="277"/>
      <c r="R131" s="134"/>
      <c r="T131" s="165" t="s">
        <v>5</v>
      </c>
      <c r="U131" s="43" t="s">
        <v>45</v>
      </c>
      <c r="V131" s="35"/>
      <c r="W131" s="166">
        <f t="shared" si="6"/>
        <v>0</v>
      </c>
      <c r="X131" s="166">
        <v>0</v>
      </c>
      <c r="Y131" s="166">
        <f t="shared" si="7"/>
        <v>0</v>
      </c>
      <c r="Z131" s="166">
        <v>1.905</v>
      </c>
      <c r="AA131" s="167">
        <f t="shared" si="8"/>
        <v>6.8122800000000003</v>
      </c>
      <c r="AR131" s="18" t="s">
        <v>164</v>
      </c>
      <c r="AT131" s="18" t="s">
        <v>160</v>
      </c>
      <c r="AU131" s="18" t="s">
        <v>138</v>
      </c>
      <c r="AY131" s="18" t="s">
        <v>159</v>
      </c>
      <c r="BE131" s="105">
        <f t="shared" si="9"/>
        <v>0</v>
      </c>
      <c r="BF131" s="105">
        <f t="shared" si="10"/>
        <v>0</v>
      </c>
      <c r="BG131" s="105">
        <f t="shared" si="11"/>
        <v>0</v>
      </c>
      <c r="BH131" s="105">
        <f t="shared" si="12"/>
        <v>0</v>
      </c>
      <c r="BI131" s="105">
        <f t="shared" si="13"/>
        <v>0</v>
      </c>
      <c r="BJ131" s="18" t="s">
        <v>138</v>
      </c>
      <c r="BK131" s="168">
        <f t="shared" si="14"/>
        <v>0</v>
      </c>
      <c r="BL131" s="18" t="s">
        <v>164</v>
      </c>
      <c r="BM131" s="18" t="s">
        <v>181</v>
      </c>
    </row>
    <row r="132" spans="2:65" s="1" customFormat="1" ht="25.5" customHeight="1" x14ac:dyDescent="0.3">
      <c r="B132" s="131"/>
      <c r="C132" s="160" t="s">
        <v>182</v>
      </c>
      <c r="D132" s="160" t="s">
        <v>160</v>
      </c>
      <c r="E132" s="161" t="s">
        <v>183</v>
      </c>
      <c r="F132" s="275" t="s">
        <v>184</v>
      </c>
      <c r="G132" s="275"/>
      <c r="H132" s="275"/>
      <c r="I132" s="275"/>
      <c r="J132" s="162" t="s">
        <v>168</v>
      </c>
      <c r="K132" s="163">
        <v>5.899</v>
      </c>
      <c r="L132" s="276">
        <v>0</v>
      </c>
      <c r="M132" s="276"/>
      <c r="N132" s="277">
        <f t="shared" si="5"/>
        <v>0</v>
      </c>
      <c r="O132" s="277"/>
      <c r="P132" s="277"/>
      <c r="Q132" s="277"/>
      <c r="R132" s="134"/>
      <c r="T132" s="165" t="s">
        <v>5</v>
      </c>
      <c r="U132" s="43" t="s">
        <v>45</v>
      </c>
      <c r="V132" s="35"/>
      <c r="W132" s="166">
        <f t="shared" si="6"/>
        <v>0</v>
      </c>
      <c r="X132" s="166">
        <v>0</v>
      </c>
      <c r="Y132" s="166">
        <f t="shared" si="7"/>
        <v>0</v>
      </c>
      <c r="Z132" s="166">
        <v>2.2000000000000002</v>
      </c>
      <c r="AA132" s="167">
        <f t="shared" si="8"/>
        <v>12.9778</v>
      </c>
      <c r="AR132" s="18" t="s">
        <v>164</v>
      </c>
      <c r="AT132" s="18" t="s">
        <v>160</v>
      </c>
      <c r="AU132" s="18" t="s">
        <v>138</v>
      </c>
      <c r="AY132" s="18" t="s">
        <v>159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138</v>
      </c>
      <c r="BK132" s="168">
        <f t="shared" si="14"/>
        <v>0</v>
      </c>
      <c r="BL132" s="18" t="s">
        <v>164</v>
      </c>
      <c r="BM132" s="18" t="s">
        <v>185</v>
      </c>
    </row>
    <row r="133" spans="2:65" s="1" customFormat="1" ht="38.25" customHeight="1" x14ac:dyDescent="0.3">
      <c r="B133" s="131"/>
      <c r="C133" s="160" t="s">
        <v>186</v>
      </c>
      <c r="D133" s="160" t="s">
        <v>160</v>
      </c>
      <c r="E133" s="161" t="s">
        <v>187</v>
      </c>
      <c r="F133" s="275" t="s">
        <v>188</v>
      </c>
      <c r="G133" s="275"/>
      <c r="H133" s="275"/>
      <c r="I133" s="275"/>
      <c r="J133" s="162" t="s">
        <v>173</v>
      </c>
      <c r="K133" s="163">
        <v>25.98</v>
      </c>
      <c r="L133" s="276">
        <v>0</v>
      </c>
      <c r="M133" s="276"/>
      <c r="N133" s="277">
        <f t="shared" si="5"/>
        <v>0</v>
      </c>
      <c r="O133" s="277"/>
      <c r="P133" s="277"/>
      <c r="Q133" s="277"/>
      <c r="R133" s="134"/>
      <c r="T133" s="165" t="s">
        <v>5</v>
      </c>
      <c r="U133" s="43" t="s">
        <v>45</v>
      </c>
      <c r="V133" s="35"/>
      <c r="W133" s="166">
        <f t="shared" si="6"/>
        <v>0</v>
      </c>
      <c r="X133" s="166">
        <v>0</v>
      </c>
      <c r="Y133" s="166">
        <f t="shared" si="7"/>
        <v>0</v>
      </c>
      <c r="Z133" s="166">
        <v>7.0000000000000007E-2</v>
      </c>
      <c r="AA133" s="167">
        <f t="shared" si="8"/>
        <v>1.8186000000000002</v>
      </c>
      <c r="AR133" s="18" t="s">
        <v>164</v>
      </c>
      <c r="AT133" s="18" t="s">
        <v>160</v>
      </c>
      <c r="AU133" s="18" t="s">
        <v>138</v>
      </c>
      <c r="AY133" s="18" t="s">
        <v>159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138</v>
      </c>
      <c r="BK133" s="168">
        <f t="shared" si="14"/>
        <v>0</v>
      </c>
      <c r="BL133" s="18" t="s">
        <v>164</v>
      </c>
      <c r="BM133" s="18" t="s">
        <v>189</v>
      </c>
    </row>
    <row r="134" spans="2:65" s="1" customFormat="1" ht="38.25" customHeight="1" x14ac:dyDescent="0.3">
      <c r="B134" s="131"/>
      <c r="C134" s="160" t="s">
        <v>190</v>
      </c>
      <c r="D134" s="160" t="s">
        <v>160</v>
      </c>
      <c r="E134" s="161" t="s">
        <v>191</v>
      </c>
      <c r="F134" s="275" t="s">
        <v>192</v>
      </c>
      <c r="G134" s="275"/>
      <c r="H134" s="275"/>
      <c r="I134" s="275"/>
      <c r="J134" s="162" t="s">
        <v>163</v>
      </c>
      <c r="K134" s="163">
        <v>3.4380000000000002</v>
      </c>
      <c r="L134" s="276">
        <v>0</v>
      </c>
      <c r="M134" s="276"/>
      <c r="N134" s="277">
        <f t="shared" si="5"/>
        <v>0</v>
      </c>
      <c r="O134" s="277"/>
      <c r="P134" s="277"/>
      <c r="Q134" s="277"/>
      <c r="R134" s="134"/>
      <c r="T134" s="165" t="s">
        <v>5</v>
      </c>
      <c r="U134" s="43" t="s">
        <v>45</v>
      </c>
      <c r="V134" s="35"/>
      <c r="W134" s="166">
        <f t="shared" si="6"/>
        <v>0</v>
      </c>
      <c r="X134" s="166">
        <v>0</v>
      </c>
      <c r="Y134" s="166">
        <f t="shared" si="7"/>
        <v>0</v>
      </c>
      <c r="Z134" s="166">
        <v>0.02</v>
      </c>
      <c r="AA134" s="167">
        <f t="shared" si="8"/>
        <v>6.8760000000000002E-2</v>
      </c>
      <c r="AR134" s="18" t="s">
        <v>164</v>
      </c>
      <c r="AT134" s="18" t="s">
        <v>160</v>
      </c>
      <c r="AU134" s="18" t="s">
        <v>138</v>
      </c>
      <c r="AY134" s="18" t="s">
        <v>159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138</v>
      </c>
      <c r="BK134" s="168">
        <f t="shared" si="14"/>
        <v>0</v>
      </c>
      <c r="BL134" s="18" t="s">
        <v>164</v>
      </c>
      <c r="BM134" s="18" t="s">
        <v>193</v>
      </c>
    </row>
    <row r="135" spans="2:65" s="1" customFormat="1" ht="25.5" customHeight="1" x14ac:dyDescent="0.3">
      <c r="B135" s="131"/>
      <c r="C135" s="160" t="s">
        <v>194</v>
      </c>
      <c r="D135" s="160" t="s">
        <v>160</v>
      </c>
      <c r="E135" s="161" t="s">
        <v>195</v>
      </c>
      <c r="F135" s="275" t="s">
        <v>196</v>
      </c>
      <c r="G135" s="275"/>
      <c r="H135" s="275"/>
      <c r="I135" s="275"/>
      <c r="J135" s="162" t="s">
        <v>168</v>
      </c>
      <c r="K135" s="163">
        <v>23.73</v>
      </c>
      <c r="L135" s="276">
        <v>0</v>
      </c>
      <c r="M135" s="276"/>
      <c r="N135" s="277">
        <f t="shared" si="5"/>
        <v>0</v>
      </c>
      <c r="O135" s="277"/>
      <c r="P135" s="277"/>
      <c r="Q135" s="277"/>
      <c r="R135" s="134"/>
      <c r="T135" s="165" t="s">
        <v>5</v>
      </c>
      <c r="U135" s="43" t="s">
        <v>45</v>
      </c>
      <c r="V135" s="35"/>
      <c r="W135" s="166">
        <f t="shared" si="6"/>
        <v>0</v>
      </c>
      <c r="X135" s="166">
        <v>0</v>
      </c>
      <c r="Y135" s="166">
        <f t="shared" si="7"/>
        <v>0</v>
      </c>
      <c r="Z135" s="166">
        <v>1.4</v>
      </c>
      <c r="AA135" s="167">
        <f t="shared" si="8"/>
        <v>33.222000000000001</v>
      </c>
      <c r="AR135" s="18" t="s">
        <v>164</v>
      </c>
      <c r="AT135" s="18" t="s">
        <v>160</v>
      </c>
      <c r="AU135" s="18" t="s">
        <v>138</v>
      </c>
      <c r="AY135" s="18" t="s">
        <v>159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138</v>
      </c>
      <c r="BK135" s="168">
        <f t="shared" si="14"/>
        <v>0</v>
      </c>
      <c r="BL135" s="18" t="s">
        <v>164</v>
      </c>
      <c r="BM135" s="18" t="s">
        <v>197</v>
      </c>
    </row>
    <row r="136" spans="2:65" s="1" customFormat="1" ht="25.5" customHeight="1" x14ac:dyDescent="0.3">
      <c r="B136" s="131"/>
      <c r="C136" s="160" t="s">
        <v>198</v>
      </c>
      <c r="D136" s="160" t="s">
        <v>160</v>
      </c>
      <c r="E136" s="161" t="s">
        <v>199</v>
      </c>
      <c r="F136" s="275" t="s">
        <v>200</v>
      </c>
      <c r="G136" s="275"/>
      <c r="H136" s="275"/>
      <c r="I136" s="275"/>
      <c r="J136" s="162" t="s">
        <v>201</v>
      </c>
      <c r="K136" s="163">
        <v>73</v>
      </c>
      <c r="L136" s="276">
        <v>0</v>
      </c>
      <c r="M136" s="276"/>
      <c r="N136" s="277">
        <f t="shared" si="5"/>
        <v>0</v>
      </c>
      <c r="O136" s="277"/>
      <c r="P136" s="277"/>
      <c r="Q136" s="277"/>
      <c r="R136" s="134"/>
      <c r="T136" s="165" t="s">
        <v>5</v>
      </c>
      <c r="U136" s="43" t="s">
        <v>45</v>
      </c>
      <c r="V136" s="35"/>
      <c r="W136" s="166">
        <f t="shared" si="6"/>
        <v>0</v>
      </c>
      <c r="X136" s="166">
        <v>0</v>
      </c>
      <c r="Y136" s="166">
        <f t="shared" si="7"/>
        <v>0</v>
      </c>
      <c r="Z136" s="166">
        <v>0</v>
      </c>
      <c r="AA136" s="167">
        <f t="shared" si="8"/>
        <v>0</v>
      </c>
      <c r="AR136" s="18" t="s">
        <v>164</v>
      </c>
      <c r="AT136" s="18" t="s">
        <v>160</v>
      </c>
      <c r="AU136" s="18" t="s">
        <v>138</v>
      </c>
      <c r="AY136" s="18" t="s">
        <v>159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138</v>
      </c>
      <c r="BK136" s="168">
        <f t="shared" si="14"/>
        <v>0</v>
      </c>
      <c r="BL136" s="18" t="s">
        <v>164</v>
      </c>
      <c r="BM136" s="18" t="s">
        <v>202</v>
      </c>
    </row>
    <row r="137" spans="2:65" s="1" customFormat="1" ht="25.5" customHeight="1" x14ac:dyDescent="0.3">
      <c r="B137" s="131"/>
      <c r="C137" s="160" t="s">
        <v>203</v>
      </c>
      <c r="D137" s="160" t="s">
        <v>160</v>
      </c>
      <c r="E137" s="161" t="s">
        <v>204</v>
      </c>
      <c r="F137" s="275" t="s">
        <v>205</v>
      </c>
      <c r="G137" s="275"/>
      <c r="H137" s="275"/>
      <c r="I137" s="275"/>
      <c r="J137" s="162" t="s">
        <v>201</v>
      </c>
      <c r="K137" s="163">
        <v>58</v>
      </c>
      <c r="L137" s="276">
        <v>0</v>
      </c>
      <c r="M137" s="276"/>
      <c r="N137" s="277">
        <f t="shared" si="5"/>
        <v>0</v>
      </c>
      <c r="O137" s="277"/>
      <c r="P137" s="277"/>
      <c r="Q137" s="277"/>
      <c r="R137" s="134"/>
      <c r="T137" s="165" t="s">
        <v>5</v>
      </c>
      <c r="U137" s="43" t="s">
        <v>45</v>
      </c>
      <c r="V137" s="35"/>
      <c r="W137" s="166">
        <f t="shared" si="6"/>
        <v>0</v>
      </c>
      <c r="X137" s="166">
        <v>0</v>
      </c>
      <c r="Y137" s="166">
        <f t="shared" si="7"/>
        <v>0</v>
      </c>
      <c r="Z137" s="166">
        <v>0</v>
      </c>
      <c r="AA137" s="167">
        <f t="shared" si="8"/>
        <v>0</v>
      </c>
      <c r="AR137" s="18" t="s">
        <v>164</v>
      </c>
      <c r="AT137" s="18" t="s">
        <v>160</v>
      </c>
      <c r="AU137" s="18" t="s">
        <v>138</v>
      </c>
      <c r="AY137" s="18" t="s">
        <v>159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138</v>
      </c>
      <c r="BK137" s="168">
        <f t="shared" si="14"/>
        <v>0</v>
      </c>
      <c r="BL137" s="18" t="s">
        <v>164</v>
      </c>
      <c r="BM137" s="18" t="s">
        <v>206</v>
      </c>
    </row>
    <row r="138" spans="2:65" s="1" customFormat="1" ht="25.5" customHeight="1" x14ac:dyDescent="0.3">
      <c r="B138" s="131"/>
      <c r="C138" s="160" t="s">
        <v>207</v>
      </c>
      <c r="D138" s="160" t="s">
        <v>160</v>
      </c>
      <c r="E138" s="161" t="s">
        <v>208</v>
      </c>
      <c r="F138" s="275" t="s">
        <v>209</v>
      </c>
      <c r="G138" s="275"/>
      <c r="H138" s="275"/>
      <c r="I138" s="275"/>
      <c r="J138" s="162" t="s">
        <v>201</v>
      </c>
      <c r="K138" s="163">
        <v>2</v>
      </c>
      <c r="L138" s="276">
        <v>0</v>
      </c>
      <c r="M138" s="276"/>
      <c r="N138" s="277">
        <f t="shared" si="5"/>
        <v>0</v>
      </c>
      <c r="O138" s="277"/>
      <c r="P138" s="277"/>
      <c r="Q138" s="277"/>
      <c r="R138" s="134"/>
      <c r="T138" s="165" t="s">
        <v>5</v>
      </c>
      <c r="U138" s="43" t="s">
        <v>45</v>
      </c>
      <c r="V138" s="35"/>
      <c r="W138" s="166">
        <f t="shared" si="6"/>
        <v>0</v>
      </c>
      <c r="X138" s="166">
        <v>0</v>
      </c>
      <c r="Y138" s="166">
        <f t="shared" si="7"/>
        <v>0</v>
      </c>
      <c r="Z138" s="166">
        <v>0</v>
      </c>
      <c r="AA138" s="167">
        <f t="shared" si="8"/>
        <v>0</v>
      </c>
      <c r="AR138" s="18" t="s">
        <v>164</v>
      </c>
      <c r="AT138" s="18" t="s">
        <v>160</v>
      </c>
      <c r="AU138" s="18" t="s">
        <v>138</v>
      </c>
      <c r="AY138" s="18" t="s">
        <v>159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138</v>
      </c>
      <c r="BK138" s="168">
        <f t="shared" si="14"/>
        <v>0</v>
      </c>
      <c r="BL138" s="18" t="s">
        <v>164</v>
      </c>
      <c r="BM138" s="18" t="s">
        <v>210</v>
      </c>
    </row>
    <row r="139" spans="2:65" s="1" customFormat="1" ht="38.25" customHeight="1" x14ac:dyDescent="0.3">
      <c r="B139" s="131"/>
      <c r="C139" s="160" t="s">
        <v>211</v>
      </c>
      <c r="D139" s="160" t="s">
        <v>160</v>
      </c>
      <c r="E139" s="161" t="s">
        <v>212</v>
      </c>
      <c r="F139" s="275" t="s">
        <v>213</v>
      </c>
      <c r="G139" s="275"/>
      <c r="H139" s="275"/>
      <c r="I139" s="275"/>
      <c r="J139" s="162" t="s">
        <v>163</v>
      </c>
      <c r="K139" s="163">
        <v>15</v>
      </c>
      <c r="L139" s="276">
        <v>0</v>
      </c>
      <c r="M139" s="276"/>
      <c r="N139" s="277">
        <f t="shared" si="5"/>
        <v>0</v>
      </c>
      <c r="O139" s="277"/>
      <c r="P139" s="277"/>
      <c r="Q139" s="277"/>
      <c r="R139" s="134"/>
      <c r="T139" s="165" t="s">
        <v>5</v>
      </c>
      <c r="U139" s="43" t="s">
        <v>45</v>
      </c>
      <c r="V139" s="35"/>
      <c r="W139" s="166">
        <f t="shared" si="6"/>
        <v>0</v>
      </c>
      <c r="X139" s="166">
        <v>0</v>
      </c>
      <c r="Y139" s="166">
        <f t="shared" si="7"/>
        <v>0</v>
      </c>
      <c r="Z139" s="166">
        <v>8.2000000000000003E-2</v>
      </c>
      <c r="AA139" s="167">
        <f t="shared" si="8"/>
        <v>1.23</v>
      </c>
      <c r="AR139" s="18" t="s">
        <v>164</v>
      </c>
      <c r="AT139" s="18" t="s">
        <v>160</v>
      </c>
      <c r="AU139" s="18" t="s">
        <v>138</v>
      </c>
      <c r="AY139" s="18" t="s">
        <v>159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138</v>
      </c>
      <c r="BK139" s="168">
        <f t="shared" si="14"/>
        <v>0</v>
      </c>
      <c r="BL139" s="18" t="s">
        <v>164</v>
      </c>
      <c r="BM139" s="18" t="s">
        <v>214</v>
      </c>
    </row>
    <row r="140" spans="2:65" s="1" customFormat="1" ht="38.25" customHeight="1" x14ac:dyDescent="0.3">
      <c r="B140" s="131"/>
      <c r="C140" s="160" t="s">
        <v>215</v>
      </c>
      <c r="D140" s="160" t="s">
        <v>160</v>
      </c>
      <c r="E140" s="161" t="s">
        <v>216</v>
      </c>
      <c r="F140" s="275" t="s">
        <v>217</v>
      </c>
      <c r="G140" s="275"/>
      <c r="H140" s="275"/>
      <c r="I140" s="275"/>
      <c r="J140" s="162" t="s">
        <v>163</v>
      </c>
      <c r="K140" s="163">
        <v>29</v>
      </c>
      <c r="L140" s="276">
        <v>0</v>
      </c>
      <c r="M140" s="276"/>
      <c r="N140" s="277">
        <f t="shared" si="5"/>
        <v>0</v>
      </c>
      <c r="O140" s="277"/>
      <c r="P140" s="277"/>
      <c r="Q140" s="277"/>
      <c r="R140" s="134"/>
      <c r="T140" s="165" t="s">
        <v>5</v>
      </c>
      <c r="U140" s="43" t="s">
        <v>45</v>
      </c>
      <c r="V140" s="35"/>
      <c r="W140" s="166">
        <f t="shared" si="6"/>
        <v>0</v>
      </c>
      <c r="X140" s="166">
        <v>0</v>
      </c>
      <c r="Y140" s="166">
        <f t="shared" si="7"/>
        <v>0</v>
      </c>
      <c r="Z140" s="166">
        <v>5.3999999999999999E-2</v>
      </c>
      <c r="AA140" s="167">
        <f t="shared" si="8"/>
        <v>1.5660000000000001</v>
      </c>
      <c r="AR140" s="18" t="s">
        <v>164</v>
      </c>
      <c r="AT140" s="18" t="s">
        <v>160</v>
      </c>
      <c r="AU140" s="18" t="s">
        <v>138</v>
      </c>
      <c r="AY140" s="18" t="s">
        <v>159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138</v>
      </c>
      <c r="BK140" s="168">
        <f t="shared" si="14"/>
        <v>0</v>
      </c>
      <c r="BL140" s="18" t="s">
        <v>164</v>
      </c>
      <c r="BM140" s="18" t="s">
        <v>218</v>
      </c>
    </row>
    <row r="141" spans="2:65" s="1" customFormat="1" ht="25.5" customHeight="1" x14ac:dyDescent="0.3">
      <c r="B141" s="131"/>
      <c r="C141" s="160" t="s">
        <v>219</v>
      </c>
      <c r="D141" s="160" t="s">
        <v>160</v>
      </c>
      <c r="E141" s="161" t="s">
        <v>220</v>
      </c>
      <c r="F141" s="275" t="s">
        <v>221</v>
      </c>
      <c r="G141" s="275"/>
      <c r="H141" s="275"/>
      <c r="I141" s="275"/>
      <c r="J141" s="162" t="s">
        <v>163</v>
      </c>
      <c r="K141" s="163">
        <v>3.5350000000000001</v>
      </c>
      <c r="L141" s="276">
        <v>0</v>
      </c>
      <c r="M141" s="276"/>
      <c r="N141" s="277">
        <f t="shared" si="5"/>
        <v>0</v>
      </c>
      <c r="O141" s="277"/>
      <c r="P141" s="277"/>
      <c r="Q141" s="277"/>
      <c r="R141" s="134"/>
      <c r="T141" s="165" t="s">
        <v>5</v>
      </c>
      <c r="U141" s="43" t="s">
        <v>45</v>
      </c>
      <c r="V141" s="35"/>
      <c r="W141" s="166">
        <f t="shared" si="6"/>
        <v>0</v>
      </c>
      <c r="X141" s="166">
        <v>0</v>
      </c>
      <c r="Y141" s="166">
        <f t="shared" si="7"/>
        <v>0</v>
      </c>
      <c r="Z141" s="166">
        <v>8.2000000000000003E-2</v>
      </c>
      <c r="AA141" s="167">
        <f t="shared" si="8"/>
        <v>0.28987000000000002</v>
      </c>
      <c r="AR141" s="18" t="s">
        <v>164</v>
      </c>
      <c r="AT141" s="18" t="s">
        <v>160</v>
      </c>
      <c r="AU141" s="18" t="s">
        <v>138</v>
      </c>
      <c r="AY141" s="18" t="s">
        <v>159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138</v>
      </c>
      <c r="BK141" s="168">
        <f t="shared" si="14"/>
        <v>0</v>
      </c>
      <c r="BL141" s="18" t="s">
        <v>164</v>
      </c>
      <c r="BM141" s="18" t="s">
        <v>222</v>
      </c>
    </row>
    <row r="142" spans="2:65" s="1" customFormat="1" ht="25.5" customHeight="1" x14ac:dyDescent="0.3">
      <c r="B142" s="131"/>
      <c r="C142" s="160" t="s">
        <v>223</v>
      </c>
      <c r="D142" s="160" t="s">
        <v>160</v>
      </c>
      <c r="E142" s="161" t="s">
        <v>224</v>
      </c>
      <c r="F142" s="275" t="s">
        <v>225</v>
      </c>
      <c r="G142" s="275"/>
      <c r="H142" s="275"/>
      <c r="I142" s="275"/>
      <c r="J142" s="162" t="s">
        <v>163</v>
      </c>
      <c r="K142" s="163">
        <v>8</v>
      </c>
      <c r="L142" s="276">
        <v>0</v>
      </c>
      <c r="M142" s="276"/>
      <c r="N142" s="277">
        <f t="shared" si="5"/>
        <v>0</v>
      </c>
      <c r="O142" s="277"/>
      <c r="P142" s="277"/>
      <c r="Q142" s="277"/>
      <c r="R142" s="134"/>
      <c r="T142" s="165" t="s">
        <v>5</v>
      </c>
      <c r="U142" s="43" t="s">
        <v>45</v>
      </c>
      <c r="V142" s="35"/>
      <c r="W142" s="166">
        <f t="shared" si="6"/>
        <v>0</v>
      </c>
      <c r="X142" s="166">
        <v>0</v>
      </c>
      <c r="Y142" s="166">
        <f t="shared" si="7"/>
        <v>0</v>
      </c>
      <c r="Z142" s="166">
        <v>2.4E-2</v>
      </c>
      <c r="AA142" s="167">
        <f t="shared" si="8"/>
        <v>0.192</v>
      </c>
      <c r="AR142" s="18" t="s">
        <v>164</v>
      </c>
      <c r="AT142" s="18" t="s">
        <v>160</v>
      </c>
      <c r="AU142" s="18" t="s">
        <v>138</v>
      </c>
      <c r="AY142" s="18" t="s">
        <v>159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138</v>
      </c>
      <c r="BK142" s="168">
        <f t="shared" si="14"/>
        <v>0</v>
      </c>
      <c r="BL142" s="18" t="s">
        <v>164</v>
      </c>
      <c r="BM142" s="18" t="s">
        <v>226</v>
      </c>
    </row>
    <row r="143" spans="2:65" s="1" customFormat="1" ht="38.25" customHeight="1" x14ac:dyDescent="0.3">
      <c r="B143" s="131"/>
      <c r="C143" s="160" t="s">
        <v>227</v>
      </c>
      <c r="D143" s="160" t="s">
        <v>160</v>
      </c>
      <c r="E143" s="161" t="s">
        <v>228</v>
      </c>
      <c r="F143" s="275" t="s">
        <v>229</v>
      </c>
      <c r="G143" s="275"/>
      <c r="H143" s="275"/>
      <c r="I143" s="275"/>
      <c r="J143" s="162" t="s">
        <v>201</v>
      </c>
      <c r="K143" s="163">
        <v>2</v>
      </c>
      <c r="L143" s="276">
        <v>0</v>
      </c>
      <c r="M143" s="276"/>
      <c r="N143" s="277">
        <f t="shared" si="5"/>
        <v>0</v>
      </c>
      <c r="O143" s="277"/>
      <c r="P143" s="277"/>
      <c r="Q143" s="277"/>
      <c r="R143" s="134"/>
      <c r="T143" s="165" t="s">
        <v>5</v>
      </c>
      <c r="U143" s="43" t="s">
        <v>45</v>
      </c>
      <c r="V143" s="35"/>
      <c r="W143" s="166">
        <f t="shared" si="6"/>
        <v>0</v>
      </c>
      <c r="X143" s="166">
        <v>0</v>
      </c>
      <c r="Y143" s="166">
        <f t="shared" si="7"/>
        <v>0</v>
      </c>
      <c r="Z143" s="166">
        <v>0.01</v>
      </c>
      <c r="AA143" s="167">
        <f t="shared" si="8"/>
        <v>0.02</v>
      </c>
      <c r="AR143" s="18" t="s">
        <v>164</v>
      </c>
      <c r="AT143" s="18" t="s">
        <v>160</v>
      </c>
      <c r="AU143" s="18" t="s">
        <v>138</v>
      </c>
      <c r="AY143" s="18" t="s">
        <v>159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138</v>
      </c>
      <c r="BK143" s="168">
        <f t="shared" si="14"/>
        <v>0</v>
      </c>
      <c r="BL143" s="18" t="s">
        <v>164</v>
      </c>
      <c r="BM143" s="18" t="s">
        <v>230</v>
      </c>
    </row>
    <row r="144" spans="2:65" s="1" customFormat="1" ht="38.25" customHeight="1" x14ac:dyDescent="0.3">
      <c r="B144" s="131"/>
      <c r="C144" s="160" t="s">
        <v>231</v>
      </c>
      <c r="D144" s="160" t="s">
        <v>160</v>
      </c>
      <c r="E144" s="161" t="s">
        <v>232</v>
      </c>
      <c r="F144" s="275" t="s">
        <v>233</v>
      </c>
      <c r="G144" s="275"/>
      <c r="H144" s="275"/>
      <c r="I144" s="275"/>
      <c r="J144" s="162" t="s">
        <v>163</v>
      </c>
      <c r="K144" s="163">
        <v>12.257999999999999</v>
      </c>
      <c r="L144" s="276">
        <v>0</v>
      </c>
      <c r="M144" s="276"/>
      <c r="N144" s="277">
        <f t="shared" si="5"/>
        <v>0</v>
      </c>
      <c r="O144" s="277"/>
      <c r="P144" s="277"/>
      <c r="Q144" s="277"/>
      <c r="R144" s="134"/>
      <c r="T144" s="165" t="s">
        <v>5</v>
      </c>
      <c r="U144" s="43" t="s">
        <v>45</v>
      </c>
      <c r="V144" s="35"/>
      <c r="W144" s="166">
        <f t="shared" si="6"/>
        <v>0</v>
      </c>
      <c r="X144" s="166">
        <v>0</v>
      </c>
      <c r="Y144" s="166">
        <f t="shared" si="7"/>
        <v>0</v>
      </c>
      <c r="Z144" s="166">
        <v>0.16900000000000001</v>
      </c>
      <c r="AA144" s="167">
        <f t="shared" si="8"/>
        <v>2.0716019999999999</v>
      </c>
      <c r="AR144" s="18" t="s">
        <v>164</v>
      </c>
      <c r="AT144" s="18" t="s">
        <v>160</v>
      </c>
      <c r="AU144" s="18" t="s">
        <v>138</v>
      </c>
      <c r="AY144" s="18" t="s">
        <v>159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138</v>
      </c>
      <c r="BK144" s="168">
        <f t="shared" si="14"/>
        <v>0</v>
      </c>
      <c r="BL144" s="18" t="s">
        <v>164</v>
      </c>
      <c r="BM144" s="18" t="s">
        <v>234</v>
      </c>
    </row>
    <row r="145" spans="2:65" s="1" customFormat="1" ht="25.5" customHeight="1" x14ac:dyDescent="0.3">
      <c r="B145" s="131"/>
      <c r="C145" s="160" t="s">
        <v>235</v>
      </c>
      <c r="D145" s="160" t="s">
        <v>160</v>
      </c>
      <c r="E145" s="161" t="s">
        <v>236</v>
      </c>
      <c r="F145" s="275" t="s">
        <v>237</v>
      </c>
      <c r="G145" s="275"/>
      <c r="H145" s="275"/>
      <c r="I145" s="275"/>
      <c r="J145" s="162" t="s">
        <v>163</v>
      </c>
      <c r="K145" s="163">
        <v>1.65</v>
      </c>
      <c r="L145" s="276">
        <v>0</v>
      </c>
      <c r="M145" s="276"/>
      <c r="N145" s="277">
        <f t="shared" si="5"/>
        <v>0</v>
      </c>
      <c r="O145" s="277"/>
      <c r="P145" s="277"/>
      <c r="Q145" s="277"/>
      <c r="R145" s="134"/>
      <c r="T145" s="165" t="s">
        <v>5</v>
      </c>
      <c r="U145" s="43" t="s">
        <v>45</v>
      </c>
      <c r="V145" s="35"/>
      <c r="W145" s="166">
        <f t="shared" si="6"/>
        <v>0</v>
      </c>
      <c r="X145" s="166">
        <v>0</v>
      </c>
      <c r="Y145" s="166">
        <f t="shared" si="7"/>
        <v>0</v>
      </c>
      <c r="Z145" s="166">
        <v>8.8999999999999996E-2</v>
      </c>
      <c r="AA145" s="167">
        <f t="shared" si="8"/>
        <v>0.14684999999999998</v>
      </c>
      <c r="AR145" s="18" t="s">
        <v>164</v>
      </c>
      <c r="AT145" s="18" t="s">
        <v>160</v>
      </c>
      <c r="AU145" s="18" t="s">
        <v>138</v>
      </c>
      <c r="AY145" s="18" t="s">
        <v>159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138</v>
      </c>
      <c r="BK145" s="168">
        <f t="shared" si="14"/>
        <v>0</v>
      </c>
      <c r="BL145" s="18" t="s">
        <v>164</v>
      </c>
      <c r="BM145" s="18" t="s">
        <v>238</v>
      </c>
    </row>
    <row r="146" spans="2:65" s="1" customFormat="1" ht="25.5" customHeight="1" x14ac:dyDescent="0.3">
      <c r="B146" s="131"/>
      <c r="C146" s="160" t="s">
        <v>10</v>
      </c>
      <c r="D146" s="160" t="s">
        <v>160</v>
      </c>
      <c r="E146" s="161" t="s">
        <v>239</v>
      </c>
      <c r="F146" s="275" t="s">
        <v>240</v>
      </c>
      <c r="G146" s="275"/>
      <c r="H146" s="275"/>
      <c r="I146" s="275"/>
      <c r="J146" s="162" t="s">
        <v>163</v>
      </c>
      <c r="K146" s="163">
        <v>197.75299999999999</v>
      </c>
      <c r="L146" s="276">
        <v>0</v>
      </c>
      <c r="M146" s="276"/>
      <c r="N146" s="277">
        <f t="shared" si="5"/>
        <v>0</v>
      </c>
      <c r="O146" s="277"/>
      <c r="P146" s="277"/>
      <c r="Q146" s="277"/>
      <c r="R146" s="134"/>
      <c r="T146" s="165" t="s">
        <v>5</v>
      </c>
      <c r="U146" s="43" t="s">
        <v>45</v>
      </c>
      <c r="V146" s="35"/>
      <c r="W146" s="166">
        <f t="shared" si="6"/>
        <v>0</v>
      </c>
      <c r="X146" s="166">
        <v>0</v>
      </c>
      <c r="Y146" s="166">
        <f t="shared" si="7"/>
        <v>0</v>
      </c>
      <c r="Z146" s="166">
        <v>7.2999999999999995E-2</v>
      </c>
      <c r="AA146" s="167">
        <f t="shared" si="8"/>
        <v>14.435968999999998</v>
      </c>
      <c r="AR146" s="18" t="s">
        <v>164</v>
      </c>
      <c r="AT146" s="18" t="s">
        <v>160</v>
      </c>
      <c r="AU146" s="18" t="s">
        <v>138</v>
      </c>
      <c r="AY146" s="18" t="s">
        <v>159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138</v>
      </c>
      <c r="BK146" s="168">
        <f t="shared" si="14"/>
        <v>0</v>
      </c>
      <c r="BL146" s="18" t="s">
        <v>164</v>
      </c>
      <c r="BM146" s="18" t="s">
        <v>241</v>
      </c>
    </row>
    <row r="147" spans="2:65" s="1" customFormat="1" ht="38.25" customHeight="1" x14ac:dyDescent="0.3">
      <c r="B147" s="131"/>
      <c r="C147" s="160" t="s">
        <v>242</v>
      </c>
      <c r="D147" s="160" t="s">
        <v>160</v>
      </c>
      <c r="E147" s="161" t="s">
        <v>243</v>
      </c>
      <c r="F147" s="275" t="s">
        <v>244</v>
      </c>
      <c r="G147" s="275"/>
      <c r="H147" s="275"/>
      <c r="I147" s="275"/>
      <c r="J147" s="162" t="s">
        <v>245</v>
      </c>
      <c r="K147" s="163">
        <v>87.328000000000003</v>
      </c>
      <c r="L147" s="276">
        <v>0</v>
      </c>
      <c r="M147" s="276"/>
      <c r="N147" s="277">
        <f t="shared" si="5"/>
        <v>0</v>
      </c>
      <c r="O147" s="277"/>
      <c r="P147" s="277"/>
      <c r="Q147" s="277"/>
      <c r="R147" s="134"/>
      <c r="T147" s="165" t="s">
        <v>5</v>
      </c>
      <c r="U147" s="43" t="s">
        <v>45</v>
      </c>
      <c r="V147" s="35"/>
      <c r="W147" s="166">
        <f t="shared" si="6"/>
        <v>0</v>
      </c>
      <c r="X147" s="166">
        <v>0</v>
      </c>
      <c r="Y147" s="166">
        <f t="shared" si="7"/>
        <v>0</v>
      </c>
      <c r="Z147" s="166">
        <v>0</v>
      </c>
      <c r="AA147" s="167">
        <f t="shared" si="8"/>
        <v>0</v>
      </c>
      <c r="AR147" s="18" t="s">
        <v>164</v>
      </c>
      <c r="AT147" s="18" t="s">
        <v>160</v>
      </c>
      <c r="AU147" s="18" t="s">
        <v>138</v>
      </c>
      <c r="AY147" s="18" t="s">
        <v>159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138</v>
      </c>
      <c r="BK147" s="168">
        <f t="shared" si="14"/>
        <v>0</v>
      </c>
      <c r="BL147" s="18" t="s">
        <v>164</v>
      </c>
      <c r="BM147" s="18" t="s">
        <v>246</v>
      </c>
    </row>
    <row r="148" spans="2:65" s="1" customFormat="1" ht="25.5" customHeight="1" x14ac:dyDescent="0.3">
      <c r="B148" s="131"/>
      <c r="C148" s="160" t="s">
        <v>247</v>
      </c>
      <c r="D148" s="160" t="s">
        <v>160</v>
      </c>
      <c r="E148" s="161" t="s">
        <v>248</v>
      </c>
      <c r="F148" s="275" t="s">
        <v>249</v>
      </c>
      <c r="G148" s="275"/>
      <c r="H148" s="275"/>
      <c r="I148" s="275"/>
      <c r="J148" s="162" t="s">
        <v>245</v>
      </c>
      <c r="K148" s="163">
        <v>87.328000000000003</v>
      </c>
      <c r="L148" s="276">
        <v>0</v>
      </c>
      <c r="M148" s="276"/>
      <c r="N148" s="277">
        <f t="shared" si="5"/>
        <v>0</v>
      </c>
      <c r="O148" s="277"/>
      <c r="P148" s="277"/>
      <c r="Q148" s="277"/>
      <c r="R148" s="134"/>
      <c r="T148" s="165" t="s">
        <v>5</v>
      </c>
      <c r="U148" s="43" t="s">
        <v>45</v>
      </c>
      <c r="V148" s="35"/>
      <c r="W148" s="166">
        <f t="shared" si="6"/>
        <v>0</v>
      </c>
      <c r="X148" s="166">
        <v>0</v>
      </c>
      <c r="Y148" s="166">
        <f t="shared" si="7"/>
        <v>0</v>
      </c>
      <c r="Z148" s="166">
        <v>0</v>
      </c>
      <c r="AA148" s="167">
        <f t="shared" si="8"/>
        <v>0</v>
      </c>
      <c r="AR148" s="18" t="s">
        <v>164</v>
      </c>
      <c r="AT148" s="18" t="s">
        <v>160</v>
      </c>
      <c r="AU148" s="18" t="s">
        <v>138</v>
      </c>
      <c r="AY148" s="18" t="s">
        <v>159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138</v>
      </c>
      <c r="BK148" s="168">
        <f t="shared" si="14"/>
        <v>0</v>
      </c>
      <c r="BL148" s="18" t="s">
        <v>164</v>
      </c>
      <c r="BM148" s="18" t="s">
        <v>250</v>
      </c>
    </row>
    <row r="149" spans="2:65" s="1" customFormat="1" ht="25.5" customHeight="1" x14ac:dyDescent="0.3">
      <c r="B149" s="131"/>
      <c r="C149" s="160" t="s">
        <v>251</v>
      </c>
      <c r="D149" s="160" t="s">
        <v>160</v>
      </c>
      <c r="E149" s="161" t="s">
        <v>252</v>
      </c>
      <c r="F149" s="275" t="s">
        <v>253</v>
      </c>
      <c r="G149" s="275"/>
      <c r="H149" s="275"/>
      <c r="I149" s="275"/>
      <c r="J149" s="162" t="s">
        <v>245</v>
      </c>
      <c r="K149" s="163">
        <v>436.64</v>
      </c>
      <c r="L149" s="276">
        <v>0</v>
      </c>
      <c r="M149" s="276"/>
      <c r="N149" s="277">
        <f t="shared" si="5"/>
        <v>0</v>
      </c>
      <c r="O149" s="277"/>
      <c r="P149" s="277"/>
      <c r="Q149" s="277"/>
      <c r="R149" s="134"/>
      <c r="T149" s="165" t="s">
        <v>5</v>
      </c>
      <c r="U149" s="43" t="s">
        <v>45</v>
      </c>
      <c r="V149" s="35"/>
      <c r="W149" s="166">
        <f t="shared" si="6"/>
        <v>0</v>
      </c>
      <c r="X149" s="166">
        <v>0</v>
      </c>
      <c r="Y149" s="166">
        <f t="shared" si="7"/>
        <v>0</v>
      </c>
      <c r="Z149" s="166">
        <v>0</v>
      </c>
      <c r="AA149" s="167">
        <f t="shared" si="8"/>
        <v>0</v>
      </c>
      <c r="AR149" s="18" t="s">
        <v>164</v>
      </c>
      <c r="AT149" s="18" t="s">
        <v>160</v>
      </c>
      <c r="AU149" s="18" t="s">
        <v>138</v>
      </c>
      <c r="AY149" s="18" t="s">
        <v>159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138</v>
      </c>
      <c r="BK149" s="168">
        <f t="shared" si="14"/>
        <v>0</v>
      </c>
      <c r="BL149" s="18" t="s">
        <v>164</v>
      </c>
      <c r="BM149" s="18" t="s">
        <v>254</v>
      </c>
    </row>
    <row r="150" spans="2:65" s="1" customFormat="1" ht="25.5" customHeight="1" x14ac:dyDescent="0.3">
      <c r="B150" s="131"/>
      <c r="C150" s="160" t="s">
        <v>255</v>
      </c>
      <c r="D150" s="160" t="s">
        <v>160</v>
      </c>
      <c r="E150" s="161" t="s">
        <v>256</v>
      </c>
      <c r="F150" s="275" t="s">
        <v>257</v>
      </c>
      <c r="G150" s="275"/>
      <c r="H150" s="275"/>
      <c r="I150" s="275"/>
      <c r="J150" s="162" t="s">
        <v>245</v>
      </c>
      <c r="K150" s="163">
        <v>87.328000000000003</v>
      </c>
      <c r="L150" s="276">
        <v>0</v>
      </c>
      <c r="M150" s="276"/>
      <c r="N150" s="277">
        <f t="shared" si="5"/>
        <v>0</v>
      </c>
      <c r="O150" s="277"/>
      <c r="P150" s="277"/>
      <c r="Q150" s="277"/>
      <c r="R150" s="134"/>
      <c r="T150" s="165" t="s">
        <v>5</v>
      </c>
      <c r="U150" s="43" t="s">
        <v>45</v>
      </c>
      <c r="V150" s="35"/>
      <c r="W150" s="166">
        <f t="shared" si="6"/>
        <v>0</v>
      </c>
      <c r="X150" s="166">
        <v>0</v>
      </c>
      <c r="Y150" s="166">
        <f t="shared" si="7"/>
        <v>0</v>
      </c>
      <c r="Z150" s="166">
        <v>0</v>
      </c>
      <c r="AA150" s="167">
        <f t="shared" si="8"/>
        <v>0</v>
      </c>
      <c r="AR150" s="18" t="s">
        <v>164</v>
      </c>
      <c r="AT150" s="18" t="s">
        <v>160</v>
      </c>
      <c r="AU150" s="18" t="s">
        <v>138</v>
      </c>
      <c r="AY150" s="18" t="s">
        <v>159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138</v>
      </c>
      <c r="BK150" s="168">
        <f t="shared" si="14"/>
        <v>0</v>
      </c>
      <c r="BL150" s="18" t="s">
        <v>164</v>
      </c>
      <c r="BM150" s="18" t="s">
        <v>258</v>
      </c>
    </row>
    <row r="151" spans="2:65" s="1" customFormat="1" ht="25.5" customHeight="1" x14ac:dyDescent="0.3">
      <c r="B151" s="131"/>
      <c r="C151" s="160" t="s">
        <v>259</v>
      </c>
      <c r="D151" s="160" t="s">
        <v>160</v>
      </c>
      <c r="E151" s="161" t="s">
        <v>260</v>
      </c>
      <c r="F151" s="275" t="s">
        <v>261</v>
      </c>
      <c r="G151" s="275"/>
      <c r="H151" s="275"/>
      <c r="I151" s="275"/>
      <c r="J151" s="162" t="s">
        <v>245</v>
      </c>
      <c r="K151" s="163">
        <v>87.328000000000003</v>
      </c>
      <c r="L151" s="276">
        <v>0</v>
      </c>
      <c r="M151" s="276"/>
      <c r="N151" s="277">
        <f t="shared" si="5"/>
        <v>0</v>
      </c>
      <c r="O151" s="277"/>
      <c r="P151" s="277"/>
      <c r="Q151" s="277"/>
      <c r="R151" s="134"/>
      <c r="T151" s="165" t="s">
        <v>5</v>
      </c>
      <c r="U151" s="43" t="s">
        <v>45</v>
      </c>
      <c r="V151" s="35"/>
      <c r="W151" s="166">
        <f t="shared" si="6"/>
        <v>0</v>
      </c>
      <c r="X151" s="166">
        <v>0</v>
      </c>
      <c r="Y151" s="166">
        <f t="shared" si="7"/>
        <v>0</v>
      </c>
      <c r="Z151" s="166">
        <v>0</v>
      </c>
      <c r="AA151" s="167">
        <f t="shared" si="8"/>
        <v>0</v>
      </c>
      <c r="AR151" s="18" t="s">
        <v>164</v>
      </c>
      <c r="AT151" s="18" t="s">
        <v>160</v>
      </c>
      <c r="AU151" s="18" t="s">
        <v>138</v>
      </c>
      <c r="AY151" s="18" t="s">
        <v>159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138</v>
      </c>
      <c r="BK151" s="168">
        <f t="shared" si="14"/>
        <v>0</v>
      </c>
      <c r="BL151" s="18" t="s">
        <v>164</v>
      </c>
      <c r="BM151" s="18" t="s">
        <v>262</v>
      </c>
    </row>
    <row r="152" spans="2:65" s="1" customFormat="1" ht="16.5" customHeight="1" x14ac:dyDescent="0.3">
      <c r="B152" s="131"/>
      <c r="C152" s="160" t="s">
        <v>263</v>
      </c>
      <c r="D152" s="160" t="s">
        <v>160</v>
      </c>
      <c r="E152" s="161" t="s">
        <v>264</v>
      </c>
      <c r="F152" s="275" t="s">
        <v>265</v>
      </c>
      <c r="G152" s="275"/>
      <c r="H152" s="275"/>
      <c r="I152" s="275"/>
      <c r="J152" s="162" t="s">
        <v>245</v>
      </c>
      <c r="K152" s="163">
        <v>87.328000000000003</v>
      </c>
      <c r="L152" s="276">
        <v>0</v>
      </c>
      <c r="M152" s="276"/>
      <c r="N152" s="277">
        <f t="shared" si="5"/>
        <v>0</v>
      </c>
      <c r="O152" s="277"/>
      <c r="P152" s="277"/>
      <c r="Q152" s="277"/>
      <c r="R152" s="134"/>
      <c r="T152" s="165" t="s">
        <v>5</v>
      </c>
      <c r="U152" s="43" t="s">
        <v>45</v>
      </c>
      <c r="V152" s="35"/>
      <c r="W152" s="166">
        <f t="shared" si="6"/>
        <v>0</v>
      </c>
      <c r="X152" s="166">
        <v>0</v>
      </c>
      <c r="Y152" s="166">
        <f t="shared" si="7"/>
        <v>0</v>
      </c>
      <c r="Z152" s="166">
        <v>0</v>
      </c>
      <c r="AA152" s="167">
        <f t="shared" si="8"/>
        <v>0</v>
      </c>
      <c r="AR152" s="18" t="s">
        <v>164</v>
      </c>
      <c r="AT152" s="18" t="s">
        <v>160</v>
      </c>
      <c r="AU152" s="18" t="s">
        <v>138</v>
      </c>
      <c r="AY152" s="18" t="s">
        <v>159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138</v>
      </c>
      <c r="BK152" s="168">
        <f t="shared" si="14"/>
        <v>0</v>
      </c>
      <c r="BL152" s="18" t="s">
        <v>164</v>
      </c>
      <c r="BM152" s="18" t="s">
        <v>266</v>
      </c>
    </row>
    <row r="153" spans="2:65" s="9" customFormat="1" ht="37.35" customHeight="1" x14ac:dyDescent="0.35">
      <c r="B153" s="149"/>
      <c r="C153" s="150"/>
      <c r="D153" s="151" t="s">
        <v>130</v>
      </c>
      <c r="E153" s="151"/>
      <c r="F153" s="151"/>
      <c r="G153" s="151"/>
      <c r="H153" s="151"/>
      <c r="I153" s="151"/>
      <c r="J153" s="151"/>
      <c r="K153" s="151"/>
      <c r="L153" s="151"/>
      <c r="M153" s="151"/>
      <c r="N153" s="290">
        <f>BK153</f>
        <v>0</v>
      </c>
      <c r="O153" s="291"/>
      <c r="P153" s="291"/>
      <c r="Q153" s="291"/>
      <c r="R153" s="152"/>
      <c r="T153" s="153"/>
      <c r="U153" s="150"/>
      <c r="V153" s="150"/>
      <c r="W153" s="154">
        <f>W154+W156+W159</f>
        <v>0</v>
      </c>
      <c r="X153" s="150"/>
      <c r="Y153" s="154">
        <f>Y154+Y156+Y159</f>
        <v>0</v>
      </c>
      <c r="Z153" s="150"/>
      <c r="AA153" s="155">
        <f>AA154+AA156+AA159</f>
        <v>5.1520644999999998</v>
      </c>
      <c r="AR153" s="156" t="s">
        <v>138</v>
      </c>
      <c r="AT153" s="157" t="s">
        <v>77</v>
      </c>
      <c r="AU153" s="157" t="s">
        <v>78</v>
      </c>
      <c r="AY153" s="156" t="s">
        <v>159</v>
      </c>
      <c r="BK153" s="158">
        <f>BK154+BK156+BK159</f>
        <v>0</v>
      </c>
    </row>
    <row r="154" spans="2:65" s="9" customFormat="1" ht="19.899999999999999" customHeight="1" x14ac:dyDescent="0.3">
      <c r="B154" s="149"/>
      <c r="C154" s="150"/>
      <c r="D154" s="159" t="s">
        <v>131</v>
      </c>
      <c r="E154" s="159"/>
      <c r="F154" s="159"/>
      <c r="G154" s="159"/>
      <c r="H154" s="159"/>
      <c r="I154" s="159"/>
      <c r="J154" s="159"/>
      <c r="K154" s="159"/>
      <c r="L154" s="159"/>
      <c r="M154" s="159"/>
      <c r="N154" s="288">
        <f>BK154</f>
        <v>0</v>
      </c>
      <c r="O154" s="289"/>
      <c r="P154" s="289"/>
      <c r="Q154" s="289"/>
      <c r="R154" s="152"/>
      <c r="T154" s="153"/>
      <c r="U154" s="150"/>
      <c r="V154" s="150"/>
      <c r="W154" s="154">
        <f>W155</f>
        <v>0</v>
      </c>
      <c r="X154" s="150"/>
      <c r="Y154" s="154">
        <f>Y155</f>
        <v>0</v>
      </c>
      <c r="Z154" s="150"/>
      <c r="AA154" s="155">
        <f>AA155</f>
        <v>0.44220000000000004</v>
      </c>
      <c r="AR154" s="156" t="s">
        <v>138</v>
      </c>
      <c r="AT154" s="157" t="s">
        <v>77</v>
      </c>
      <c r="AU154" s="157" t="s">
        <v>86</v>
      </c>
      <c r="AY154" s="156" t="s">
        <v>159</v>
      </c>
      <c r="BK154" s="158">
        <f>BK155</f>
        <v>0</v>
      </c>
    </row>
    <row r="155" spans="2:65" s="1" customFormat="1" ht="25.5" customHeight="1" x14ac:dyDescent="0.3">
      <c r="B155" s="131"/>
      <c r="C155" s="160" t="s">
        <v>267</v>
      </c>
      <c r="D155" s="160" t="s">
        <v>160</v>
      </c>
      <c r="E155" s="161" t="s">
        <v>268</v>
      </c>
      <c r="F155" s="275" t="s">
        <v>269</v>
      </c>
      <c r="G155" s="275"/>
      <c r="H155" s="275"/>
      <c r="I155" s="275"/>
      <c r="J155" s="162" t="s">
        <v>163</v>
      </c>
      <c r="K155" s="163">
        <v>201</v>
      </c>
      <c r="L155" s="276">
        <v>0</v>
      </c>
      <c r="M155" s="276"/>
      <c r="N155" s="277">
        <f>ROUND(L155*K155,3)</f>
        <v>0</v>
      </c>
      <c r="O155" s="277"/>
      <c r="P155" s="277"/>
      <c r="Q155" s="277"/>
      <c r="R155" s="134"/>
      <c r="T155" s="165" t="s">
        <v>5</v>
      </c>
      <c r="U155" s="43" t="s">
        <v>45</v>
      </c>
      <c r="V155" s="35"/>
      <c r="W155" s="166">
        <f>V155*K155</f>
        <v>0</v>
      </c>
      <c r="X155" s="166">
        <v>0</v>
      </c>
      <c r="Y155" s="166">
        <f>X155*K155</f>
        <v>0</v>
      </c>
      <c r="Z155" s="166">
        <v>2.2000000000000001E-3</v>
      </c>
      <c r="AA155" s="167">
        <f>Z155*K155</f>
        <v>0.44220000000000004</v>
      </c>
      <c r="AR155" s="18" t="s">
        <v>223</v>
      </c>
      <c r="AT155" s="18" t="s">
        <v>160</v>
      </c>
      <c r="AU155" s="18" t="s">
        <v>138</v>
      </c>
      <c r="AY155" s="18" t="s">
        <v>159</v>
      </c>
      <c r="BE155" s="105">
        <f>IF(U155="základná",N155,0)</f>
        <v>0</v>
      </c>
      <c r="BF155" s="105">
        <f>IF(U155="znížená",N155,0)</f>
        <v>0</v>
      </c>
      <c r="BG155" s="105">
        <f>IF(U155="zákl. prenesená",N155,0)</f>
        <v>0</v>
      </c>
      <c r="BH155" s="105">
        <f>IF(U155="zníž. prenesená",N155,0)</f>
        <v>0</v>
      </c>
      <c r="BI155" s="105">
        <f>IF(U155="nulová",N155,0)</f>
        <v>0</v>
      </c>
      <c r="BJ155" s="18" t="s">
        <v>138</v>
      </c>
      <c r="BK155" s="168">
        <f>ROUND(L155*K155,3)</f>
        <v>0</v>
      </c>
      <c r="BL155" s="18" t="s">
        <v>223</v>
      </c>
      <c r="BM155" s="18" t="s">
        <v>270</v>
      </c>
    </row>
    <row r="156" spans="2:65" s="9" customFormat="1" ht="29.85" customHeight="1" x14ac:dyDescent="0.3">
      <c r="B156" s="149"/>
      <c r="C156" s="150"/>
      <c r="D156" s="159" t="s">
        <v>132</v>
      </c>
      <c r="E156" s="159"/>
      <c r="F156" s="159"/>
      <c r="G156" s="159"/>
      <c r="H156" s="159"/>
      <c r="I156" s="159"/>
      <c r="J156" s="159"/>
      <c r="K156" s="159"/>
      <c r="L156" s="159"/>
      <c r="M156" s="159"/>
      <c r="N156" s="278">
        <f>BK156</f>
        <v>0</v>
      </c>
      <c r="O156" s="279"/>
      <c r="P156" s="279"/>
      <c r="Q156" s="279"/>
      <c r="R156" s="152"/>
      <c r="T156" s="153"/>
      <c r="U156" s="150"/>
      <c r="V156" s="150"/>
      <c r="W156" s="154">
        <f>SUM(W157:W158)</f>
        <v>0</v>
      </c>
      <c r="X156" s="150"/>
      <c r="Y156" s="154">
        <f>SUM(Y157:Y158)</f>
        <v>0</v>
      </c>
      <c r="Z156" s="150"/>
      <c r="AA156" s="155">
        <f>SUM(AA157:AA158)</f>
        <v>0.2563645</v>
      </c>
      <c r="AR156" s="156" t="s">
        <v>138</v>
      </c>
      <c r="AT156" s="157" t="s">
        <v>77</v>
      </c>
      <c r="AU156" s="157" t="s">
        <v>86</v>
      </c>
      <c r="AY156" s="156" t="s">
        <v>159</v>
      </c>
      <c r="BK156" s="158">
        <f>SUM(BK157:BK158)</f>
        <v>0</v>
      </c>
    </row>
    <row r="157" spans="2:65" s="1" customFormat="1" ht="25.5" customHeight="1" x14ac:dyDescent="0.3">
      <c r="B157" s="131"/>
      <c r="C157" s="160" t="s">
        <v>271</v>
      </c>
      <c r="D157" s="160" t="s">
        <v>160</v>
      </c>
      <c r="E157" s="161" t="s">
        <v>272</v>
      </c>
      <c r="F157" s="275" t="s">
        <v>273</v>
      </c>
      <c r="G157" s="275"/>
      <c r="H157" s="275"/>
      <c r="I157" s="275"/>
      <c r="J157" s="162" t="s">
        <v>173</v>
      </c>
      <c r="K157" s="163">
        <v>83.81</v>
      </c>
      <c r="L157" s="276">
        <v>0</v>
      </c>
      <c r="M157" s="276"/>
      <c r="N157" s="277">
        <f>ROUND(L157*K157,3)</f>
        <v>0</v>
      </c>
      <c r="O157" s="277"/>
      <c r="P157" s="277"/>
      <c r="Q157" s="277"/>
      <c r="R157" s="134"/>
      <c r="T157" s="165" t="s">
        <v>5</v>
      </c>
      <c r="U157" s="43" t="s">
        <v>45</v>
      </c>
      <c r="V157" s="35"/>
      <c r="W157" s="166">
        <f>V157*K157</f>
        <v>0</v>
      </c>
      <c r="X157" s="166">
        <v>0</v>
      </c>
      <c r="Y157" s="166">
        <f>X157*K157</f>
        <v>0</v>
      </c>
      <c r="Z157" s="166">
        <v>1.3500000000000001E-3</v>
      </c>
      <c r="AA157" s="167">
        <f>Z157*K157</f>
        <v>0.11314350000000001</v>
      </c>
      <c r="AR157" s="18" t="s">
        <v>223</v>
      </c>
      <c r="AT157" s="18" t="s">
        <v>160</v>
      </c>
      <c r="AU157" s="18" t="s">
        <v>138</v>
      </c>
      <c r="AY157" s="18" t="s">
        <v>159</v>
      </c>
      <c r="BE157" s="105">
        <f>IF(U157="základná",N157,0)</f>
        <v>0</v>
      </c>
      <c r="BF157" s="105">
        <f>IF(U157="znížená",N157,0)</f>
        <v>0</v>
      </c>
      <c r="BG157" s="105">
        <f>IF(U157="zákl. prenesená",N157,0)</f>
        <v>0</v>
      </c>
      <c r="BH157" s="105">
        <f>IF(U157="zníž. prenesená",N157,0)</f>
        <v>0</v>
      </c>
      <c r="BI157" s="105">
        <f>IF(U157="nulová",N157,0)</f>
        <v>0</v>
      </c>
      <c r="BJ157" s="18" t="s">
        <v>138</v>
      </c>
      <c r="BK157" s="168">
        <f>ROUND(L157*K157,3)</f>
        <v>0</v>
      </c>
      <c r="BL157" s="18" t="s">
        <v>223</v>
      </c>
      <c r="BM157" s="18" t="s">
        <v>274</v>
      </c>
    </row>
    <row r="158" spans="2:65" s="1" customFormat="1" ht="38.25" customHeight="1" x14ac:dyDescent="0.3">
      <c r="B158" s="131"/>
      <c r="C158" s="160" t="s">
        <v>275</v>
      </c>
      <c r="D158" s="160" t="s">
        <v>160</v>
      </c>
      <c r="E158" s="161" t="s">
        <v>276</v>
      </c>
      <c r="F158" s="275" t="s">
        <v>277</v>
      </c>
      <c r="G158" s="275"/>
      <c r="H158" s="275"/>
      <c r="I158" s="275"/>
      <c r="J158" s="162" t="s">
        <v>173</v>
      </c>
      <c r="K158" s="163">
        <v>62.27</v>
      </c>
      <c r="L158" s="276">
        <v>0</v>
      </c>
      <c r="M158" s="276"/>
      <c r="N158" s="277">
        <f>ROUND(L158*K158,3)</f>
        <v>0</v>
      </c>
      <c r="O158" s="277"/>
      <c r="P158" s="277"/>
      <c r="Q158" s="277"/>
      <c r="R158" s="134"/>
      <c r="T158" s="165" t="s">
        <v>5</v>
      </c>
      <c r="U158" s="43" t="s">
        <v>45</v>
      </c>
      <c r="V158" s="35"/>
      <c r="W158" s="166">
        <f>V158*K158</f>
        <v>0</v>
      </c>
      <c r="X158" s="166">
        <v>0</v>
      </c>
      <c r="Y158" s="166">
        <f>X158*K158</f>
        <v>0</v>
      </c>
      <c r="Z158" s="166">
        <v>2.3E-3</v>
      </c>
      <c r="AA158" s="167">
        <f>Z158*K158</f>
        <v>0.14322100000000001</v>
      </c>
      <c r="AR158" s="18" t="s">
        <v>223</v>
      </c>
      <c r="AT158" s="18" t="s">
        <v>160</v>
      </c>
      <c r="AU158" s="18" t="s">
        <v>138</v>
      </c>
      <c r="AY158" s="18" t="s">
        <v>159</v>
      </c>
      <c r="BE158" s="105">
        <f>IF(U158="základná",N158,0)</f>
        <v>0</v>
      </c>
      <c r="BF158" s="105">
        <f>IF(U158="znížená",N158,0)</f>
        <v>0</v>
      </c>
      <c r="BG158" s="105">
        <f>IF(U158="zákl. prenesená",N158,0)</f>
        <v>0</v>
      </c>
      <c r="BH158" s="105">
        <f>IF(U158="zníž. prenesená",N158,0)</f>
        <v>0</v>
      </c>
      <c r="BI158" s="105">
        <f>IF(U158="nulová",N158,0)</f>
        <v>0</v>
      </c>
      <c r="BJ158" s="18" t="s">
        <v>138</v>
      </c>
      <c r="BK158" s="168">
        <f>ROUND(L158*K158,3)</f>
        <v>0</v>
      </c>
      <c r="BL158" s="18" t="s">
        <v>223</v>
      </c>
      <c r="BM158" s="18" t="s">
        <v>278</v>
      </c>
    </row>
    <row r="159" spans="2:65" s="9" customFormat="1" ht="29.85" customHeight="1" x14ac:dyDescent="0.3">
      <c r="B159" s="149"/>
      <c r="C159" s="150"/>
      <c r="D159" s="159" t="s">
        <v>133</v>
      </c>
      <c r="E159" s="159"/>
      <c r="F159" s="159"/>
      <c r="G159" s="159"/>
      <c r="H159" s="159"/>
      <c r="I159" s="159"/>
      <c r="J159" s="159"/>
      <c r="K159" s="159"/>
      <c r="L159" s="159"/>
      <c r="M159" s="159"/>
      <c r="N159" s="278">
        <f>BK159</f>
        <v>0</v>
      </c>
      <c r="O159" s="279"/>
      <c r="P159" s="279"/>
      <c r="Q159" s="279"/>
      <c r="R159" s="152"/>
      <c r="T159" s="153"/>
      <c r="U159" s="150"/>
      <c r="V159" s="150"/>
      <c r="W159" s="154">
        <f>SUM(W160:W161)</f>
        <v>0</v>
      </c>
      <c r="X159" s="150"/>
      <c r="Y159" s="154">
        <f>SUM(Y160:Y161)</f>
        <v>0</v>
      </c>
      <c r="Z159" s="150"/>
      <c r="AA159" s="155">
        <f>SUM(AA160:AA161)</f>
        <v>4.4535</v>
      </c>
      <c r="AR159" s="156" t="s">
        <v>138</v>
      </c>
      <c r="AT159" s="157" t="s">
        <v>77</v>
      </c>
      <c r="AU159" s="157" t="s">
        <v>86</v>
      </c>
      <c r="AY159" s="156" t="s">
        <v>159</v>
      </c>
      <c r="BK159" s="158">
        <f>SUM(BK160:BK161)</f>
        <v>0</v>
      </c>
    </row>
    <row r="160" spans="2:65" s="1" customFormat="1" ht="25.5" customHeight="1" x14ac:dyDescent="0.3">
      <c r="B160" s="131"/>
      <c r="C160" s="160" t="s">
        <v>279</v>
      </c>
      <c r="D160" s="160" t="s">
        <v>160</v>
      </c>
      <c r="E160" s="161" t="s">
        <v>280</v>
      </c>
      <c r="F160" s="275" t="s">
        <v>281</v>
      </c>
      <c r="G160" s="275"/>
      <c r="H160" s="275"/>
      <c r="I160" s="275"/>
      <c r="J160" s="162" t="s">
        <v>163</v>
      </c>
      <c r="K160" s="163">
        <v>201</v>
      </c>
      <c r="L160" s="276">
        <v>0</v>
      </c>
      <c r="M160" s="276"/>
      <c r="N160" s="277">
        <f>ROUND(L160*K160,3)</f>
        <v>0</v>
      </c>
      <c r="O160" s="277"/>
      <c r="P160" s="277"/>
      <c r="Q160" s="277"/>
      <c r="R160" s="134"/>
      <c r="T160" s="165" t="s">
        <v>5</v>
      </c>
      <c r="U160" s="43" t="s">
        <v>45</v>
      </c>
      <c r="V160" s="35"/>
      <c r="W160" s="166">
        <f>V160*K160</f>
        <v>0</v>
      </c>
      <c r="X160" s="166">
        <v>0</v>
      </c>
      <c r="Y160" s="166">
        <f>X160*K160</f>
        <v>0</v>
      </c>
      <c r="Z160" s="166">
        <v>2.1999999999999999E-2</v>
      </c>
      <c r="AA160" s="167">
        <f>Z160*K160</f>
        <v>4.4219999999999997</v>
      </c>
      <c r="AR160" s="18" t="s">
        <v>223</v>
      </c>
      <c r="AT160" s="18" t="s">
        <v>160</v>
      </c>
      <c r="AU160" s="18" t="s">
        <v>138</v>
      </c>
      <c r="AY160" s="18" t="s">
        <v>159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138</v>
      </c>
      <c r="BK160" s="168">
        <f>ROUND(L160*K160,3)</f>
        <v>0</v>
      </c>
      <c r="BL160" s="18" t="s">
        <v>223</v>
      </c>
      <c r="BM160" s="18" t="s">
        <v>282</v>
      </c>
    </row>
    <row r="161" spans="2:65" s="1" customFormat="1" ht="25.5" customHeight="1" x14ac:dyDescent="0.3">
      <c r="B161" s="131"/>
      <c r="C161" s="160" t="s">
        <v>283</v>
      </c>
      <c r="D161" s="160" t="s">
        <v>160</v>
      </c>
      <c r="E161" s="161" t="s">
        <v>284</v>
      </c>
      <c r="F161" s="275" t="s">
        <v>285</v>
      </c>
      <c r="G161" s="275"/>
      <c r="H161" s="275"/>
      <c r="I161" s="275"/>
      <c r="J161" s="162" t="s">
        <v>163</v>
      </c>
      <c r="K161" s="163">
        <v>4.5</v>
      </c>
      <c r="L161" s="276">
        <v>0</v>
      </c>
      <c r="M161" s="276"/>
      <c r="N161" s="277">
        <f>ROUND(L161*K161,3)</f>
        <v>0</v>
      </c>
      <c r="O161" s="277"/>
      <c r="P161" s="277"/>
      <c r="Q161" s="277"/>
      <c r="R161" s="134"/>
      <c r="T161" s="165" t="s">
        <v>5</v>
      </c>
      <c r="U161" s="43" t="s">
        <v>45</v>
      </c>
      <c r="V161" s="35"/>
      <c r="W161" s="166">
        <f>V161*K161</f>
        <v>0</v>
      </c>
      <c r="X161" s="166">
        <v>0</v>
      </c>
      <c r="Y161" s="166">
        <f>X161*K161</f>
        <v>0</v>
      </c>
      <c r="Z161" s="166">
        <v>7.0000000000000001E-3</v>
      </c>
      <c r="AA161" s="167">
        <f>Z161*K161</f>
        <v>3.15E-2</v>
      </c>
      <c r="AR161" s="18" t="s">
        <v>223</v>
      </c>
      <c r="AT161" s="18" t="s">
        <v>160</v>
      </c>
      <c r="AU161" s="18" t="s">
        <v>138</v>
      </c>
      <c r="AY161" s="18" t="s">
        <v>159</v>
      </c>
      <c r="BE161" s="105">
        <f>IF(U161="základná",N161,0)</f>
        <v>0</v>
      </c>
      <c r="BF161" s="105">
        <f>IF(U161="znížená",N161,0)</f>
        <v>0</v>
      </c>
      <c r="BG161" s="105">
        <f>IF(U161="zákl. prenesená",N161,0)</f>
        <v>0</v>
      </c>
      <c r="BH161" s="105">
        <f>IF(U161="zníž. prenesená",N161,0)</f>
        <v>0</v>
      </c>
      <c r="BI161" s="105">
        <f>IF(U161="nulová",N161,0)</f>
        <v>0</v>
      </c>
      <c r="BJ161" s="18" t="s">
        <v>138</v>
      </c>
      <c r="BK161" s="168">
        <f>ROUND(L161*K161,3)</f>
        <v>0</v>
      </c>
      <c r="BL161" s="18" t="s">
        <v>223</v>
      </c>
      <c r="BM161" s="18" t="s">
        <v>286</v>
      </c>
    </row>
    <row r="162" spans="2:65" s="1" customFormat="1" ht="49.9" customHeight="1" x14ac:dyDescent="0.35">
      <c r="B162" s="34"/>
      <c r="C162" s="35"/>
      <c r="D162" s="151" t="s">
        <v>287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282">
        <f t="shared" ref="N162:N167" si="15">BK162</f>
        <v>0</v>
      </c>
      <c r="O162" s="283"/>
      <c r="P162" s="283"/>
      <c r="Q162" s="283"/>
      <c r="R162" s="36"/>
      <c r="T162" s="169"/>
      <c r="U162" s="35"/>
      <c r="V162" s="35"/>
      <c r="W162" s="35"/>
      <c r="X162" s="35"/>
      <c r="Y162" s="35"/>
      <c r="Z162" s="35"/>
      <c r="AA162" s="73"/>
      <c r="AT162" s="18" t="s">
        <v>77</v>
      </c>
      <c r="AU162" s="18" t="s">
        <v>78</v>
      </c>
      <c r="AY162" s="18" t="s">
        <v>288</v>
      </c>
      <c r="BK162" s="168">
        <f>SUM(BK163:BK167)</f>
        <v>0</v>
      </c>
    </row>
    <row r="163" spans="2:65" s="1" customFormat="1" ht="22.35" customHeight="1" x14ac:dyDescent="0.3">
      <c r="B163" s="34"/>
      <c r="C163" s="170" t="s">
        <v>5</v>
      </c>
      <c r="D163" s="170" t="s">
        <v>160</v>
      </c>
      <c r="E163" s="171" t="s">
        <v>5</v>
      </c>
      <c r="F163" s="280" t="s">
        <v>5</v>
      </c>
      <c r="G163" s="280"/>
      <c r="H163" s="280"/>
      <c r="I163" s="280"/>
      <c r="J163" s="172" t="s">
        <v>5</v>
      </c>
      <c r="K163" s="164"/>
      <c r="L163" s="276"/>
      <c r="M163" s="281"/>
      <c r="N163" s="281">
        <f t="shared" si="15"/>
        <v>0</v>
      </c>
      <c r="O163" s="281"/>
      <c r="P163" s="281"/>
      <c r="Q163" s="281"/>
      <c r="R163" s="36"/>
      <c r="T163" s="165" t="s">
        <v>5</v>
      </c>
      <c r="U163" s="173" t="s">
        <v>45</v>
      </c>
      <c r="V163" s="35"/>
      <c r="W163" s="35"/>
      <c r="X163" s="35"/>
      <c r="Y163" s="35"/>
      <c r="Z163" s="35"/>
      <c r="AA163" s="73"/>
      <c r="AT163" s="18" t="s">
        <v>288</v>
      </c>
      <c r="AU163" s="18" t="s">
        <v>86</v>
      </c>
      <c r="AY163" s="18" t="s">
        <v>288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138</v>
      </c>
      <c r="BK163" s="168">
        <f>L163*K163</f>
        <v>0</v>
      </c>
    </row>
    <row r="164" spans="2:65" s="1" customFormat="1" ht="22.35" customHeight="1" x14ac:dyDescent="0.3">
      <c r="B164" s="34"/>
      <c r="C164" s="170" t="s">
        <v>5</v>
      </c>
      <c r="D164" s="170" t="s">
        <v>160</v>
      </c>
      <c r="E164" s="171" t="s">
        <v>5</v>
      </c>
      <c r="F164" s="280" t="s">
        <v>5</v>
      </c>
      <c r="G164" s="280"/>
      <c r="H164" s="280"/>
      <c r="I164" s="280"/>
      <c r="J164" s="172" t="s">
        <v>5</v>
      </c>
      <c r="K164" s="164"/>
      <c r="L164" s="276"/>
      <c r="M164" s="281"/>
      <c r="N164" s="281">
        <f t="shared" si="15"/>
        <v>0</v>
      </c>
      <c r="O164" s="281"/>
      <c r="P164" s="281"/>
      <c r="Q164" s="281"/>
      <c r="R164" s="36"/>
      <c r="T164" s="165" t="s">
        <v>5</v>
      </c>
      <c r="U164" s="173" t="s">
        <v>45</v>
      </c>
      <c r="V164" s="35"/>
      <c r="W164" s="35"/>
      <c r="X164" s="35"/>
      <c r="Y164" s="35"/>
      <c r="Z164" s="35"/>
      <c r="AA164" s="73"/>
      <c r="AT164" s="18" t="s">
        <v>288</v>
      </c>
      <c r="AU164" s="18" t="s">
        <v>86</v>
      </c>
      <c r="AY164" s="18" t="s">
        <v>288</v>
      </c>
      <c r="BE164" s="105">
        <f>IF(U164="základná",N164,0)</f>
        <v>0</v>
      </c>
      <c r="BF164" s="105">
        <f>IF(U164="znížená",N164,0)</f>
        <v>0</v>
      </c>
      <c r="BG164" s="105">
        <f>IF(U164="zákl. prenesená",N164,0)</f>
        <v>0</v>
      </c>
      <c r="BH164" s="105">
        <f>IF(U164="zníž. prenesená",N164,0)</f>
        <v>0</v>
      </c>
      <c r="BI164" s="105">
        <f>IF(U164="nulová",N164,0)</f>
        <v>0</v>
      </c>
      <c r="BJ164" s="18" t="s">
        <v>138</v>
      </c>
      <c r="BK164" s="168">
        <f>L164*K164</f>
        <v>0</v>
      </c>
    </row>
    <row r="165" spans="2:65" s="1" customFormat="1" ht="22.35" customHeight="1" x14ac:dyDescent="0.3">
      <c r="B165" s="34"/>
      <c r="C165" s="170" t="s">
        <v>5</v>
      </c>
      <c r="D165" s="170" t="s">
        <v>160</v>
      </c>
      <c r="E165" s="171" t="s">
        <v>5</v>
      </c>
      <c r="F165" s="280" t="s">
        <v>5</v>
      </c>
      <c r="G165" s="280"/>
      <c r="H165" s="280"/>
      <c r="I165" s="280"/>
      <c r="J165" s="172" t="s">
        <v>5</v>
      </c>
      <c r="K165" s="164"/>
      <c r="L165" s="276"/>
      <c r="M165" s="281"/>
      <c r="N165" s="281">
        <f t="shared" si="15"/>
        <v>0</v>
      </c>
      <c r="O165" s="281"/>
      <c r="P165" s="281"/>
      <c r="Q165" s="281"/>
      <c r="R165" s="36"/>
      <c r="T165" s="165" t="s">
        <v>5</v>
      </c>
      <c r="U165" s="173" t="s">
        <v>45</v>
      </c>
      <c r="V165" s="35"/>
      <c r="W165" s="35"/>
      <c r="X165" s="35"/>
      <c r="Y165" s="35"/>
      <c r="Z165" s="35"/>
      <c r="AA165" s="73"/>
      <c r="AT165" s="18" t="s">
        <v>288</v>
      </c>
      <c r="AU165" s="18" t="s">
        <v>86</v>
      </c>
      <c r="AY165" s="18" t="s">
        <v>288</v>
      </c>
      <c r="BE165" s="105">
        <f>IF(U165="základná",N165,0)</f>
        <v>0</v>
      </c>
      <c r="BF165" s="105">
        <f>IF(U165="znížená",N165,0)</f>
        <v>0</v>
      </c>
      <c r="BG165" s="105">
        <f>IF(U165="zákl. prenesená",N165,0)</f>
        <v>0</v>
      </c>
      <c r="BH165" s="105">
        <f>IF(U165="zníž. prenesená",N165,0)</f>
        <v>0</v>
      </c>
      <c r="BI165" s="105">
        <f>IF(U165="nulová",N165,0)</f>
        <v>0</v>
      </c>
      <c r="BJ165" s="18" t="s">
        <v>138</v>
      </c>
      <c r="BK165" s="168">
        <f>L165*K165</f>
        <v>0</v>
      </c>
    </row>
    <row r="166" spans="2:65" s="1" customFormat="1" ht="22.35" customHeight="1" x14ac:dyDescent="0.3">
      <c r="B166" s="34"/>
      <c r="C166" s="170" t="s">
        <v>5</v>
      </c>
      <c r="D166" s="170" t="s">
        <v>160</v>
      </c>
      <c r="E166" s="171" t="s">
        <v>5</v>
      </c>
      <c r="F166" s="280" t="s">
        <v>5</v>
      </c>
      <c r="G166" s="280"/>
      <c r="H166" s="280"/>
      <c r="I166" s="280"/>
      <c r="J166" s="172" t="s">
        <v>5</v>
      </c>
      <c r="K166" s="164"/>
      <c r="L166" s="276"/>
      <c r="M166" s="281"/>
      <c r="N166" s="281">
        <f t="shared" si="15"/>
        <v>0</v>
      </c>
      <c r="O166" s="281"/>
      <c r="P166" s="281"/>
      <c r="Q166" s="281"/>
      <c r="R166" s="36"/>
      <c r="T166" s="165" t="s">
        <v>5</v>
      </c>
      <c r="U166" s="173" t="s">
        <v>45</v>
      </c>
      <c r="V166" s="35"/>
      <c r="W166" s="35"/>
      <c r="X166" s="35"/>
      <c r="Y166" s="35"/>
      <c r="Z166" s="35"/>
      <c r="AA166" s="73"/>
      <c r="AT166" s="18" t="s">
        <v>288</v>
      </c>
      <c r="AU166" s="18" t="s">
        <v>86</v>
      </c>
      <c r="AY166" s="18" t="s">
        <v>288</v>
      </c>
      <c r="BE166" s="105">
        <f>IF(U166="základná",N166,0)</f>
        <v>0</v>
      </c>
      <c r="BF166" s="105">
        <f>IF(U166="znížená",N166,0)</f>
        <v>0</v>
      </c>
      <c r="BG166" s="105">
        <f>IF(U166="zákl. prenesená",N166,0)</f>
        <v>0</v>
      </c>
      <c r="BH166" s="105">
        <f>IF(U166="zníž. prenesená",N166,0)</f>
        <v>0</v>
      </c>
      <c r="BI166" s="105">
        <f>IF(U166="nulová",N166,0)</f>
        <v>0</v>
      </c>
      <c r="BJ166" s="18" t="s">
        <v>138</v>
      </c>
      <c r="BK166" s="168">
        <f>L166*K166</f>
        <v>0</v>
      </c>
    </row>
    <row r="167" spans="2:65" s="1" customFormat="1" ht="22.35" customHeight="1" x14ac:dyDescent="0.3">
      <c r="B167" s="34"/>
      <c r="C167" s="170" t="s">
        <v>5</v>
      </c>
      <c r="D167" s="170" t="s">
        <v>160</v>
      </c>
      <c r="E167" s="171" t="s">
        <v>5</v>
      </c>
      <c r="F167" s="280" t="s">
        <v>5</v>
      </c>
      <c r="G167" s="280"/>
      <c r="H167" s="280"/>
      <c r="I167" s="280"/>
      <c r="J167" s="172" t="s">
        <v>5</v>
      </c>
      <c r="K167" s="164"/>
      <c r="L167" s="276"/>
      <c r="M167" s="281"/>
      <c r="N167" s="281">
        <f t="shared" si="15"/>
        <v>0</v>
      </c>
      <c r="O167" s="281"/>
      <c r="P167" s="281"/>
      <c r="Q167" s="281"/>
      <c r="R167" s="36"/>
      <c r="T167" s="165" t="s">
        <v>5</v>
      </c>
      <c r="U167" s="173" t="s">
        <v>45</v>
      </c>
      <c r="V167" s="55"/>
      <c r="W167" s="55"/>
      <c r="X167" s="55"/>
      <c r="Y167" s="55"/>
      <c r="Z167" s="55"/>
      <c r="AA167" s="57"/>
      <c r="AT167" s="18" t="s">
        <v>288</v>
      </c>
      <c r="AU167" s="18" t="s">
        <v>86</v>
      </c>
      <c r="AY167" s="18" t="s">
        <v>288</v>
      </c>
      <c r="BE167" s="105">
        <f>IF(U167="základná",N167,0)</f>
        <v>0</v>
      </c>
      <c r="BF167" s="105">
        <f>IF(U167="znížená",N167,0)</f>
        <v>0</v>
      </c>
      <c r="BG167" s="105">
        <f>IF(U167="zákl. prenesená",N167,0)</f>
        <v>0</v>
      </c>
      <c r="BH167" s="105">
        <f>IF(U167="zníž. prenesená",N167,0)</f>
        <v>0</v>
      </c>
      <c r="BI167" s="105">
        <f>IF(U167="nulová",N167,0)</f>
        <v>0</v>
      </c>
      <c r="BJ167" s="18" t="s">
        <v>138</v>
      </c>
      <c r="BK167" s="168">
        <f>L167*K167</f>
        <v>0</v>
      </c>
    </row>
    <row r="168" spans="2:65" s="1" customFormat="1" ht="6.95" customHeight="1" x14ac:dyDescent="0.3"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60"/>
    </row>
  </sheetData>
  <mergeCells count="187">
    <mergeCell ref="H1:K1"/>
    <mergeCell ref="S2:AC2"/>
    <mergeCell ref="N123:Q123"/>
    <mergeCell ref="N124:Q124"/>
    <mergeCell ref="N125:Q125"/>
    <mergeCell ref="N128:Q128"/>
    <mergeCell ref="N153:Q153"/>
    <mergeCell ref="N154:Q154"/>
    <mergeCell ref="N156:Q156"/>
    <mergeCell ref="F151:I151"/>
    <mergeCell ref="L151:M151"/>
    <mergeCell ref="N151:Q151"/>
    <mergeCell ref="F152:I152"/>
    <mergeCell ref="L152:M152"/>
    <mergeCell ref="N152:Q152"/>
    <mergeCell ref="F155:I155"/>
    <mergeCell ref="L155:M155"/>
    <mergeCell ref="N155:Q155"/>
    <mergeCell ref="F148:I148"/>
    <mergeCell ref="L148:M148"/>
    <mergeCell ref="N148:Q148"/>
    <mergeCell ref="F149:I149"/>
    <mergeCell ref="L149:M149"/>
    <mergeCell ref="N149:Q149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N162:Q162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N159:Q15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6:I126"/>
    <mergeCell ref="L126:M126"/>
    <mergeCell ref="N126:Q126"/>
    <mergeCell ref="F127:I127"/>
    <mergeCell ref="L127:M127"/>
    <mergeCell ref="N127:Q127"/>
    <mergeCell ref="F129:I129"/>
    <mergeCell ref="L129:M129"/>
    <mergeCell ref="N129:Q129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63:D168">
      <formula1>"K, M"</formula1>
    </dataValidation>
    <dataValidation type="list" allowBlank="1" showInputMessage="1" showErrorMessage="1" error="Povolené sú hodnoty základná, znížená, nulová." sqref="U163:U168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0"/>
  <sheetViews>
    <sheetView showGridLines="0" workbookViewId="0">
      <pane ySplit="1" topLeftCell="A202" activePane="bottomLeft" state="frozen"/>
      <selection pane="bottomLeft" activeCell="AD204" sqref="AD20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3" width="6" customWidth="1"/>
    <col min="14" max="14" width="9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112</v>
      </c>
      <c r="G1" s="13"/>
      <c r="H1" s="284" t="s">
        <v>113</v>
      </c>
      <c r="I1" s="284"/>
      <c r="J1" s="284"/>
      <c r="K1" s="284"/>
      <c r="L1" s="13" t="s">
        <v>114</v>
      </c>
      <c r="M1" s="11"/>
      <c r="N1" s="11"/>
      <c r="O1" s="12" t="s">
        <v>115</v>
      </c>
      <c r="P1" s="11"/>
      <c r="Q1" s="11"/>
      <c r="R1" s="11"/>
      <c r="S1" s="13" t="s">
        <v>116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07" t="s">
        <v>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50" t="s">
        <v>8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  <c r="AT2" s="18" t="s">
        <v>90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 x14ac:dyDescent="0.3">
      <c r="B4" s="22"/>
      <c r="C4" s="209" t="s">
        <v>117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52" t="str">
        <f>'Rekapitulácia stavby'!K6</f>
        <v xml:space="preserve"> REKONŠTRUKCIA MESTSKEJ KNIŽNICE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"/>
      <c r="R6" s="23"/>
    </row>
    <row r="7" spans="1:66" s="1" customFormat="1" ht="32.85" customHeight="1" x14ac:dyDescent="0.3">
      <c r="B7" s="34"/>
      <c r="C7" s="35"/>
      <c r="D7" s="28" t="s">
        <v>118</v>
      </c>
      <c r="E7" s="35"/>
      <c r="F7" s="215" t="s">
        <v>289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55" t="str">
        <f>'Rekapitulácia stavby'!AN8</f>
        <v>18. 3. 2014</v>
      </c>
      <c r="P9" s="256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213" t="str">
        <f>IF('Rekapitulácia stavby'!AN10="","",'Rekapitulácia stavby'!AN10)</f>
        <v/>
      </c>
      <c r="P11" s="213"/>
      <c r="Q11" s="35"/>
      <c r="R11" s="36"/>
    </row>
    <row r="12" spans="1:66" s="1" customFormat="1" ht="18" customHeight="1" x14ac:dyDescent="0.3">
      <c r="B12" s="34"/>
      <c r="C12" s="35"/>
      <c r="D12" s="35"/>
      <c r="E12" s="27" t="str">
        <f>IF('Rekapitulácia stavby'!E11="","",'Rekapitulácia stavby'!E11)</f>
        <v xml:space="preserve"> 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213" t="str">
        <f>IF('Rekapitulácia stavby'!AN11="","",'Rekapitulácia stavby'!AN11)</f>
        <v/>
      </c>
      <c r="P12" s="213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57" t="str">
        <f>IF('Rekapitulácia stavby'!AN13="","",'Rekapitulácia stavby'!AN13)</f>
        <v>Vyplň údaj</v>
      </c>
      <c r="P14" s="213"/>
      <c r="Q14" s="35"/>
      <c r="R14" s="36"/>
    </row>
    <row r="15" spans="1:66" s="1" customFormat="1" ht="18" customHeight="1" x14ac:dyDescent="0.3">
      <c r="B15" s="34"/>
      <c r="C15" s="35"/>
      <c r="D15" s="35"/>
      <c r="E15" s="257" t="str">
        <f>IF('Rekapitulácia stavby'!E14="","",'Rekapitulácia stavby'!E14)</f>
        <v>Vyplň údaj</v>
      </c>
      <c r="F15" s="258"/>
      <c r="G15" s="258"/>
      <c r="H15" s="258"/>
      <c r="I15" s="258"/>
      <c r="J15" s="258"/>
      <c r="K15" s="258"/>
      <c r="L15" s="258"/>
      <c r="M15" s="29" t="s">
        <v>29</v>
      </c>
      <c r="N15" s="35"/>
      <c r="O15" s="257" t="str">
        <f>IF('Rekapitulácia stavby'!AN14="","",'Rekapitulácia stavby'!AN14)</f>
        <v>Vyplň údaj</v>
      </c>
      <c r="P15" s="213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213" t="s">
        <v>33</v>
      </c>
      <c r="P17" s="213"/>
      <c r="Q17" s="35"/>
      <c r="R17" s="36"/>
    </row>
    <row r="18" spans="2:18" s="1" customFormat="1" ht="18" customHeight="1" x14ac:dyDescent="0.3">
      <c r="B18" s="34"/>
      <c r="C18" s="35"/>
      <c r="D18" s="35"/>
      <c r="E18" s="27" t="s">
        <v>517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213" t="s">
        <v>34</v>
      </c>
      <c r="P18" s="213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37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213" t="str">
        <f>IF('Rekapitulácia stavby'!AN19="","",'Rekapitulácia stavby'!AN19)</f>
        <v/>
      </c>
      <c r="P20" s="213"/>
      <c r="Q20" s="35"/>
      <c r="R20" s="36"/>
    </row>
    <row r="21" spans="2:18" s="1" customFormat="1" ht="18" customHeight="1" x14ac:dyDescent="0.3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213" t="str">
        <f>IF('Rekapitulácia stavby'!AN20="","",'Rekapitulácia stavby'!AN20)</f>
        <v/>
      </c>
      <c r="P21" s="213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18" t="s">
        <v>5</v>
      </c>
      <c r="F24" s="218"/>
      <c r="G24" s="218"/>
      <c r="H24" s="218"/>
      <c r="I24" s="218"/>
      <c r="J24" s="218"/>
      <c r="K24" s="218"/>
      <c r="L24" s="218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121</v>
      </c>
      <c r="E27" s="35"/>
      <c r="F27" s="35"/>
      <c r="G27" s="35"/>
      <c r="H27" s="35"/>
      <c r="I27" s="35"/>
      <c r="J27" s="35"/>
      <c r="K27" s="35"/>
      <c r="L27" s="35"/>
      <c r="M27" s="219">
        <f>N88</f>
        <v>0</v>
      </c>
      <c r="N27" s="219"/>
      <c r="O27" s="219"/>
      <c r="P27" s="219"/>
      <c r="Q27" s="35"/>
      <c r="R27" s="36"/>
    </row>
    <row r="28" spans="2:18" s="1" customFormat="1" ht="14.45" customHeight="1" x14ac:dyDescent="0.3">
      <c r="B28" s="34"/>
      <c r="C28" s="35"/>
      <c r="D28" s="33" t="s">
        <v>104</v>
      </c>
      <c r="E28" s="35"/>
      <c r="F28" s="35"/>
      <c r="G28" s="35"/>
      <c r="H28" s="35"/>
      <c r="I28" s="35"/>
      <c r="J28" s="35"/>
      <c r="K28" s="35"/>
      <c r="L28" s="35"/>
      <c r="M28" s="219">
        <f>N110</f>
        <v>0</v>
      </c>
      <c r="N28" s="219"/>
      <c r="O28" s="219"/>
      <c r="P28" s="219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59">
        <f>ROUND(M27+M28,2)</f>
        <v>0</v>
      </c>
      <c r="N30" s="254"/>
      <c r="O30" s="254"/>
      <c r="P30" s="254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60">
        <f>ROUND((((SUM(BE110:BE117)+SUM(BE135:BE223))+SUM(BE225:BE229))),2)</f>
        <v>0</v>
      </c>
      <c r="I32" s="254"/>
      <c r="J32" s="254"/>
      <c r="K32" s="35"/>
      <c r="L32" s="35"/>
      <c r="M32" s="260">
        <f>ROUND(((ROUND((SUM(BE110:BE117)+SUM(BE135:BE223)), 2)*F32)+SUM(BE225:BE229)*F32),2)</f>
        <v>0</v>
      </c>
      <c r="N32" s="254"/>
      <c r="O32" s="254"/>
      <c r="P32" s="254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45</v>
      </c>
      <c r="F33" s="42">
        <v>0.2</v>
      </c>
      <c r="G33" s="117" t="s">
        <v>44</v>
      </c>
      <c r="H33" s="260">
        <f>ROUND((((SUM(BF110:BF117)+SUM(BF135:BF223))+SUM(BF225:BF229))),2)</f>
        <v>0</v>
      </c>
      <c r="I33" s="254"/>
      <c r="J33" s="254"/>
      <c r="K33" s="35"/>
      <c r="L33" s="35"/>
      <c r="M33" s="260">
        <f>ROUND(((ROUND((SUM(BF110:BF117)+SUM(BF135:BF223)), 2)*F33)+SUM(BF225:BF229)*F33),2)</f>
        <v>0</v>
      </c>
      <c r="N33" s="254"/>
      <c r="O33" s="254"/>
      <c r="P33" s="254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46</v>
      </c>
      <c r="F34" s="42">
        <v>0.2</v>
      </c>
      <c r="G34" s="117" t="s">
        <v>44</v>
      </c>
      <c r="H34" s="260">
        <f>ROUND((((SUM(BG110:BG117)+SUM(BG135:BG223))+SUM(BG225:BG229))),2)</f>
        <v>0</v>
      </c>
      <c r="I34" s="254"/>
      <c r="J34" s="254"/>
      <c r="K34" s="35"/>
      <c r="L34" s="35"/>
      <c r="M34" s="260">
        <v>0</v>
      </c>
      <c r="N34" s="254"/>
      <c r="O34" s="254"/>
      <c r="P34" s="254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47</v>
      </c>
      <c r="F35" s="42">
        <v>0.2</v>
      </c>
      <c r="G35" s="117" t="s">
        <v>44</v>
      </c>
      <c r="H35" s="260">
        <f>ROUND((((SUM(BH110:BH117)+SUM(BH135:BH223))+SUM(BH225:BH229))),2)</f>
        <v>0</v>
      </c>
      <c r="I35" s="254"/>
      <c r="J35" s="254"/>
      <c r="K35" s="35"/>
      <c r="L35" s="35"/>
      <c r="M35" s="260">
        <v>0</v>
      </c>
      <c r="N35" s="254"/>
      <c r="O35" s="254"/>
      <c r="P35" s="254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48</v>
      </c>
      <c r="F36" s="42">
        <v>0</v>
      </c>
      <c r="G36" s="117" t="s">
        <v>44</v>
      </c>
      <c r="H36" s="260">
        <f>ROUND((((SUM(BI110:BI117)+SUM(BI135:BI223))+SUM(BI225:BI229))),2)</f>
        <v>0</v>
      </c>
      <c r="I36" s="254"/>
      <c r="J36" s="254"/>
      <c r="K36" s="35"/>
      <c r="L36" s="35"/>
      <c r="M36" s="260">
        <v>0</v>
      </c>
      <c r="N36" s="254"/>
      <c r="O36" s="254"/>
      <c r="P36" s="254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49</v>
      </c>
      <c r="E38" s="74"/>
      <c r="F38" s="74"/>
      <c r="G38" s="119" t="s">
        <v>50</v>
      </c>
      <c r="H38" s="120" t="s">
        <v>51</v>
      </c>
      <c r="I38" s="74"/>
      <c r="J38" s="74"/>
      <c r="K38" s="74"/>
      <c r="L38" s="261">
        <f>SUM(M30:M36)</f>
        <v>0</v>
      </c>
      <c r="M38" s="261"/>
      <c r="N38" s="261"/>
      <c r="O38" s="261"/>
      <c r="P38" s="262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209" t="s">
        <v>122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52" t="str">
        <f>F6</f>
        <v xml:space="preserve"> REKONŠTRUKCIA MESTSKEJ KNIŽNICE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5"/>
      <c r="R78" s="36"/>
    </row>
    <row r="79" spans="2:18" s="1" customFormat="1" ht="36.950000000000003" customHeight="1" x14ac:dyDescent="0.3">
      <c r="B79" s="34"/>
      <c r="C79" s="68" t="s">
        <v>118</v>
      </c>
      <c r="D79" s="35"/>
      <c r="E79" s="35"/>
      <c r="F79" s="229" t="str">
        <f>F7</f>
        <v xml:space="preserve">1801 - E1 -  REKONŠTRUKCIA MESTSKEJ KNIŽNICE 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 x14ac:dyDescent="0.3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56" t="str">
        <f>IF(O9="","",O9)</f>
        <v>18. 3. 2014</v>
      </c>
      <c r="N81" s="256"/>
      <c r="O81" s="256"/>
      <c r="P81" s="256"/>
      <c r="Q81" s="35"/>
      <c r="R81" s="36"/>
    </row>
    <row r="82" spans="2:47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 x14ac:dyDescent="0.3">
      <c r="B83" s="34"/>
      <c r="C83" s="29" t="s">
        <v>26</v>
      </c>
      <c r="D83" s="35"/>
      <c r="E83" s="35"/>
      <c r="F83" s="27" t="str">
        <f>E12</f>
        <v xml:space="preserve"> </v>
      </c>
      <c r="G83" s="35"/>
      <c r="H83" s="35"/>
      <c r="I83" s="35"/>
      <c r="J83" s="35"/>
      <c r="K83" s="29" t="s">
        <v>32</v>
      </c>
      <c r="L83" s="35"/>
      <c r="M83" s="213" t="str">
        <f>E18</f>
        <v>Architekti-DE  Šoltésovej 22, 96501 Žiar nad Hronom</v>
      </c>
      <c r="N83" s="213"/>
      <c r="O83" s="213"/>
      <c r="P83" s="213"/>
      <c r="Q83" s="213"/>
      <c r="R83" s="36"/>
    </row>
    <row r="84" spans="2:47" s="1" customFormat="1" ht="14.45" customHeight="1" x14ac:dyDescent="0.3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37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47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 x14ac:dyDescent="0.3">
      <c r="B86" s="34"/>
      <c r="C86" s="263" t="s">
        <v>123</v>
      </c>
      <c r="D86" s="264"/>
      <c r="E86" s="264"/>
      <c r="F86" s="264"/>
      <c r="G86" s="264"/>
      <c r="H86" s="113"/>
      <c r="I86" s="113"/>
      <c r="J86" s="113"/>
      <c r="K86" s="113"/>
      <c r="L86" s="113"/>
      <c r="M86" s="113"/>
      <c r="N86" s="263" t="s">
        <v>124</v>
      </c>
      <c r="O86" s="264"/>
      <c r="P86" s="264"/>
      <c r="Q86" s="264"/>
      <c r="R86" s="36"/>
    </row>
    <row r="87" spans="2:47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 x14ac:dyDescent="0.3">
      <c r="B88" s="34"/>
      <c r="C88" s="121" t="s">
        <v>125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44">
        <f>N135</f>
        <v>0</v>
      </c>
      <c r="O88" s="265"/>
      <c r="P88" s="265"/>
      <c r="Q88" s="265"/>
      <c r="R88" s="36"/>
      <c r="AU88" s="18" t="s">
        <v>126</v>
      </c>
    </row>
    <row r="89" spans="2:47" s="6" customFormat="1" ht="24.95" customHeight="1" x14ac:dyDescent="0.3">
      <c r="B89" s="122"/>
      <c r="C89" s="123"/>
      <c r="D89" s="124" t="s">
        <v>127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66">
        <f>N136</f>
        <v>0</v>
      </c>
      <c r="O89" s="267"/>
      <c r="P89" s="267"/>
      <c r="Q89" s="267"/>
      <c r="R89" s="125"/>
    </row>
    <row r="90" spans="2:47" s="7" customFormat="1" ht="19.899999999999999" customHeight="1" x14ac:dyDescent="0.3">
      <c r="B90" s="126"/>
      <c r="C90" s="127"/>
      <c r="D90" s="101" t="s">
        <v>290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45">
        <f>N137</f>
        <v>0</v>
      </c>
      <c r="O90" s="268"/>
      <c r="P90" s="268"/>
      <c r="Q90" s="268"/>
      <c r="R90" s="128"/>
    </row>
    <row r="91" spans="2:47" s="7" customFormat="1" ht="19.899999999999999" customHeight="1" x14ac:dyDescent="0.3">
      <c r="B91" s="126"/>
      <c r="C91" s="127"/>
      <c r="D91" s="101" t="s">
        <v>291</v>
      </c>
      <c r="E91" s="127"/>
      <c r="F91" s="127"/>
      <c r="G91" s="127"/>
      <c r="H91" s="127"/>
      <c r="I91" s="127"/>
      <c r="J91" s="127"/>
      <c r="K91" s="127"/>
      <c r="L91" s="127"/>
      <c r="M91" s="127"/>
      <c r="N91" s="245">
        <f>N140</f>
        <v>0</v>
      </c>
      <c r="O91" s="268"/>
      <c r="P91" s="268"/>
      <c r="Q91" s="268"/>
      <c r="R91" s="128"/>
    </row>
    <row r="92" spans="2:47" s="7" customFormat="1" ht="19.899999999999999" customHeight="1" x14ac:dyDescent="0.3">
      <c r="B92" s="126"/>
      <c r="C92" s="127"/>
      <c r="D92" s="101" t="s">
        <v>292</v>
      </c>
      <c r="E92" s="127"/>
      <c r="F92" s="127"/>
      <c r="G92" s="127"/>
      <c r="H92" s="127"/>
      <c r="I92" s="127"/>
      <c r="J92" s="127"/>
      <c r="K92" s="127"/>
      <c r="L92" s="127"/>
      <c r="M92" s="127"/>
      <c r="N92" s="245">
        <f>N142</f>
        <v>0</v>
      </c>
      <c r="O92" s="268"/>
      <c r="P92" s="268"/>
      <c r="Q92" s="268"/>
      <c r="R92" s="128"/>
    </row>
    <row r="93" spans="2:47" s="7" customFormat="1" ht="19.899999999999999" customHeight="1" x14ac:dyDescent="0.3">
      <c r="B93" s="126"/>
      <c r="C93" s="127"/>
      <c r="D93" s="101" t="s">
        <v>129</v>
      </c>
      <c r="E93" s="127"/>
      <c r="F93" s="127"/>
      <c r="G93" s="127"/>
      <c r="H93" s="127"/>
      <c r="I93" s="127"/>
      <c r="J93" s="127"/>
      <c r="K93" s="127"/>
      <c r="L93" s="127"/>
      <c r="M93" s="127"/>
      <c r="N93" s="245">
        <f>N151</f>
        <v>0</v>
      </c>
      <c r="O93" s="268"/>
      <c r="P93" s="268"/>
      <c r="Q93" s="268"/>
      <c r="R93" s="128"/>
    </row>
    <row r="94" spans="2:47" s="7" customFormat="1" ht="19.899999999999999" customHeight="1" x14ac:dyDescent="0.3">
      <c r="B94" s="126"/>
      <c r="C94" s="127"/>
      <c r="D94" s="101" t="s">
        <v>293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245">
        <f>N162</f>
        <v>0</v>
      </c>
      <c r="O94" s="268"/>
      <c r="P94" s="268"/>
      <c r="Q94" s="268"/>
      <c r="R94" s="128"/>
    </row>
    <row r="95" spans="2:47" s="6" customFormat="1" ht="24.95" customHeight="1" x14ac:dyDescent="0.3">
      <c r="B95" s="122"/>
      <c r="C95" s="123"/>
      <c r="D95" s="124" t="s">
        <v>130</v>
      </c>
      <c r="E95" s="123"/>
      <c r="F95" s="123"/>
      <c r="G95" s="123"/>
      <c r="H95" s="123"/>
      <c r="I95" s="123"/>
      <c r="J95" s="123"/>
      <c r="K95" s="123"/>
      <c r="L95" s="123"/>
      <c r="M95" s="123"/>
      <c r="N95" s="266">
        <f>N164</f>
        <v>0</v>
      </c>
      <c r="O95" s="267"/>
      <c r="P95" s="267"/>
      <c r="Q95" s="267"/>
      <c r="R95" s="125"/>
    </row>
    <row r="96" spans="2:47" s="7" customFormat="1" ht="19.899999999999999" customHeight="1" x14ac:dyDescent="0.3">
      <c r="B96" s="126"/>
      <c r="C96" s="127"/>
      <c r="D96" s="101" t="s">
        <v>294</v>
      </c>
      <c r="E96" s="127"/>
      <c r="F96" s="127"/>
      <c r="G96" s="127"/>
      <c r="H96" s="127"/>
      <c r="I96" s="127"/>
      <c r="J96" s="127"/>
      <c r="K96" s="127"/>
      <c r="L96" s="127"/>
      <c r="M96" s="127"/>
      <c r="N96" s="245">
        <f>N165</f>
        <v>0</v>
      </c>
      <c r="O96" s="268"/>
      <c r="P96" s="268"/>
      <c r="Q96" s="268"/>
      <c r="R96" s="128"/>
    </row>
    <row r="97" spans="2:65" s="7" customFormat="1" ht="19.899999999999999" customHeight="1" x14ac:dyDescent="0.3">
      <c r="B97" s="126"/>
      <c r="C97" s="127"/>
      <c r="D97" s="101" t="s">
        <v>131</v>
      </c>
      <c r="E97" s="127"/>
      <c r="F97" s="127"/>
      <c r="G97" s="127"/>
      <c r="H97" s="127"/>
      <c r="I97" s="127"/>
      <c r="J97" s="127"/>
      <c r="K97" s="127"/>
      <c r="L97" s="127"/>
      <c r="M97" s="127"/>
      <c r="N97" s="245">
        <f>N171</f>
        <v>0</v>
      </c>
      <c r="O97" s="268"/>
      <c r="P97" s="268"/>
      <c r="Q97" s="268"/>
      <c r="R97" s="128"/>
    </row>
    <row r="98" spans="2:65" s="7" customFormat="1" ht="19.899999999999999" customHeight="1" x14ac:dyDescent="0.3">
      <c r="B98" s="126"/>
      <c r="C98" s="127"/>
      <c r="D98" s="101" t="s">
        <v>295</v>
      </c>
      <c r="E98" s="127"/>
      <c r="F98" s="127"/>
      <c r="G98" s="127"/>
      <c r="H98" s="127"/>
      <c r="I98" s="127"/>
      <c r="J98" s="127"/>
      <c r="K98" s="127"/>
      <c r="L98" s="127"/>
      <c r="M98" s="127"/>
      <c r="N98" s="245">
        <f>N177</f>
        <v>0</v>
      </c>
      <c r="O98" s="268"/>
      <c r="P98" s="268"/>
      <c r="Q98" s="268"/>
      <c r="R98" s="128"/>
    </row>
    <row r="99" spans="2:65" s="7" customFormat="1" ht="19.899999999999999" customHeight="1" x14ac:dyDescent="0.3">
      <c r="B99" s="126"/>
      <c r="C99" s="127"/>
      <c r="D99" s="101" t="s">
        <v>132</v>
      </c>
      <c r="E99" s="127"/>
      <c r="F99" s="127"/>
      <c r="G99" s="127"/>
      <c r="H99" s="127"/>
      <c r="I99" s="127"/>
      <c r="J99" s="127"/>
      <c r="K99" s="127"/>
      <c r="L99" s="127"/>
      <c r="M99" s="127"/>
      <c r="N99" s="245">
        <f>N185</f>
        <v>0</v>
      </c>
      <c r="O99" s="268"/>
      <c r="P99" s="268"/>
      <c r="Q99" s="268"/>
      <c r="R99" s="128"/>
    </row>
    <row r="100" spans="2:65" s="7" customFormat="1" ht="19.899999999999999" customHeight="1" x14ac:dyDescent="0.3">
      <c r="B100" s="126"/>
      <c r="C100" s="127"/>
      <c r="D100" s="101" t="s">
        <v>296</v>
      </c>
      <c r="E100" s="127"/>
      <c r="F100" s="127"/>
      <c r="G100" s="127"/>
      <c r="H100" s="127"/>
      <c r="I100" s="127"/>
      <c r="J100" s="127"/>
      <c r="K100" s="127"/>
      <c r="L100" s="127"/>
      <c r="M100" s="127"/>
      <c r="N100" s="245">
        <f>N190</f>
        <v>0</v>
      </c>
      <c r="O100" s="268"/>
      <c r="P100" s="268"/>
      <c r="Q100" s="268"/>
      <c r="R100" s="128"/>
    </row>
    <row r="101" spans="2:65" s="7" customFormat="1" ht="19.899999999999999" customHeight="1" x14ac:dyDescent="0.3">
      <c r="B101" s="126"/>
      <c r="C101" s="127"/>
      <c r="D101" s="101" t="s">
        <v>133</v>
      </c>
      <c r="E101" s="127"/>
      <c r="F101" s="127"/>
      <c r="G101" s="127"/>
      <c r="H101" s="127"/>
      <c r="I101" s="127"/>
      <c r="J101" s="127"/>
      <c r="K101" s="127"/>
      <c r="L101" s="127"/>
      <c r="M101" s="127"/>
      <c r="N101" s="245">
        <f>N197</f>
        <v>0</v>
      </c>
      <c r="O101" s="268"/>
      <c r="P101" s="268"/>
      <c r="Q101" s="268"/>
      <c r="R101" s="128"/>
    </row>
    <row r="102" spans="2:65" s="7" customFormat="1" ht="19.899999999999999" customHeight="1" x14ac:dyDescent="0.3">
      <c r="B102" s="126"/>
      <c r="C102" s="127"/>
      <c r="D102" s="101" t="s">
        <v>297</v>
      </c>
      <c r="E102" s="127"/>
      <c r="F102" s="127"/>
      <c r="G102" s="127"/>
      <c r="H102" s="127"/>
      <c r="I102" s="127"/>
      <c r="J102" s="127"/>
      <c r="K102" s="127"/>
      <c r="L102" s="127"/>
      <c r="M102" s="127"/>
      <c r="N102" s="245">
        <f>N210</f>
        <v>0</v>
      </c>
      <c r="O102" s="268"/>
      <c r="P102" s="268"/>
      <c r="Q102" s="268"/>
      <c r="R102" s="128"/>
    </row>
    <row r="103" spans="2:65" s="7" customFormat="1" ht="19.899999999999999" customHeight="1" x14ac:dyDescent="0.3">
      <c r="B103" s="126"/>
      <c r="C103" s="127"/>
      <c r="D103" s="101" t="s">
        <v>298</v>
      </c>
      <c r="E103" s="127"/>
      <c r="F103" s="127"/>
      <c r="G103" s="127"/>
      <c r="H103" s="127"/>
      <c r="I103" s="127"/>
      <c r="J103" s="127"/>
      <c r="K103" s="127"/>
      <c r="L103" s="127"/>
      <c r="M103" s="127"/>
      <c r="N103" s="245">
        <f>N213</f>
        <v>0</v>
      </c>
      <c r="O103" s="268"/>
      <c r="P103" s="268"/>
      <c r="Q103" s="268"/>
      <c r="R103" s="128"/>
    </row>
    <row r="104" spans="2:65" s="7" customFormat="1" ht="19.899999999999999" customHeight="1" x14ac:dyDescent="0.3">
      <c r="B104" s="126"/>
      <c r="C104" s="127"/>
      <c r="D104" s="101" t="s">
        <v>299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245">
        <f>N215</f>
        <v>0</v>
      </c>
      <c r="O104" s="268"/>
      <c r="P104" s="268"/>
      <c r="Q104" s="268"/>
      <c r="R104" s="128"/>
    </row>
    <row r="105" spans="2:65" s="6" customFormat="1" ht="24.95" customHeight="1" x14ac:dyDescent="0.3">
      <c r="B105" s="122"/>
      <c r="C105" s="123"/>
      <c r="D105" s="124" t="s">
        <v>300</v>
      </c>
      <c r="E105" s="123"/>
      <c r="F105" s="123"/>
      <c r="G105" s="123"/>
      <c r="H105" s="123"/>
      <c r="I105" s="123"/>
      <c r="J105" s="123"/>
      <c r="K105" s="123"/>
      <c r="L105" s="123"/>
      <c r="M105" s="123"/>
      <c r="N105" s="266">
        <f>N218</f>
        <v>0</v>
      </c>
      <c r="O105" s="267"/>
      <c r="P105" s="267"/>
      <c r="Q105" s="267"/>
      <c r="R105" s="125"/>
    </row>
    <row r="106" spans="2:65" s="7" customFormat="1" ht="19.899999999999999" customHeight="1" x14ac:dyDescent="0.3">
      <c r="B106" s="126"/>
      <c r="C106" s="127"/>
      <c r="D106" s="101" t="s">
        <v>301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245">
        <f>N219</f>
        <v>0</v>
      </c>
      <c r="O106" s="268"/>
      <c r="P106" s="268"/>
      <c r="Q106" s="268"/>
      <c r="R106" s="128"/>
    </row>
    <row r="107" spans="2:65" s="7" customFormat="1" ht="19.899999999999999" customHeight="1" x14ac:dyDescent="0.3">
      <c r="B107" s="126"/>
      <c r="C107" s="127"/>
      <c r="D107" s="101" t="s">
        <v>302</v>
      </c>
      <c r="E107" s="127"/>
      <c r="F107" s="127"/>
      <c r="G107" s="127"/>
      <c r="H107" s="127"/>
      <c r="I107" s="127"/>
      <c r="J107" s="127"/>
      <c r="K107" s="127"/>
      <c r="L107" s="127"/>
      <c r="M107" s="127"/>
      <c r="N107" s="245">
        <f>N222</f>
        <v>0</v>
      </c>
      <c r="O107" s="268"/>
      <c r="P107" s="268"/>
      <c r="Q107" s="268"/>
      <c r="R107" s="128"/>
    </row>
    <row r="108" spans="2:65" s="6" customFormat="1" ht="21.75" customHeight="1" x14ac:dyDescent="0.35">
      <c r="B108" s="122"/>
      <c r="C108" s="123"/>
      <c r="D108" s="124" t="s">
        <v>134</v>
      </c>
      <c r="E108" s="123"/>
      <c r="F108" s="123"/>
      <c r="G108" s="123"/>
      <c r="H108" s="123"/>
      <c r="I108" s="123"/>
      <c r="J108" s="123"/>
      <c r="K108" s="123"/>
      <c r="L108" s="123"/>
      <c r="M108" s="123"/>
      <c r="N108" s="269">
        <f>N224</f>
        <v>0</v>
      </c>
      <c r="O108" s="267"/>
      <c r="P108" s="267"/>
      <c r="Q108" s="267"/>
      <c r="R108" s="125"/>
    </row>
    <row r="109" spans="2:65" s="1" customFormat="1" ht="21.75" customHeight="1" x14ac:dyDescent="0.3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29.25" customHeight="1" x14ac:dyDescent="0.3">
      <c r="B110" s="34"/>
      <c r="C110" s="121" t="s">
        <v>135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265">
        <f>ROUND(N111+N112+N113+N114+N115+N116,2)</f>
        <v>0</v>
      </c>
      <c r="O110" s="270"/>
      <c r="P110" s="270"/>
      <c r="Q110" s="270"/>
      <c r="R110" s="36"/>
      <c r="T110" s="129"/>
      <c r="U110" s="130" t="s">
        <v>42</v>
      </c>
    </row>
    <row r="111" spans="2:65" s="1" customFormat="1" ht="18" customHeight="1" x14ac:dyDescent="0.3">
      <c r="B111" s="131"/>
      <c r="C111" s="132"/>
      <c r="D111" s="246" t="s">
        <v>136</v>
      </c>
      <c r="E111" s="271"/>
      <c r="F111" s="271"/>
      <c r="G111" s="271"/>
      <c r="H111" s="271"/>
      <c r="I111" s="132"/>
      <c r="J111" s="132"/>
      <c r="K111" s="132"/>
      <c r="L111" s="132"/>
      <c r="M111" s="132"/>
      <c r="N111" s="248">
        <f>ROUND(N88*T111,2)</f>
        <v>0</v>
      </c>
      <c r="O111" s="272"/>
      <c r="P111" s="272"/>
      <c r="Q111" s="272"/>
      <c r="R111" s="134"/>
      <c r="S111" s="135"/>
      <c r="T111" s="136"/>
      <c r="U111" s="137" t="s">
        <v>45</v>
      </c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8" t="s">
        <v>137</v>
      </c>
      <c r="AZ111" s="135"/>
      <c r="BA111" s="135"/>
      <c r="BB111" s="135"/>
      <c r="BC111" s="135"/>
      <c r="BD111" s="135"/>
      <c r="BE111" s="139">
        <f t="shared" ref="BE111:BE116" si="0">IF(U111="základná",N111,0)</f>
        <v>0</v>
      </c>
      <c r="BF111" s="139">
        <f t="shared" ref="BF111:BF116" si="1">IF(U111="znížená",N111,0)</f>
        <v>0</v>
      </c>
      <c r="BG111" s="139">
        <f t="shared" ref="BG111:BG116" si="2">IF(U111="zákl. prenesená",N111,0)</f>
        <v>0</v>
      </c>
      <c r="BH111" s="139">
        <f t="shared" ref="BH111:BH116" si="3">IF(U111="zníž. prenesená",N111,0)</f>
        <v>0</v>
      </c>
      <c r="BI111" s="139">
        <f t="shared" ref="BI111:BI116" si="4">IF(U111="nulová",N111,0)</f>
        <v>0</v>
      </c>
      <c r="BJ111" s="138" t="s">
        <v>138</v>
      </c>
      <c r="BK111" s="135"/>
      <c r="BL111" s="135"/>
      <c r="BM111" s="135"/>
    </row>
    <row r="112" spans="2:65" s="1" customFormat="1" ht="18" customHeight="1" x14ac:dyDescent="0.3">
      <c r="B112" s="131"/>
      <c r="C112" s="132"/>
      <c r="D112" s="246" t="s">
        <v>139</v>
      </c>
      <c r="E112" s="271"/>
      <c r="F112" s="271"/>
      <c r="G112" s="271"/>
      <c r="H112" s="271"/>
      <c r="I112" s="132"/>
      <c r="J112" s="132"/>
      <c r="K112" s="132"/>
      <c r="L112" s="132"/>
      <c r="M112" s="132"/>
      <c r="N112" s="248">
        <f>ROUND(N88*T112,2)</f>
        <v>0</v>
      </c>
      <c r="O112" s="272"/>
      <c r="P112" s="272"/>
      <c r="Q112" s="272"/>
      <c r="R112" s="134"/>
      <c r="S112" s="135"/>
      <c r="T112" s="136"/>
      <c r="U112" s="137" t="s">
        <v>45</v>
      </c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8" t="s">
        <v>137</v>
      </c>
      <c r="AZ112" s="135"/>
      <c r="BA112" s="135"/>
      <c r="BB112" s="135"/>
      <c r="BC112" s="135"/>
      <c r="BD112" s="135"/>
      <c r="BE112" s="139">
        <f t="shared" si="0"/>
        <v>0</v>
      </c>
      <c r="BF112" s="139">
        <f t="shared" si="1"/>
        <v>0</v>
      </c>
      <c r="BG112" s="139">
        <f t="shared" si="2"/>
        <v>0</v>
      </c>
      <c r="BH112" s="139">
        <f t="shared" si="3"/>
        <v>0</v>
      </c>
      <c r="BI112" s="139">
        <f t="shared" si="4"/>
        <v>0</v>
      </c>
      <c r="BJ112" s="138" t="s">
        <v>138</v>
      </c>
      <c r="BK112" s="135"/>
      <c r="BL112" s="135"/>
      <c r="BM112" s="135"/>
    </row>
    <row r="113" spans="2:65" s="1" customFormat="1" ht="18" customHeight="1" x14ac:dyDescent="0.3">
      <c r="B113" s="131"/>
      <c r="C113" s="132"/>
      <c r="D113" s="246" t="s">
        <v>140</v>
      </c>
      <c r="E113" s="271"/>
      <c r="F113" s="271"/>
      <c r="G113" s="271"/>
      <c r="H113" s="271"/>
      <c r="I113" s="132"/>
      <c r="J113" s="132"/>
      <c r="K113" s="132"/>
      <c r="L113" s="132"/>
      <c r="M113" s="132"/>
      <c r="N113" s="248">
        <f>ROUND(N88*T113,2)</f>
        <v>0</v>
      </c>
      <c r="O113" s="272"/>
      <c r="P113" s="272"/>
      <c r="Q113" s="272"/>
      <c r="R113" s="134"/>
      <c r="S113" s="135"/>
      <c r="T113" s="136"/>
      <c r="U113" s="137" t="s">
        <v>45</v>
      </c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8" t="s">
        <v>137</v>
      </c>
      <c r="AZ113" s="135"/>
      <c r="BA113" s="135"/>
      <c r="BB113" s="135"/>
      <c r="BC113" s="135"/>
      <c r="BD113" s="135"/>
      <c r="BE113" s="139">
        <f t="shared" si="0"/>
        <v>0</v>
      </c>
      <c r="BF113" s="139">
        <f t="shared" si="1"/>
        <v>0</v>
      </c>
      <c r="BG113" s="139">
        <f t="shared" si="2"/>
        <v>0</v>
      </c>
      <c r="BH113" s="139">
        <f t="shared" si="3"/>
        <v>0</v>
      </c>
      <c r="BI113" s="139">
        <f t="shared" si="4"/>
        <v>0</v>
      </c>
      <c r="BJ113" s="138" t="s">
        <v>138</v>
      </c>
      <c r="BK113" s="135"/>
      <c r="BL113" s="135"/>
      <c r="BM113" s="135"/>
    </row>
    <row r="114" spans="2:65" s="1" customFormat="1" ht="18" customHeight="1" x14ac:dyDescent="0.3">
      <c r="B114" s="131"/>
      <c r="C114" s="132"/>
      <c r="D114" s="246" t="s">
        <v>141</v>
      </c>
      <c r="E114" s="271"/>
      <c r="F114" s="271"/>
      <c r="G114" s="271"/>
      <c r="H114" s="271"/>
      <c r="I114" s="132"/>
      <c r="J114" s="132"/>
      <c r="K114" s="132"/>
      <c r="L114" s="132"/>
      <c r="M114" s="132"/>
      <c r="N114" s="248">
        <f>ROUND(N88*T114,2)</f>
        <v>0</v>
      </c>
      <c r="O114" s="272"/>
      <c r="P114" s="272"/>
      <c r="Q114" s="272"/>
      <c r="R114" s="134"/>
      <c r="S114" s="135"/>
      <c r="T114" s="136"/>
      <c r="U114" s="137" t="s">
        <v>45</v>
      </c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8" t="s">
        <v>137</v>
      </c>
      <c r="AZ114" s="135"/>
      <c r="BA114" s="135"/>
      <c r="BB114" s="135"/>
      <c r="BC114" s="135"/>
      <c r="BD114" s="135"/>
      <c r="BE114" s="139">
        <f t="shared" si="0"/>
        <v>0</v>
      </c>
      <c r="BF114" s="139">
        <f t="shared" si="1"/>
        <v>0</v>
      </c>
      <c r="BG114" s="139">
        <f t="shared" si="2"/>
        <v>0</v>
      </c>
      <c r="BH114" s="139">
        <f t="shared" si="3"/>
        <v>0</v>
      </c>
      <c r="BI114" s="139">
        <f t="shared" si="4"/>
        <v>0</v>
      </c>
      <c r="BJ114" s="138" t="s">
        <v>138</v>
      </c>
      <c r="BK114" s="135"/>
      <c r="BL114" s="135"/>
      <c r="BM114" s="135"/>
    </row>
    <row r="115" spans="2:65" s="1" customFormat="1" ht="18" customHeight="1" x14ac:dyDescent="0.3">
      <c r="B115" s="131"/>
      <c r="C115" s="132"/>
      <c r="D115" s="246" t="s">
        <v>142</v>
      </c>
      <c r="E115" s="271"/>
      <c r="F115" s="271"/>
      <c r="G115" s="271"/>
      <c r="H115" s="271"/>
      <c r="I115" s="132"/>
      <c r="J115" s="132"/>
      <c r="K115" s="132"/>
      <c r="L115" s="132"/>
      <c r="M115" s="132"/>
      <c r="N115" s="248">
        <f>ROUND(N88*T115,2)</f>
        <v>0</v>
      </c>
      <c r="O115" s="272"/>
      <c r="P115" s="272"/>
      <c r="Q115" s="272"/>
      <c r="R115" s="134"/>
      <c r="S115" s="135"/>
      <c r="T115" s="136"/>
      <c r="U115" s="137" t="s">
        <v>45</v>
      </c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8" t="s">
        <v>137</v>
      </c>
      <c r="AZ115" s="135"/>
      <c r="BA115" s="135"/>
      <c r="BB115" s="135"/>
      <c r="BC115" s="135"/>
      <c r="BD115" s="135"/>
      <c r="BE115" s="139">
        <f t="shared" si="0"/>
        <v>0</v>
      </c>
      <c r="BF115" s="139">
        <f t="shared" si="1"/>
        <v>0</v>
      </c>
      <c r="BG115" s="139">
        <f t="shared" si="2"/>
        <v>0</v>
      </c>
      <c r="BH115" s="139">
        <f t="shared" si="3"/>
        <v>0</v>
      </c>
      <c r="BI115" s="139">
        <f t="shared" si="4"/>
        <v>0</v>
      </c>
      <c r="BJ115" s="138" t="s">
        <v>138</v>
      </c>
      <c r="BK115" s="135"/>
      <c r="BL115" s="135"/>
      <c r="BM115" s="135"/>
    </row>
    <row r="116" spans="2:65" s="1" customFormat="1" ht="18" customHeight="1" x14ac:dyDescent="0.3">
      <c r="B116" s="131"/>
      <c r="C116" s="132"/>
      <c r="D116" s="133" t="s">
        <v>143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248">
        <f>ROUND(N88*T116,2)</f>
        <v>0</v>
      </c>
      <c r="O116" s="272"/>
      <c r="P116" s="272"/>
      <c r="Q116" s="272"/>
      <c r="R116" s="134"/>
      <c r="S116" s="135"/>
      <c r="T116" s="140"/>
      <c r="U116" s="141" t="s">
        <v>45</v>
      </c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8" t="s">
        <v>144</v>
      </c>
      <c r="AZ116" s="135"/>
      <c r="BA116" s="135"/>
      <c r="BB116" s="135"/>
      <c r="BC116" s="135"/>
      <c r="BD116" s="135"/>
      <c r="BE116" s="139">
        <f t="shared" si="0"/>
        <v>0</v>
      </c>
      <c r="BF116" s="139">
        <f t="shared" si="1"/>
        <v>0</v>
      </c>
      <c r="BG116" s="139">
        <f t="shared" si="2"/>
        <v>0</v>
      </c>
      <c r="BH116" s="139">
        <f t="shared" si="3"/>
        <v>0</v>
      </c>
      <c r="BI116" s="139">
        <f t="shared" si="4"/>
        <v>0</v>
      </c>
      <c r="BJ116" s="138" t="s">
        <v>138</v>
      </c>
      <c r="BK116" s="135"/>
      <c r="BL116" s="135"/>
      <c r="BM116" s="135"/>
    </row>
    <row r="117" spans="2:65" s="1" customFormat="1" x14ac:dyDescent="0.3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29.25" customHeight="1" x14ac:dyDescent="0.3">
      <c r="B118" s="34"/>
      <c r="C118" s="112" t="s">
        <v>111</v>
      </c>
      <c r="D118" s="113"/>
      <c r="E118" s="113"/>
      <c r="F118" s="113"/>
      <c r="G118" s="113"/>
      <c r="H118" s="113"/>
      <c r="I118" s="113"/>
      <c r="J118" s="113"/>
      <c r="K118" s="113"/>
      <c r="L118" s="249">
        <f>ROUND(SUM(N88+N110),2)</f>
        <v>0</v>
      </c>
      <c r="M118" s="249"/>
      <c r="N118" s="249"/>
      <c r="O118" s="249"/>
      <c r="P118" s="249"/>
      <c r="Q118" s="249"/>
      <c r="R118" s="36"/>
    </row>
    <row r="119" spans="2:65" s="1" customFormat="1" ht="6.95" customHeight="1" x14ac:dyDescent="0.3"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60"/>
    </row>
    <row r="123" spans="2:65" s="1" customFormat="1" ht="6.95" customHeight="1" x14ac:dyDescent="0.3"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2:65" s="1" customFormat="1" ht="36.950000000000003" customHeight="1" x14ac:dyDescent="0.3">
      <c r="B124" s="34"/>
      <c r="C124" s="209" t="s">
        <v>145</v>
      </c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36"/>
    </row>
    <row r="125" spans="2:65" s="1" customFormat="1" ht="6.95" customHeight="1" x14ac:dyDescent="0.3"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/>
    </row>
    <row r="126" spans="2:65" s="1" customFormat="1" ht="30" customHeight="1" x14ac:dyDescent="0.3">
      <c r="B126" s="34"/>
      <c r="C126" s="29" t="s">
        <v>17</v>
      </c>
      <c r="D126" s="35"/>
      <c r="E126" s="35"/>
      <c r="F126" s="252" t="str">
        <f>F6</f>
        <v xml:space="preserve"> REKONŠTRUKCIA MESTSKEJ KNIŽNICE</v>
      </c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35"/>
      <c r="R126" s="36"/>
    </row>
    <row r="127" spans="2:65" s="1" customFormat="1" ht="36.950000000000003" customHeight="1" x14ac:dyDescent="0.3">
      <c r="B127" s="34"/>
      <c r="C127" s="68" t="s">
        <v>118</v>
      </c>
      <c r="D127" s="35"/>
      <c r="E127" s="35"/>
      <c r="F127" s="229" t="str">
        <f>F7</f>
        <v xml:space="preserve">1801 - E1 -  REKONŠTRUKCIA MESTSKEJ KNIŽNICE </v>
      </c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35"/>
      <c r="R127" s="36"/>
    </row>
    <row r="128" spans="2:65" s="1" customFormat="1" ht="6.95" customHeight="1" x14ac:dyDescent="0.3"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/>
    </row>
    <row r="129" spans="2:65" s="1" customFormat="1" ht="18" customHeight="1" x14ac:dyDescent="0.3">
      <c r="B129" s="34"/>
      <c r="C129" s="29" t="s">
        <v>22</v>
      </c>
      <c r="D129" s="35"/>
      <c r="E129" s="35"/>
      <c r="F129" s="27" t="str">
        <f>F9</f>
        <v>Ul. SNP Žiar nad Hronom</v>
      </c>
      <c r="G129" s="35"/>
      <c r="H129" s="35"/>
      <c r="I129" s="35"/>
      <c r="J129" s="35"/>
      <c r="K129" s="29" t="s">
        <v>24</v>
      </c>
      <c r="L129" s="35"/>
      <c r="M129" s="256" t="str">
        <f>IF(O9="","",O9)</f>
        <v>18. 3. 2014</v>
      </c>
      <c r="N129" s="256"/>
      <c r="O129" s="256"/>
      <c r="P129" s="256"/>
      <c r="Q129" s="35"/>
      <c r="R129" s="36"/>
    </row>
    <row r="130" spans="2:65" s="1" customFormat="1" ht="6.95" customHeight="1" x14ac:dyDescent="0.3"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6"/>
    </row>
    <row r="131" spans="2:65" s="1" customFormat="1" ht="15" x14ac:dyDescent="0.3">
      <c r="B131" s="34"/>
      <c r="C131" s="29" t="s">
        <v>26</v>
      </c>
      <c r="D131" s="35"/>
      <c r="E131" s="35"/>
      <c r="F131" s="27" t="str">
        <f>E12</f>
        <v xml:space="preserve"> </v>
      </c>
      <c r="G131" s="35"/>
      <c r="H131" s="35"/>
      <c r="I131" s="35"/>
      <c r="J131" s="35"/>
      <c r="K131" s="29" t="s">
        <v>32</v>
      </c>
      <c r="L131" s="35"/>
      <c r="M131" s="213" t="str">
        <f>E18</f>
        <v>Architekti-DE  Šoltésovej 22, 96501 Žiar nad Hronom</v>
      </c>
      <c r="N131" s="213"/>
      <c r="O131" s="213"/>
      <c r="P131" s="213"/>
      <c r="Q131" s="213"/>
      <c r="R131" s="36"/>
    </row>
    <row r="132" spans="2:65" s="1" customFormat="1" ht="14.45" customHeight="1" x14ac:dyDescent="0.3">
      <c r="B132" s="34"/>
      <c r="C132" s="29" t="s">
        <v>30</v>
      </c>
      <c r="D132" s="35"/>
      <c r="E132" s="35"/>
      <c r="F132" s="27" t="str">
        <f>IF(E15="","",E15)</f>
        <v>Vyplň údaj</v>
      </c>
      <c r="G132" s="35"/>
      <c r="H132" s="35"/>
      <c r="I132" s="35"/>
      <c r="J132" s="35"/>
      <c r="K132" s="29" t="s">
        <v>37</v>
      </c>
      <c r="L132" s="35"/>
      <c r="M132" s="213" t="str">
        <f>E21</f>
        <v xml:space="preserve"> </v>
      </c>
      <c r="N132" s="213"/>
      <c r="O132" s="213"/>
      <c r="P132" s="213"/>
      <c r="Q132" s="213"/>
      <c r="R132" s="36"/>
    </row>
    <row r="133" spans="2:65" s="1" customFormat="1" ht="10.35" customHeight="1" x14ac:dyDescent="0.3"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6"/>
    </row>
    <row r="134" spans="2:65" s="8" customFormat="1" ht="29.25" customHeight="1" x14ac:dyDescent="0.3">
      <c r="B134" s="142"/>
      <c r="C134" s="143" t="s">
        <v>146</v>
      </c>
      <c r="D134" s="144" t="s">
        <v>147</v>
      </c>
      <c r="E134" s="144" t="s">
        <v>60</v>
      </c>
      <c r="F134" s="273" t="s">
        <v>148</v>
      </c>
      <c r="G134" s="273"/>
      <c r="H134" s="273"/>
      <c r="I134" s="273"/>
      <c r="J134" s="144" t="s">
        <v>149</v>
      </c>
      <c r="K134" s="144" t="s">
        <v>150</v>
      </c>
      <c r="L134" s="273" t="s">
        <v>151</v>
      </c>
      <c r="M134" s="273"/>
      <c r="N134" s="273" t="s">
        <v>124</v>
      </c>
      <c r="O134" s="273"/>
      <c r="P134" s="273"/>
      <c r="Q134" s="274"/>
      <c r="R134" s="145"/>
      <c r="T134" s="75" t="s">
        <v>152</v>
      </c>
      <c r="U134" s="76" t="s">
        <v>42</v>
      </c>
      <c r="V134" s="76" t="s">
        <v>153</v>
      </c>
      <c r="W134" s="76" t="s">
        <v>154</v>
      </c>
      <c r="X134" s="76" t="s">
        <v>155</v>
      </c>
      <c r="Y134" s="76" t="s">
        <v>156</v>
      </c>
      <c r="Z134" s="76" t="s">
        <v>157</v>
      </c>
      <c r="AA134" s="77" t="s">
        <v>158</v>
      </c>
    </row>
    <row r="135" spans="2:65" s="1" customFormat="1" ht="29.25" customHeight="1" x14ac:dyDescent="0.35">
      <c r="B135" s="34"/>
      <c r="C135" s="79" t="s">
        <v>121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285">
        <f>BK135</f>
        <v>0</v>
      </c>
      <c r="O135" s="286"/>
      <c r="P135" s="286"/>
      <c r="Q135" s="286"/>
      <c r="R135" s="36"/>
      <c r="T135" s="78"/>
      <c r="U135" s="50"/>
      <c r="V135" s="50"/>
      <c r="W135" s="146">
        <f>W136+W164+W218+W224</f>
        <v>0</v>
      </c>
      <c r="X135" s="50"/>
      <c r="Y135" s="146">
        <f>Y136+Y164+Y218+Y224</f>
        <v>82.606541016099996</v>
      </c>
      <c r="Z135" s="50"/>
      <c r="AA135" s="147">
        <f>AA136+AA164+AA218+AA224</f>
        <v>0</v>
      </c>
      <c r="AT135" s="18" t="s">
        <v>77</v>
      </c>
      <c r="AU135" s="18" t="s">
        <v>126</v>
      </c>
      <c r="BK135" s="148">
        <f>BK136+BK164+BK218+BK224</f>
        <v>0</v>
      </c>
    </row>
    <row r="136" spans="2:65" s="9" customFormat="1" ht="37.35" customHeight="1" x14ac:dyDescent="0.35">
      <c r="B136" s="149"/>
      <c r="C136" s="150"/>
      <c r="D136" s="151" t="s">
        <v>127</v>
      </c>
      <c r="E136" s="151"/>
      <c r="F136" s="151"/>
      <c r="G136" s="151"/>
      <c r="H136" s="151"/>
      <c r="I136" s="151"/>
      <c r="J136" s="151"/>
      <c r="K136" s="151"/>
      <c r="L136" s="151"/>
      <c r="M136" s="151"/>
      <c r="N136" s="269">
        <f>BK136</f>
        <v>0</v>
      </c>
      <c r="O136" s="287"/>
      <c r="P136" s="287"/>
      <c r="Q136" s="287"/>
      <c r="R136" s="152"/>
      <c r="T136" s="153"/>
      <c r="U136" s="150"/>
      <c r="V136" s="150"/>
      <c r="W136" s="154">
        <f>W137+W140+W142+W151+W162</f>
        <v>0</v>
      </c>
      <c r="X136" s="150"/>
      <c r="Y136" s="154">
        <f>Y137+Y140+Y142+Y151+Y162</f>
        <v>72.860741936099998</v>
      </c>
      <c r="Z136" s="150"/>
      <c r="AA136" s="155">
        <f>AA137+AA140+AA142+AA151+AA162</f>
        <v>0</v>
      </c>
      <c r="AR136" s="156" t="s">
        <v>86</v>
      </c>
      <c r="AT136" s="157" t="s">
        <v>77</v>
      </c>
      <c r="AU136" s="157" t="s">
        <v>78</v>
      </c>
      <c r="AY136" s="156" t="s">
        <v>159</v>
      </c>
      <c r="BK136" s="158">
        <f>BK137+BK140+BK142+BK151+BK162</f>
        <v>0</v>
      </c>
    </row>
    <row r="137" spans="2:65" s="9" customFormat="1" ht="19.899999999999999" customHeight="1" x14ac:dyDescent="0.3">
      <c r="B137" s="149"/>
      <c r="C137" s="150"/>
      <c r="D137" s="159" t="s">
        <v>290</v>
      </c>
      <c r="E137" s="159"/>
      <c r="F137" s="159"/>
      <c r="G137" s="159"/>
      <c r="H137" s="159"/>
      <c r="I137" s="159"/>
      <c r="J137" s="159"/>
      <c r="K137" s="159"/>
      <c r="L137" s="159"/>
      <c r="M137" s="159"/>
      <c r="N137" s="288">
        <f>BK137</f>
        <v>0</v>
      </c>
      <c r="O137" s="289"/>
      <c r="P137" s="289"/>
      <c r="Q137" s="289"/>
      <c r="R137" s="152"/>
      <c r="T137" s="153"/>
      <c r="U137" s="150"/>
      <c r="V137" s="150"/>
      <c r="W137" s="154">
        <f>SUM(W138:W139)</f>
        <v>0</v>
      </c>
      <c r="X137" s="150"/>
      <c r="Y137" s="154">
        <f>SUM(Y138:Y139)</f>
        <v>9.8358290610000001</v>
      </c>
      <c r="Z137" s="150"/>
      <c r="AA137" s="155">
        <f>SUM(AA138:AA139)</f>
        <v>0</v>
      </c>
      <c r="AR137" s="156" t="s">
        <v>86</v>
      </c>
      <c r="AT137" s="157" t="s">
        <v>77</v>
      </c>
      <c r="AU137" s="157" t="s">
        <v>86</v>
      </c>
      <c r="AY137" s="156" t="s">
        <v>159</v>
      </c>
      <c r="BK137" s="158">
        <f>SUM(BK138:BK139)</f>
        <v>0</v>
      </c>
    </row>
    <row r="138" spans="2:65" s="1" customFormat="1" ht="38.25" customHeight="1" x14ac:dyDescent="0.3">
      <c r="B138" s="131"/>
      <c r="C138" s="160" t="s">
        <v>86</v>
      </c>
      <c r="D138" s="160" t="s">
        <v>160</v>
      </c>
      <c r="E138" s="161" t="s">
        <v>303</v>
      </c>
      <c r="F138" s="275" t="s">
        <v>304</v>
      </c>
      <c r="G138" s="275"/>
      <c r="H138" s="275"/>
      <c r="I138" s="275"/>
      <c r="J138" s="162" t="s">
        <v>163</v>
      </c>
      <c r="K138" s="163">
        <v>5.85</v>
      </c>
      <c r="L138" s="276">
        <v>0</v>
      </c>
      <c r="M138" s="276"/>
      <c r="N138" s="277">
        <f>ROUND(L138*K138,3)</f>
        <v>0</v>
      </c>
      <c r="O138" s="277"/>
      <c r="P138" s="277"/>
      <c r="Q138" s="277"/>
      <c r="R138" s="134"/>
      <c r="T138" s="165" t="s">
        <v>5</v>
      </c>
      <c r="U138" s="43" t="s">
        <v>45</v>
      </c>
      <c r="V138" s="35"/>
      <c r="W138" s="166">
        <f>V138*K138</f>
        <v>0</v>
      </c>
      <c r="X138" s="166">
        <v>0.29758000000000001</v>
      </c>
      <c r="Y138" s="166">
        <f>X138*K138</f>
        <v>1.7408429999999999</v>
      </c>
      <c r="Z138" s="166">
        <v>0</v>
      </c>
      <c r="AA138" s="167">
        <f>Z138*K138</f>
        <v>0</v>
      </c>
      <c r="AR138" s="18" t="s">
        <v>164</v>
      </c>
      <c r="AT138" s="18" t="s">
        <v>160</v>
      </c>
      <c r="AU138" s="18" t="s">
        <v>138</v>
      </c>
      <c r="AY138" s="18" t="s">
        <v>159</v>
      </c>
      <c r="BE138" s="105">
        <f>IF(U138="základná",N138,0)</f>
        <v>0</v>
      </c>
      <c r="BF138" s="105">
        <f>IF(U138="znížená",N138,0)</f>
        <v>0</v>
      </c>
      <c r="BG138" s="105">
        <f>IF(U138="zákl. prenesená",N138,0)</f>
        <v>0</v>
      </c>
      <c r="BH138" s="105">
        <f>IF(U138="zníž. prenesená",N138,0)</f>
        <v>0</v>
      </c>
      <c r="BI138" s="105">
        <f>IF(U138="nulová",N138,0)</f>
        <v>0</v>
      </c>
      <c r="BJ138" s="18" t="s">
        <v>138</v>
      </c>
      <c r="BK138" s="168">
        <f>ROUND(L138*K138,3)</f>
        <v>0</v>
      </c>
      <c r="BL138" s="18" t="s">
        <v>164</v>
      </c>
      <c r="BM138" s="18" t="s">
        <v>305</v>
      </c>
    </row>
    <row r="139" spans="2:65" s="1" customFormat="1" ht="38.25" customHeight="1" x14ac:dyDescent="0.3">
      <c r="B139" s="131"/>
      <c r="C139" s="160" t="s">
        <v>138</v>
      </c>
      <c r="D139" s="160" t="s">
        <v>160</v>
      </c>
      <c r="E139" s="161" t="s">
        <v>306</v>
      </c>
      <c r="F139" s="275" t="s">
        <v>307</v>
      </c>
      <c r="G139" s="275"/>
      <c r="H139" s="275"/>
      <c r="I139" s="275"/>
      <c r="J139" s="162" t="s">
        <v>168</v>
      </c>
      <c r="K139" s="163">
        <v>11.414999999999999</v>
      </c>
      <c r="L139" s="276">
        <v>0</v>
      </c>
      <c r="M139" s="276"/>
      <c r="N139" s="277">
        <f>ROUND(L139*K139,3)</f>
        <v>0</v>
      </c>
      <c r="O139" s="277"/>
      <c r="P139" s="277"/>
      <c r="Q139" s="277"/>
      <c r="R139" s="134"/>
      <c r="T139" s="165" t="s">
        <v>5</v>
      </c>
      <c r="U139" s="43" t="s">
        <v>45</v>
      </c>
      <c r="V139" s="35"/>
      <c r="W139" s="166">
        <f>V139*K139</f>
        <v>0</v>
      </c>
      <c r="X139" s="166">
        <v>0.70915340000000004</v>
      </c>
      <c r="Y139" s="166">
        <f>X139*K139</f>
        <v>8.0949860610000002</v>
      </c>
      <c r="Z139" s="166">
        <v>0</v>
      </c>
      <c r="AA139" s="167">
        <f>Z139*K139</f>
        <v>0</v>
      </c>
      <c r="AR139" s="18" t="s">
        <v>164</v>
      </c>
      <c r="AT139" s="18" t="s">
        <v>160</v>
      </c>
      <c r="AU139" s="18" t="s">
        <v>138</v>
      </c>
      <c r="AY139" s="18" t="s">
        <v>159</v>
      </c>
      <c r="BE139" s="105">
        <f>IF(U139="základná",N139,0)</f>
        <v>0</v>
      </c>
      <c r="BF139" s="105">
        <f>IF(U139="znížená",N139,0)</f>
        <v>0</v>
      </c>
      <c r="BG139" s="105">
        <f>IF(U139="zákl. prenesená",N139,0)</f>
        <v>0</v>
      </c>
      <c r="BH139" s="105">
        <f>IF(U139="zníž. prenesená",N139,0)</f>
        <v>0</v>
      </c>
      <c r="BI139" s="105">
        <f>IF(U139="nulová",N139,0)</f>
        <v>0</v>
      </c>
      <c r="BJ139" s="18" t="s">
        <v>138</v>
      </c>
      <c r="BK139" s="168">
        <f>ROUND(L139*K139,3)</f>
        <v>0</v>
      </c>
      <c r="BL139" s="18" t="s">
        <v>164</v>
      </c>
      <c r="BM139" s="18" t="s">
        <v>308</v>
      </c>
    </row>
    <row r="140" spans="2:65" s="9" customFormat="1" ht="29.85" customHeight="1" x14ac:dyDescent="0.3">
      <c r="B140" s="149"/>
      <c r="C140" s="150"/>
      <c r="D140" s="159" t="s">
        <v>291</v>
      </c>
      <c r="E140" s="159"/>
      <c r="F140" s="159"/>
      <c r="G140" s="159"/>
      <c r="H140" s="159"/>
      <c r="I140" s="159"/>
      <c r="J140" s="159"/>
      <c r="K140" s="159"/>
      <c r="L140" s="159"/>
      <c r="M140" s="159"/>
      <c r="N140" s="278">
        <f>BK140</f>
        <v>0</v>
      </c>
      <c r="O140" s="279"/>
      <c r="P140" s="279"/>
      <c r="Q140" s="279"/>
      <c r="R140" s="152"/>
      <c r="T140" s="153"/>
      <c r="U140" s="150"/>
      <c r="V140" s="150"/>
      <c r="W140" s="154">
        <f>W141</f>
        <v>0</v>
      </c>
      <c r="X140" s="150"/>
      <c r="Y140" s="154">
        <f>Y141</f>
        <v>3.6992376000000005</v>
      </c>
      <c r="Z140" s="150"/>
      <c r="AA140" s="155">
        <f>AA141</f>
        <v>0</v>
      </c>
      <c r="AR140" s="156" t="s">
        <v>86</v>
      </c>
      <c r="AT140" s="157" t="s">
        <v>77</v>
      </c>
      <c r="AU140" s="157" t="s">
        <v>86</v>
      </c>
      <c r="AY140" s="156" t="s">
        <v>159</v>
      </c>
      <c r="BK140" s="158">
        <f>BK141</f>
        <v>0</v>
      </c>
    </row>
    <row r="141" spans="2:65" s="1" customFormat="1" ht="38.25" customHeight="1" x14ac:dyDescent="0.3">
      <c r="B141" s="131"/>
      <c r="C141" s="160" t="s">
        <v>170</v>
      </c>
      <c r="D141" s="160" t="s">
        <v>160</v>
      </c>
      <c r="E141" s="161" t="s">
        <v>309</v>
      </c>
      <c r="F141" s="275" t="s">
        <v>310</v>
      </c>
      <c r="G141" s="275"/>
      <c r="H141" s="275"/>
      <c r="I141" s="275"/>
      <c r="J141" s="162" t="s">
        <v>163</v>
      </c>
      <c r="K141" s="163">
        <v>12.686</v>
      </c>
      <c r="L141" s="276">
        <v>0</v>
      </c>
      <c r="M141" s="276"/>
      <c r="N141" s="277">
        <f>ROUND(L141*K141,3)</f>
        <v>0</v>
      </c>
      <c r="O141" s="277"/>
      <c r="P141" s="277"/>
      <c r="Q141" s="277"/>
      <c r="R141" s="134"/>
      <c r="T141" s="165" t="s">
        <v>5</v>
      </c>
      <c r="U141" s="43" t="s">
        <v>45</v>
      </c>
      <c r="V141" s="35"/>
      <c r="W141" s="166">
        <f>V141*K141</f>
        <v>0</v>
      </c>
      <c r="X141" s="166">
        <v>0.29160000000000003</v>
      </c>
      <c r="Y141" s="166">
        <f>X141*K141</f>
        <v>3.6992376000000005</v>
      </c>
      <c r="Z141" s="166">
        <v>0</v>
      </c>
      <c r="AA141" s="167">
        <f>Z141*K141</f>
        <v>0</v>
      </c>
      <c r="AR141" s="18" t="s">
        <v>164</v>
      </c>
      <c r="AT141" s="18" t="s">
        <v>160</v>
      </c>
      <c r="AU141" s="18" t="s">
        <v>138</v>
      </c>
      <c r="AY141" s="18" t="s">
        <v>159</v>
      </c>
      <c r="BE141" s="105">
        <f>IF(U141="základná",N141,0)</f>
        <v>0</v>
      </c>
      <c r="BF141" s="105">
        <f>IF(U141="znížená",N141,0)</f>
        <v>0</v>
      </c>
      <c r="BG141" s="105">
        <f>IF(U141="zákl. prenesená",N141,0)</f>
        <v>0</v>
      </c>
      <c r="BH141" s="105">
        <f>IF(U141="zníž. prenesená",N141,0)</f>
        <v>0</v>
      </c>
      <c r="BI141" s="105">
        <f>IF(U141="nulová",N141,0)</f>
        <v>0</v>
      </c>
      <c r="BJ141" s="18" t="s">
        <v>138</v>
      </c>
      <c r="BK141" s="168">
        <f>ROUND(L141*K141,3)</f>
        <v>0</v>
      </c>
      <c r="BL141" s="18" t="s">
        <v>164</v>
      </c>
      <c r="BM141" s="18" t="s">
        <v>311</v>
      </c>
    </row>
    <row r="142" spans="2:65" s="9" customFormat="1" ht="29.85" customHeight="1" x14ac:dyDescent="0.3">
      <c r="B142" s="149"/>
      <c r="C142" s="150"/>
      <c r="D142" s="159" t="s">
        <v>292</v>
      </c>
      <c r="E142" s="159"/>
      <c r="F142" s="159"/>
      <c r="G142" s="159"/>
      <c r="H142" s="159"/>
      <c r="I142" s="159"/>
      <c r="J142" s="159"/>
      <c r="K142" s="159"/>
      <c r="L142" s="159"/>
      <c r="M142" s="159"/>
      <c r="N142" s="278">
        <f>BK142</f>
        <v>0</v>
      </c>
      <c r="O142" s="279"/>
      <c r="P142" s="279"/>
      <c r="Q142" s="279"/>
      <c r="R142" s="152"/>
      <c r="T142" s="153"/>
      <c r="U142" s="150"/>
      <c r="V142" s="150"/>
      <c r="W142" s="154">
        <f>SUM(W143:W150)</f>
        <v>0</v>
      </c>
      <c r="X142" s="150"/>
      <c r="Y142" s="154">
        <f>SUM(Y143:Y150)</f>
        <v>18.01571564</v>
      </c>
      <c r="Z142" s="150"/>
      <c r="AA142" s="155">
        <f>SUM(AA143:AA150)</f>
        <v>0</v>
      </c>
      <c r="AR142" s="156" t="s">
        <v>86</v>
      </c>
      <c r="AT142" s="157" t="s">
        <v>77</v>
      </c>
      <c r="AU142" s="157" t="s">
        <v>86</v>
      </c>
      <c r="AY142" s="156" t="s">
        <v>159</v>
      </c>
      <c r="BK142" s="158">
        <f>SUM(BK143:BK150)</f>
        <v>0</v>
      </c>
    </row>
    <row r="143" spans="2:65" s="1" customFormat="1" ht="25.5" customHeight="1" x14ac:dyDescent="0.3">
      <c r="B143" s="131"/>
      <c r="C143" s="160" t="s">
        <v>164</v>
      </c>
      <c r="D143" s="160" t="s">
        <v>160</v>
      </c>
      <c r="E143" s="161" t="s">
        <v>312</v>
      </c>
      <c r="F143" s="275" t="s">
        <v>313</v>
      </c>
      <c r="G143" s="275"/>
      <c r="H143" s="275"/>
      <c r="I143" s="275"/>
      <c r="J143" s="162" t="s">
        <v>163</v>
      </c>
      <c r="K143" s="163">
        <v>27</v>
      </c>
      <c r="L143" s="276">
        <v>0</v>
      </c>
      <c r="M143" s="276"/>
      <c r="N143" s="277">
        <f t="shared" ref="N143:N150" si="5">ROUND(L143*K143,3)</f>
        <v>0</v>
      </c>
      <c r="O143" s="277"/>
      <c r="P143" s="277"/>
      <c r="Q143" s="277"/>
      <c r="R143" s="134"/>
      <c r="T143" s="165" t="s">
        <v>5</v>
      </c>
      <c r="U143" s="43" t="s">
        <v>45</v>
      </c>
      <c r="V143" s="35"/>
      <c r="W143" s="166">
        <f t="shared" ref="W143:W150" si="6">V143*K143</f>
        <v>0</v>
      </c>
      <c r="X143" s="166">
        <v>1.0240000000000001E-2</v>
      </c>
      <c r="Y143" s="166">
        <f t="shared" ref="Y143:Y150" si="7">X143*K143</f>
        <v>0.27648</v>
      </c>
      <c r="Z143" s="166">
        <v>0</v>
      </c>
      <c r="AA143" s="167">
        <f t="shared" ref="AA143:AA150" si="8">Z143*K143</f>
        <v>0</v>
      </c>
      <c r="AR143" s="18" t="s">
        <v>164</v>
      </c>
      <c r="AT143" s="18" t="s">
        <v>160</v>
      </c>
      <c r="AU143" s="18" t="s">
        <v>138</v>
      </c>
      <c r="AY143" s="18" t="s">
        <v>159</v>
      </c>
      <c r="BE143" s="105">
        <f t="shared" ref="BE143:BE150" si="9">IF(U143="základná",N143,0)</f>
        <v>0</v>
      </c>
      <c r="BF143" s="105">
        <f t="shared" ref="BF143:BF150" si="10">IF(U143="znížená",N143,0)</f>
        <v>0</v>
      </c>
      <c r="BG143" s="105">
        <f t="shared" ref="BG143:BG150" si="11">IF(U143="zákl. prenesená",N143,0)</f>
        <v>0</v>
      </c>
      <c r="BH143" s="105">
        <f t="shared" ref="BH143:BH150" si="12">IF(U143="zníž. prenesená",N143,0)</f>
        <v>0</v>
      </c>
      <c r="BI143" s="105">
        <f t="shared" ref="BI143:BI150" si="13">IF(U143="nulová",N143,0)</f>
        <v>0</v>
      </c>
      <c r="BJ143" s="18" t="s">
        <v>138</v>
      </c>
      <c r="BK143" s="168">
        <f t="shared" ref="BK143:BK150" si="14">ROUND(L143*K143,3)</f>
        <v>0</v>
      </c>
      <c r="BL143" s="18" t="s">
        <v>164</v>
      </c>
      <c r="BM143" s="18" t="s">
        <v>314</v>
      </c>
    </row>
    <row r="144" spans="2:65" s="1" customFormat="1" ht="25.5" customHeight="1" x14ac:dyDescent="0.3">
      <c r="B144" s="131"/>
      <c r="C144" s="160" t="s">
        <v>178</v>
      </c>
      <c r="D144" s="160" t="s">
        <v>160</v>
      </c>
      <c r="E144" s="161" t="s">
        <v>315</v>
      </c>
      <c r="F144" s="275" t="s">
        <v>316</v>
      </c>
      <c r="G144" s="275"/>
      <c r="H144" s="275"/>
      <c r="I144" s="275"/>
      <c r="J144" s="162" t="s">
        <v>163</v>
      </c>
      <c r="K144" s="163">
        <v>27</v>
      </c>
      <c r="L144" s="276">
        <v>0</v>
      </c>
      <c r="M144" s="276"/>
      <c r="N144" s="277">
        <f t="shared" si="5"/>
        <v>0</v>
      </c>
      <c r="O144" s="277"/>
      <c r="P144" s="277"/>
      <c r="Q144" s="277"/>
      <c r="R144" s="134"/>
      <c r="T144" s="165" t="s">
        <v>5</v>
      </c>
      <c r="U144" s="43" t="s">
        <v>45</v>
      </c>
      <c r="V144" s="35"/>
      <c r="W144" s="166">
        <f t="shared" si="6"/>
        <v>0</v>
      </c>
      <c r="X144" s="166">
        <v>5.11E-3</v>
      </c>
      <c r="Y144" s="166">
        <f t="shared" si="7"/>
        <v>0.13797000000000001</v>
      </c>
      <c r="Z144" s="166">
        <v>0</v>
      </c>
      <c r="AA144" s="167">
        <f t="shared" si="8"/>
        <v>0</v>
      </c>
      <c r="AR144" s="18" t="s">
        <v>164</v>
      </c>
      <c r="AT144" s="18" t="s">
        <v>160</v>
      </c>
      <c r="AU144" s="18" t="s">
        <v>138</v>
      </c>
      <c r="AY144" s="18" t="s">
        <v>159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138</v>
      </c>
      <c r="BK144" s="168">
        <f t="shared" si="14"/>
        <v>0</v>
      </c>
      <c r="BL144" s="18" t="s">
        <v>164</v>
      </c>
      <c r="BM144" s="18" t="s">
        <v>317</v>
      </c>
    </row>
    <row r="145" spans="2:65" s="1" customFormat="1" ht="25.5" customHeight="1" x14ac:dyDescent="0.3">
      <c r="B145" s="131"/>
      <c r="C145" s="160" t="s">
        <v>182</v>
      </c>
      <c r="D145" s="160" t="s">
        <v>160</v>
      </c>
      <c r="E145" s="161" t="s">
        <v>318</v>
      </c>
      <c r="F145" s="275" t="s">
        <v>319</v>
      </c>
      <c r="G145" s="275"/>
      <c r="H145" s="275"/>
      <c r="I145" s="275"/>
      <c r="J145" s="162" t="s">
        <v>163</v>
      </c>
      <c r="K145" s="163">
        <v>259.43700000000001</v>
      </c>
      <c r="L145" s="276">
        <v>0</v>
      </c>
      <c r="M145" s="276"/>
      <c r="N145" s="277">
        <f t="shared" si="5"/>
        <v>0</v>
      </c>
      <c r="O145" s="277"/>
      <c r="P145" s="277"/>
      <c r="Q145" s="277"/>
      <c r="R145" s="134"/>
      <c r="T145" s="165" t="s">
        <v>5</v>
      </c>
      <c r="U145" s="43" t="s">
        <v>45</v>
      </c>
      <c r="V145" s="35"/>
      <c r="W145" s="166">
        <f t="shared" si="6"/>
        <v>0</v>
      </c>
      <c r="X145" s="166">
        <v>3.3E-3</v>
      </c>
      <c r="Y145" s="166">
        <f t="shared" si="7"/>
        <v>0.85614210000000002</v>
      </c>
      <c r="Z145" s="166">
        <v>0</v>
      </c>
      <c r="AA145" s="167">
        <f t="shared" si="8"/>
        <v>0</v>
      </c>
      <c r="AR145" s="18" t="s">
        <v>164</v>
      </c>
      <c r="AT145" s="18" t="s">
        <v>160</v>
      </c>
      <c r="AU145" s="18" t="s">
        <v>138</v>
      </c>
      <c r="AY145" s="18" t="s">
        <v>159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138</v>
      </c>
      <c r="BK145" s="168">
        <f t="shared" si="14"/>
        <v>0</v>
      </c>
      <c r="BL145" s="18" t="s">
        <v>164</v>
      </c>
      <c r="BM145" s="18" t="s">
        <v>320</v>
      </c>
    </row>
    <row r="146" spans="2:65" s="1" customFormat="1" ht="38.25" customHeight="1" x14ac:dyDescent="0.3">
      <c r="B146" s="131"/>
      <c r="C146" s="160" t="s">
        <v>186</v>
      </c>
      <c r="D146" s="160" t="s">
        <v>160</v>
      </c>
      <c r="E146" s="161" t="s">
        <v>321</v>
      </c>
      <c r="F146" s="275" t="s">
        <v>322</v>
      </c>
      <c r="G146" s="275"/>
      <c r="H146" s="275"/>
      <c r="I146" s="275"/>
      <c r="J146" s="162" t="s">
        <v>163</v>
      </c>
      <c r="K146" s="163">
        <v>65.17</v>
      </c>
      <c r="L146" s="276">
        <v>0</v>
      </c>
      <c r="M146" s="276"/>
      <c r="N146" s="277">
        <f t="shared" si="5"/>
        <v>0</v>
      </c>
      <c r="O146" s="277"/>
      <c r="P146" s="277"/>
      <c r="Q146" s="277"/>
      <c r="R146" s="134"/>
      <c r="T146" s="165" t="s">
        <v>5</v>
      </c>
      <c r="U146" s="43" t="s">
        <v>45</v>
      </c>
      <c r="V146" s="35"/>
      <c r="W146" s="166">
        <f t="shared" si="6"/>
        <v>0</v>
      </c>
      <c r="X146" s="166">
        <v>1.5779999999999999E-2</v>
      </c>
      <c r="Y146" s="166">
        <f t="shared" si="7"/>
        <v>1.0283826</v>
      </c>
      <c r="Z146" s="166">
        <v>0</v>
      </c>
      <c r="AA146" s="167">
        <f t="shared" si="8"/>
        <v>0</v>
      </c>
      <c r="AR146" s="18" t="s">
        <v>164</v>
      </c>
      <c r="AT146" s="18" t="s">
        <v>160</v>
      </c>
      <c r="AU146" s="18" t="s">
        <v>138</v>
      </c>
      <c r="AY146" s="18" t="s">
        <v>159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138</v>
      </c>
      <c r="BK146" s="168">
        <f t="shared" si="14"/>
        <v>0</v>
      </c>
      <c r="BL146" s="18" t="s">
        <v>164</v>
      </c>
      <c r="BM146" s="18" t="s">
        <v>323</v>
      </c>
    </row>
    <row r="147" spans="2:65" s="1" customFormat="1" ht="38.25" customHeight="1" x14ac:dyDescent="0.3">
      <c r="B147" s="131"/>
      <c r="C147" s="160" t="s">
        <v>190</v>
      </c>
      <c r="D147" s="160" t="s">
        <v>160</v>
      </c>
      <c r="E147" s="161" t="s">
        <v>324</v>
      </c>
      <c r="F147" s="275" t="s">
        <v>325</v>
      </c>
      <c r="G147" s="275"/>
      <c r="H147" s="275"/>
      <c r="I147" s="275"/>
      <c r="J147" s="162" t="s">
        <v>163</v>
      </c>
      <c r="K147" s="163">
        <v>83.149000000000001</v>
      </c>
      <c r="L147" s="276">
        <v>0</v>
      </c>
      <c r="M147" s="276"/>
      <c r="N147" s="277">
        <f t="shared" si="5"/>
        <v>0</v>
      </c>
      <c r="O147" s="277"/>
      <c r="P147" s="277"/>
      <c r="Q147" s="277"/>
      <c r="R147" s="134"/>
      <c r="T147" s="165" t="s">
        <v>5</v>
      </c>
      <c r="U147" s="43" t="s">
        <v>45</v>
      </c>
      <c r="V147" s="35"/>
      <c r="W147" s="166">
        <f t="shared" si="6"/>
        <v>0</v>
      </c>
      <c r="X147" s="166">
        <v>1.976E-2</v>
      </c>
      <c r="Y147" s="166">
        <f t="shared" si="7"/>
        <v>1.6430242399999999</v>
      </c>
      <c r="Z147" s="166">
        <v>0</v>
      </c>
      <c r="AA147" s="167">
        <f t="shared" si="8"/>
        <v>0</v>
      </c>
      <c r="AR147" s="18" t="s">
        <v>164</v>
      </c>
      <c r="AT147" s="18" t="s">
        <v>160</v>
      </c>
      <c r="AU147" s="18" t="s">
        <v>138</v>
      </c>
      <c r="AY147" s="18" t="s">
        <v>159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138</v>
      </c>
      <c r="BK147" s="168">
        <f t="shared" si="14"/>
        <v>0</v>
      </c>
      <c r="BL147" s="18" t="s">
        <v>164</v>
      </c>
      <c r="BM147" s="18" t="s">
        <v>326</v>
      </c>
    </row>
    <row r="148" spans="2:65" s="1" customFormat="1" ht="38.25" customHeight="1" x14ac:dyDescent="0.3">
      <c r="B148" s="131"/>
      <c r="C148" s="160" t="s">
        <v>194</v>
      </c>
      <c r="D148" s="160" t="s">
        <v>160</v>
      </c>
      <c r="E148" s="161" t="s">
        <v>327</v>
      </c>
      <c r="F148" s="275" t="s">
        <v>328</v>
      </c>
      <c r="G148" s="275"/>
      <c r="H148" s="275"/>
      <c r="I148" s="275"/>
      <c r="J148" s="162" t="s">
        <v>163</v>
      </c>
      <c r="K148" s="163">
        <v>50.975999999999999</v>
      </c>
      <c r="L148" s="276">
        <v>0</v>
      </c>
      <c r="M148" s="276"/>
      <c r="N148" s="277">
        <f t="shared" si="5"/>
        <v>0</v>
      </c>
      <c r="O148" s="277"/>
      <c r="P148" s="277"/>
      <c r="Q148" s="277"/>
      <c r="R148" s="134"/>
      <c r="T148" s="165" t="s">
        <v>5</v>
      </c>
      <c r="U148" s="43" t="s">
        <v>45</v>
      </c>
      <c r="V148" s="35"/>
      <c r="W148" s="166">
        <f t="shared" si="6"/>
        <v>0</v>
      </c>
      <c r="X148" s="166">
        <v>2.0809999999999999E-2</v>
      </c>
      <c r="Y148" s="166">
        <f t="shared" si="7"/>
        <v>1.06081056</v>
      </c>
      <c r="Z148" s="166">
        <v>0</v>
      </c>
      <c r="AA148" s="167">
        <f t="shared" si="8"/>
        <v>0</v>
      </c>
      <c r="AR148" s="18" t="s">
        <v>164</v>
      </c>
      <c r="AT148" s="18" t="s">
        <v>160</v>
      </c>
      <c r="AU148" s="18" t="s">
        <v>138</v>
      </c>
      <c r="AY148" s="18" t="s">
        <v>159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138</v>
      </c>
      <c r="BK148" s="168">
        <f t="shared" si="14"/>
        <v>0</v>
      </c>
      <c r="BL148" s="18" t="s">
        <v>164</v>
      </c>
      <c r="BM148" s="18" t="s">
        <v>329</v>
      </c>
    </row>
    <row r="149" spans="2:65" s="1" customFormat="1" ht="38.25" customHeight="1" x14ac:dyDescent="0.3">
      <c r="B149" s="131"/>
      <c r="C149" s="160" t="s">
        <v>198</v>
      </c>
      <c r="D149" s="160" t="s">
        <v>160</v>
      </c>
      <c r="E149" s="161" t="s">
        <v>330</v>
      </c>
      <c r="F149" s="275" t="s">
        <v>331</v>
      </c>
      <c r="G149" s="275"/>
      <c r="H149" s="275"/>
      <c r="I149" s="275"/>
      <c r="J149" s="162" t="s">
        <v>163</v>
      </c>
      <c r="K149" s="163">
        <v>153.126</v>
      </c>
      <c r="L149" s="276">
        <v>0</v>
      </c>
      <c r="M149" s="276"/>
      <c r="N149" s="277">
        <f t="shared" si="5"/>
        <v>0</v>
      </c>
      <c r="O149" s="277"/>
      <c r="P149" s="277"/>
      <c r="Q149" s="277"/>
      <c r="R149" s="134"/>
      <c r="T149" s="165" t="s">
        <v>5</v>
      </c>
      <c r="U149" s="43" t="s">
        <v>45</v>
      </c>
      <c r="V149" s="35"/>
      <c r="W149" s="166">
        <f t="shared" si="6"/>
        <v>0</v>
      </c>
      <c r="X149" s="166">
        <v>3.4889999999999997E-2</v>
      </c>
      <c r="Y149" s="166">
        <f t="shared" si="7"/>
        <v>5.3425661399999997</v>
      </c>
      <c r="Z149" s="166">
        <v>0</v>
      </c>
      <c r="AA149" s="167">
        <f t="shared" si="8"/>
        <v>0</v>
      </c>
      <c r="AR149" s="18" t="s">
        <v>164</v>
      </c>
      <c r="AT149" s="18" t="s">
        <v>160</v>
      </c>
      <c r="AU149" s="18" t="s">
        <v>138</v>
      </c>
      <c r="AY149" s="18" t="s">
        <v>159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138</v>
      </c>
      <c r="BK149" s="168">
        <f t="shared" si="14"/>
        <v>0</v>
      </c>
      <c r="BL149" s="18" t="s">
        <v>164</v>
      </c>
      <c r="BM149" s="18" t="s">
        <v>332</v>
      </c>
    </row>
    <row r="150" spans="2:65" s="1" customFormat="1" ht="25.5" customHeight="1" x14ac:dyDescent="0.3">
      <c r="B150" s="131"/>
      <c r="C150" s="160" t="s">
        <v>203</v>
      </c>
      <c r="D150" s="160" t="s">
        <v>160</v>
      </c>
      <c r="E150" s="161" t="s">
        <v>333</v>
      </c>
      <c r="F150" s="275" t="s">
        <v>334</v>
      </c>
      <c r="G150" s="275"/>
      <c r="H150" s="275"/>
      <c r="I150" s="275"/>
      <c r="J150" s="162" t="s">
        <v>163</v>
      </c>
      <c r="K150" s="163">
        <v>258</v>
      </c>
      <c r="L150" s="276">
        <v>0</v>
      </c>
      <c r="M150" s="276"/>
      <c r="N150" s="277">
        <f t="shared" si="5"/>
        <v>0</v>
      </c>
      <c r="O150" s="277"/>
      <c r="P150" s="277"/>
      <c r="Q150" s="277"/>
      <c r="R150" s="134"/>
      <c r="T150" s="165" t="s">
        <v>5</v>
      </c>
      <c r="U150" s="43" t="s">
        <v>45</v>
      </c>
      <c r="V150" s="35"/>
      <c r="W150" s="166">
        <f t="shared" si="6"/>
        <v>0</v>
      </c>
      <c r="X150" s="166">
        <v>2.9729999999999999E-2</v>
      </c>
      <c r="Y150" s="166">
        <f t="shared" si="7"/>
        <v>7.6703399999999995</v>
      </c>
      <c r="Z150" s="166">
        <v>0</v>
      </c>
      <c r="AA150" s="167">
        <f t="shared" si="8"/>
        <v>0</v>
      </c>
      <c r="AR150" s="18" t="s">
        <v>164</v>
      </c>
      <c r="AT150" s="18" t="s">
        <v>160</v>
      </c>
      <c r="AU150" s="18" t="s">
        <v>138</v>
      </c>
      <c r="AY150" s="18" t="s">
        <v>159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138</v>
      </c>
      <c r="BK150" s="168">
        <f t="shared" si="14"/>
        <v>0</v>
      </c>
      <c r="BL150" s="18" t="s">
        <v>164</v>
      </c>
      <c r="BM150" s="18" t="s">
        <v>335</v>
      </c>
    </row>
    <row r="151" spans="2:65" s="9" customFormat="1" ht="29.85" customHeight="1" x14ac:dyDescent="0.3">
      <c r="B151" s="149"/>
      <c r="C151" s="150"/>
      <c r="D151" s="159" t="s">
        <v>129</v>
      </c>
      <c r="E151" s="159"/>
      <c r="F151" s="159"/>
      <c r="G151" s="159"/>
      <c r="H151" s="159"/>
      <c r="I151" s="159"/>
      <c r="J151" s="159"/>
      <c r="K151" s="159"/>
      <c r="L151" s="159"/>
      <c r="M151" s="159"/>
      <c r="N151" s="278">
        <f>BK151</f>
        <v>0</v>
      </c>
      <c r="O151" s="279"/>
      <c r="P151" s="279"/>
      <c r="Q151" s="279"/>
      <c r="R151" s="152"/>
      <c r="T151" s="153"/>
      <c r="U151" s="150"/>
      <c r="V151" s="150"/>
      <c r="W151" s="154">
        <f>SUM(W152:W161)</f>
        <v>0</v>
      </c>
      <c r="X151" s="150"/>
      <c r="Y151" s="154">
        <f>SUM(Y152:Y161)</f>
        <v>41.309959635099993</v>
      </c>
      <c r="Z151" s="150"/>
      <c r="AA151" s="155">
        <f>SUM(AA152:AA161)</f>
        <v>0</v>
      </c>
      <c r="AR151" s="156" t="s">
        <v>86</v>
      </c>
      <c r="AT151" s="157" t="s">
        <v>77</v>
      </c>
      <c r="AU151" s="157" t="s">
        <v>86</v>
      </c>
      <c r="AY151" s="156" t="s">
        <v>159</v>
      </c>
      <c r="BK151" s="158">
        <f>SUM(BK152:BK161)</f>
        <v>0</v>
      </c>
    </row>
    <row r="152" spans="2:65" s="1" customFormat="1" ht="38.25" customHeight="1" x14ac:dyDescent="0.3">
      <c r="B152" s="131"/>
      <c r="C152" s="160" t="s">
        <v>207</v>
      </c>
      <c r="D152" s="160" t="s">
        <v>160</v>
      </c>
      <c r="E152" s="161" t="s">
        <v>336</v>
      </c>
      <c r="F152" s="275" t="s">
        <v>337</v>
      </c>
      <c r="G152" s="275"/>
      <c r="H152" s="275"/>
      <c r="I152" s="275"/>
      <c r="J152" s="162" t="s">
        <v>173</v>
      </c>
      <c r="K152" s="163">
        <v>74.534000000000006</v>
      </c>
      <c r="L152" s="276">
        <v>0</v>
      </c>
      <c r="M152" s="276"/>
      <c r="N152" s="277">
        <f t="shared" ref="N152:N161" si="15">ROUND(L152*K152,3)</f>
        <v>0</v>
      </c>
      <c r="O152" s="277"/>
      <c r="P152" s="277"/>
      <c r="Q152" s="277"/>
      <c r="R152" s="134"/>
      <c r="T152" s="165" t="s">
        <v>5</v>
      </c>
      <c r="U152" s="43" t="s">
        <v>45</v>
      </c>
      <c r="V152" s="35"/>
      <c r="W152" s="166">
        <f t="shared" ref="W152:W161" si="16">V152*K152</f>
        <v>0</v>
      </c>
      <c r="X152" s="166">
        <v>9.8731899999999997E-2</v>
      </c>
      <c r="Y152" s="166">
        <f t="shared" ref="Y152:Y161" si="17">X152*K152</f>
        <v>7.3588834346000001</v>
      </c>
      <c r="Z152" s="166">
        <v>0</v>
      </c>
      <c r="AA152" s="167">
        <f t="shared" ref="AA152:AA161" si="18">Z152*K152</f>
        <v>0</v>
      </c>
      <c r="AR152" s="18" t="s">
        <v>164</v>
      </c>
      <c r="AT152" s="18" t="s">
        <v>160</v>
      </c>
      <c r="AU152" s="18" t="s">
        <v>138</v>
      </c>
      <c r="AY152" s="18" t="s">
        <v>159</v>
      </c>
      <c r="BE152" s="105">
        <f t="shared" ref="BE152:BE161" si="19">IF(U152="základná",N152,0)</f>
        <v>0</v>
      </c>
      <c r="BF152" s="105">
        <f t="shared" ref="BF152:BF161" si="20">IF(U152="znížená",N152,0)</f>
        <v>0</v>
      </c>
      <c r="BG152" s="105">
        <f t="shared" ref="BG152:BG161" si="21">IF(U152="zákl. prenesená",N152,0)</f>
        <v>0</v>
      </c>
      <c r="BH152" s="105">
        <f t="shared" ref="BH152:BH161" si="22">IF(U152="zníž. prenesená",N152,0)</f>
        <v>0</v>
      </c>
      <c r="BI152" s="105">
        <f t="shared" ref="BI152:BI161" si="23">IF(U152="nulová",N152,0)</f>
        <v>0</v>
      </c>
      <c r="BJ152" s="18" t="s">
        <v>138</v>
      </c>
      <c r="BK152" s="168">
        <f t="shared" ref="BK152:BK161" si="24">ROUND(L152*K152,3)</f>
        <v>0</v>
      </c>
      <c r="BL152" s="18" t="s">
        <v>164</v>
      </c>
      <c r="BM152" s="18" t="s">
        <v>338</v>
      </c>
    </row>
    <row r="153" spans="2:65" s="1" customFormat="1" ht="16.5" customHeight="1" x14ac:dyDescent="0.3">
      <c r="B153" s="131"/>
      <c r="C153" s="174" t="s">
        <v>211</v>
      </c>
      <c r="D153" s="174" t="s">
        <v>339</v>
      </c>
      <c r="E153" s="175" t="s">
        <v>340</v>
      </c>
      <c r="F153" s="292" t="s">
        <v>341</v>
      </c>
      <c r="G153" s="292"/>
      <c r="H153" s="292"/>
      <c r="I153" s="292"/>
      <c r="J153" s="176" t="s">
        <v>201</v>
      </c>
      <c r="K153" s="177">
        <v>75</v>
      </c>
      <c r="L153" s="293">
        <v>0</v>
      </c>
      <c r="M153" s="293"/>
      <c r="N153" s="294">
        <f t="shared" si="15"/>
        <v>0</v>
      </c>
      <c r="O153" s="277"/>
      <c r="P153" s="277"/>
      <c r="Q153" s="277"/>
      <c r="R153" s="134"/>
      <c r="T153" s="165" t="s">
        <v>5</v>
      </c>
      <c r="U153" s="43" t="s">
        <v>45</v>
      </c>
      <c r="V153" s="35"/>
      <c r="W153" s="166">
        <f t="shared" si="16"/>
        <v>0</v>
      </c>
      <c r="X153" s="166">
        <v>2.1999999999999999E-2</v>
      </c>
      <c r="Y153" s="166">
        <f t="shared" si="17"/>
        <v>1.65</v>
      </c>
      <c r="Z153" s="166">
        <v>0</v>
      </c>
      <c r="AA153" s="167">
        <f t="shared" si="18"/>
        <v>0</v>
      </c>
      <c r="AR153" s="18" t="s">
        <v>190</v>
      </c>
      <c r="AT153" s="18" t="s">
        <v>339</v>
      </c>
      <c r="AU153" s="18" t="s">
        <v>138</v>
      </c>
      <c r="AY153" s="18" t="s">
        <v>159</v>
      </c>
      <c r="BE153" s="105">
        <f t="shared" si="19"/>
        <v>0</v>
      </c>
      <c r="BF153" s="105">
        <f t="shared" si="20"/>
        <v>0</v>
      </c>
      <c r="BG153" s="105">
        <f t="shared" si="21"/>
        <v>0</v>
      </c>
      <c r="BH153" s="105">
        <f t="shared" si="22"/>
        <v>0</v>
      </c>
      <c r="BI153" s="105">
        <f t="shared" si="23"/>
        <v>0</v>
      </c>
      <c r="BJ153" s="18" t="s">
        <v>138</v>
      </c>
      <c r="BK153" s="168">
        <f t="shared" si="24"/>
        <v>0</v>
      </c>
      <c r="BL153" s="18" t="s">
        <v>164</v>
      </c>
      <c r="BM153" s="18" t="s">
        <v>342</v>
      </c>
    </row>
    <row r="154" spans="2:65" s="1" customFormat="1" ht="16.5" customHeight="1" x14ac:dyDescent="0.3">
      <c r="B154" s="131"/>
      <c r="C154" s="174" t="s">
        <v>215</v>
      </c>
      <c r="D154" s="174" t="s">
        <v>339</v>
      </c>
      <c r="E154" s="175" t="s">
        <v>343</v>
      </c>
      <c r="F154" s="292" t="s">
        <v>344</v>
      </c>
      <c r="G154" s="292"/>
      <c r="H154" s="292"/>
      <c r="I154" s="292"/>
      <c r="J154" s="176" t="s">
        <v>163</v>
      </c>
      <c r="K154" s="177">
        <v>1.53</v>
      </c>
      <c r="L154" s="293">
        <v>0</v>
      </c>
      <c r="M154" s="293"/>
      <c r="N154" s="294">
        <f t="shared" si="15"/>
        <v>0</v>
      </c>
      <c r="O154" s="277"/>
      <c r="P154" s="277"/>
      <c r="Q154" s="277"/>
      <c r="R154" s="134"/>
      <c r="T154" s="165" t="s">
        <v>5</v>
      </c>
      <c r="U154" s="43" t="s">
        <v>45</v>
      </c>
      <c r="V154" s="35"/>
      <c r="W154" s="166">
        <f t="shared" si="16"/>
        <v>0</v>
      </c>
      <c r="X154" s="166">
        <v>8.0000000000000002E-3</v>
      </c>
      <c r="Y154" s="166">
        <f t="shared" si="17"/>
        <v>1.2240000000000001E-2</v>
      </c>
      <c r="Z154" s="166">
        <v>0</v>
      </c>
      <c r="AA154" s="167">
        <f t="shared" si="18"/>
        <v>0</v>
      </c>
      <c r="AR154" s="18" t="s">
        <v>345</v>
      </c>
      <c r="AT154" s="18" t="s">
        <v>339</v>
      </c>
      <c r="AU154" s="18" t="s">
        <v>138</v>
      </c>
      <c r="AY154" s="18" t="s">
        <v>159</v>
      </c>
      <c r="BE154" s="105">
        <f t="shared" si="19"/>
        <v>0</v>
      </c>
      <c r="BF154" s="105">
        <f t="shared" si="20"/>
        <v>0</v>
      </c>
      <c r="BG154" s="105">
        <f t="shared" si="21"/>
        <v>0</v>
      </c>
      <c r="BH154" s="105">
        <f t="shared" si="22"/>
        <v>0</v>
      </c>
      <c r="BI154" s="105">
        <f t="shared" si="23"/>
        <v>0</v>
      </c>
      <c r="BJ154" s="18" t="s">
        <v>138</v>
      </c>
      <c r="BK154" s="168">
        <f t="shared" si="24"/>
        <v>0</v>
      </c>
      <c r="BL154" s="18" t="s">
        <v>345</v>
      </c>
      <c r="BM154" s="18" t="s">
        <v>346</v>
      </c>
    </row>
    <row r="155" spans="2:65" s="1" customFormat="1" ht="25.5" customHeight="1" x14ac:dyDescent="0.3">
      <c r="B155" s="131"/>
      <c r="C155" s="174" t="s">
        <v>219</v>
      </c>
      <c r="D155" s="174" t="s">
        <v>339</v>
      </c>
      <c r="E155" s="175" t="s">
        <v>347</v>
      </c>
      <c r="F155" s="292" t="s">
        <v>348</v>
      </c>
      <c r="G155" s="292"/>
      <c r="H155" s="292"/>
      <c r="I155" s="292"/>
      <c r="J155" s="176" t="s">
        <v>173</v>
      </c>
      <c r="K155" s="177">
        <v>5.2</v>
      </c>
      <c r="L155" s="293">
        <v>0</v>
      </c>
      <c r="M155" s="293"/>
      <c r="N155" s="294">
        <f t="shared" si="15"/>
        <v>0</v>
      </c>
      <c r="O155" s="277"/>
      <c r="P155" s="277"/>
      <c r="Q155" s="277"/>
      <c r="R155" s="134"/>
      <c r="T155" s="165" t="s">
        <v>5</v>
      </c>
      <c r="U155" s="43" t="s">
        <v>45</v>
      </c>
      <c r="V155" s="35"/>
      <c r="W155" s="166">
        <f t="shared" si="16"/>
        <v>0</v>
      </c>
      <c r="X155" s="166">
        <v>8.0000000000000002E-3</v>
      </c>
      <c r="Y155" s="166">
        <f t="shared" si="17"/>
        <v>4.1600000000000005E-2</v>
      </c>
      <c r="Z155" s="166">
        <v>0</v>
      </c>
      <c r="AA155" s="167">
        <f t="shared" si="18"/>
        <v>0</v>
      </c>
      <c r="AR155" s="18" t="s">
        <v>345</v>
      </c>
      <c r="AT155" s="18" t="s">
        <v>339</v>
      </c>
      <c r="AU155" s="18" t="s">
        <v>138</v>
      </c>
      <c r="AY155" s="18" t="s">
        <v>159</v>
      </c>
      <c r="BE155" s="105">
        <f t="shared" si="19"/>
        <v>0</v>
      </c>
      <c r="BF155" s="105">
        <f t="shared" si="20"/>
        <v>0</v>
      </c>
      <c r="BG155" s="105">
        <f t="shared" si="21"/>
        <v>0</v>
      </c>
      <c r="BH155" s="105">
        <f t="shared" si="22"/>
        <v>0</v>
      </c>
      <c r="BI155" s="105">
        <f t="shared" si="23"/>
        <v>0</v>
      </c>
      <c r="BJ155" s="18" t="s">
        <v>138</v>
      </c>
      <c r="BK155" s="168">
        <f t="shared" si="24"/>
        <v>0</v>
      </c>
      <c r="BL155" s="18" t="s">
        <v>345</v>
      </c>
      <c r="BM155" s="18" t="s">
        <v>349</v>
      </c>
    </row>
    <row r="156" spans="2:65" s="1" customFormat="1" ht="38.25" customHeight="1" x14ac:dyDescent="0.3">
      <c r="B156" s="131"/>
      <c r="C156" s="160" t="s">
        <v>223</v>
      </c>
      <c r="D156" s="160" t="s">
        <v>160</v>
      </c>
      <c r="E156" s="161" t="s">
        <v>350</v>
      </c>
      <c r="F156" s="275" t="s">
        <v>351</v>
      </c>
      <c r="G156" s="275"/>
      <c r="H156" s="275"/>
      <c r="I156" s="275"/>
      <c r="J156" s="162" t="s">
        <v>163</v>
      </c>
      <c r="K156" s="163">
        <v>626.65</v>
      </c>
      <c r="L156" s="276">
        <v>0</v>
      </c>
      <c r="M156" s="276"/>
      <c r="N156" s="277">
        <f t="shared" si="15"/>
        <v>0</v>
      </c>
      <c r="O156" s="277"/>
      <c r="P156" s="277"/>
      <c r="Q156" s="277"/>
      <c r="R156" s="134"/>
      <c r="T156" s="165" t="s">
        <v>5</v>
      </c>
      <c r="U156" s="43" t="s">
        <v>45</v>
      </c>
      <c r="V156" s="35"/>
      <c r="W156" s="166">
        <f t="shared" si="16"/>
        <v>0</v>
      </c>
      <c r="X156" s="166">
        <v>2.5710569999999999E-2</v>
      </c>
      <c r="Y156" s="166">
        <f t="shared" si="17"/>
        <v>16.111528690499998</v>
      </c>
      <c r="Z156" s="166">
        <v>0</v>
      </c>
      <c r="AA156" s="167">
        <f t="shared" si="18"/>
        <v>0</v>
      </c>
      <c r="AR156" s="18" t="s">
        <v>164</v>
      </c>
      <c r="AT156" s="18" t="s">
        <v>160</v>
      </c>
      <c r="AU156" s="18" t="s">
        <v>138</v>
      </c>
      <c r="AY156" s="18" t="s">
        <v>159</v>
      </c>
      <c r="BE156" s="105">
        <f t="shared" si="19"/>
        <v>0</v>
      </c>
      <c r="BF156" s="105">
        <f t="shared" si="20"/>
        <v>0</v>
      </c>
      <c r="BG156" s="105">
        <f t="shared" si="21"/>
        <v>0</v>
      </c>
      <c r="BH156" s="105">
        <f t="shared" si="22"/>
        <v>0</v>
      </c>
      <c r="BI156" s="105">
        <f t="shared" si="23"/>
        <v>0</v>
      </c>
      <c r="BJ156" s="18" t="s">
        <v>138</v>
      </c>
      <c r="BK156" s="168">
        <f t="shared" si="24"/>
        <v>0</v>
      </c>
      <c r="BL156" s="18" t="s">
        <v>164</v>
      </c>
      <c r="BM156" s="18" t="s">
        <v>352</v>
      </c>
    </row>
    <row r="157" spans="2:65" s="1" customFormat="1" ht="38.25" customHeight="1" x14ac:dyDescent="0.3">
      <c r="B157" s="131"/>
      <c r="C157" s="160" t="s">
        <v>227</v>
      </c>
      <c r="D157" s="160" t="s">
        <v>160</v>
      </c>
      <c r="E157" s="161" t="s">
        <v>353</v>
      </c>
      <c r="F157" s="275" t="s">
        <v>354</v>
      </c>
      <c r="G157" s="275"/>
      <c r="H157" s="275"/>
      <c r="I157" s="275"/>
      <c r="J157" s="162" t="s">
        <v>163</v>
      </c>
      <c r="K157" s="163">
        <v>626.65</v>
      </c>
      <c r="L157" s="276">
        <v>0</v>
      </c>
      <c r="M157" s="276"/>
      <c r="N157" s="277">
        <f t="shared" si="15"/>
        <v>0</v>
      </c>
      <c r="O157" s="277"/>
      <c r="P157" s="277"/>
      <c r="Q157" s="277"/>
      <c r="R157" s="134"/>
      <c r="T157" s="165" t="s">
        <v>5</v>
      </c>
      <c r="U157" s="43" t="s">
        <v>45</v>
      </c>
      <c r="V157" s="35"/>
      <c r="W157" s="166">
        <f t="shared" si="16"/>
        <v>0</v>
      </c>
      <c r="X157" s="166">
        <v>0</v>
      </c>
      <c r="Y157" s="166">
        <f t="shared" si="17"/>
        <v>0</v>
      </c>
      <c r="Z157" s="166">
        <v>0</v>
      </c>
      <c r="AA157" s="167">
        <f t="shared" si="18"/>
        <v>0</v>
      </c>
      <c r="AR157" s="18" t="s">
        <v>164</v>
      </c>
      <c r="AT157" s="18" t="s">
        <v>160</v>
      </c>
      <c r="AU157" s="18" t="s">
        <v>138</v>
      </c>
      <c r="AY157" s="18" t="s">
        <v>159</v>
      </c>
      <c r="BE157" s="105">
        <f t="shared" si="19"/>
        <v>0</v>
      </c>
      <c r="BF157" s="105">
        <f t="shared" si="20"/>
        <v>0</v>
      </c>
      <c r="BG157" s="105">
        <f t="shared" si="21"/>
        <v>0</v>
      </c>
      <c r="BH157" s="105">
        <f t="shared" si="22"/>
        <v>0</v>
      </c>
      <c r="BI157" s="105">
        <f t="shared" si="23"/>
        <v>0</v>
      </c>
      <c r="BJ157" s="18" t="s">
        <v>138</v>
      </c>
      <c r="BK157" s="168">
        <f t="shared" si="24"/>
        <v>0</v>
      </c>
      <c r="BL157" s="18" t="s">
        <v>164</v>
      </c>
      <c r="BM157" s="18" t="s">
        <v>355</v>
      </c>
    </row>
    <row r="158" spans="2:65" s="1" customFormat="1" ht="38.25" customHeight="1" x14ac:dyDescent="0.3">
      <c r="B158" s="131"/>
      <c r="C158" s="160" t="s">
        <v>231</v>
      </c>
      <c r="D158" s="160" t="s">
        <v>160</v>
      </c>
      <c r="E158" s="161" t="s">
        <v>356</v>
      </c>
      <c r="F158" s="275" t="s">
        <v>357</v>
      </c>
      <c r="G158" s="275"/>
      <c r="H158" s="275"/>
      <c r="I158" s="275"/>
      <c r="J158" s="162" t="s">
        <v>163</v>
      </c>
      <c r="K158" s="163">
        <v>626.65</v>
      </c>
      <c r="L158" s="276">
        <v>0</v>
      </c>
      <c r="M158" s="276"/>
      <c r="N158" s="277">
        <f t="shared" si="15"/>
        <v>0</v>
      </c>
      <c r="O158" s="277"/>
      <c r="P158" s="277"/>
      <c r="Q158" s="277"/>
      <c r="R158" s="134"/>
      <c r="T158" s="165" t="s">
        <v>5</v>
      </c>
      <c r="U158" s="43" t="s">
        <v>45</v>
      </c>
      <c r="V158" s="35"/>
      <c r="W158" s="166">
        <f t="shared" si="16"/>
        <v>0</v>
      </c>
      <c r="X158" s="166">
        <v>2.571E-2</v>
      </c>
      <c r="Y158" s="166">
        <f t="shared" si="17"/>
        <v>16.111171500000001</v>
      </c>
      <c r="Z158" s="166">
        <v>0</v>
      </c>
      <c r="AA158" s="167">
        <f t="shared" si="18"/>
        <v>0</v>
      </c>
      <c r="AR158" s="18" t="s">
        <v>164</v>
      </c>
      <c r="AT158" s="18" t="s">
        <v>160</v>
      </c>
      <c r="AU158" s="18" t="s">
        <v>138</v>
      </c>
      <c r="AY158" s="18" t="s">
        <v>159</v>
      </c>
      <c r="BE158" s="105">
        <f t="shared" si="19"/>
        <v>0</v>
      </c>
      <c r="BF158" s="105">
        <f t="shared" si="20"/>
        <v>0</v>
      </c>
      <c r="BG158" s="105">
        <f t="shared" si="21"/>
        <v>0</v>
      </c>
      <c r="BH158" s="105">
        <f t="shared" si="22"/>
        <v>0</v>
      </c>
      <c r="BI158" s="105">
        <f t="shared" si="23"/>
        <v>0</v>
      </c>
      <c r="BJ158" s="18" t="s">
        <v>138</v>
      </c>
      <c r="BK158" s="168">
        <f t="shared" si="24"/>
        <v>0</v>
      </c>
      <c r="BL158" s="18" t="s">
        <v>164</v>
      </c>
      <c r="BM158" s="18" t="s">
        <v>358</v>
      </c>
    </row>
    <row r="159" spans="2:65" s="1" customFormat="1" ht="16.5" customHeight="1" x14ac:dyDescent="0.3">
      <c r="B159" s="131"/>
      <c r="C159" s="160" t="s">
        <v>235</v>
      </c>
      <c r="D159" s="160" t="s">
        <v>160</v>
      </c>
      <c r="E159" s="161" t="s">
        <v>359</v>
      </c>
      <c r="F159" s="275" t="s">
        <v>360</v>
      </c>
      <c r="G159" s="275"/>
      <c r="H159" s="275"/>
      <c r="I159" s="275"/>
      <c r="J159" s="162" t="s">
        <v>173</v>
      </c>
      <c r="K159" s="163">
        <v>5.8650000000000002</v>
      </c>
      <c r="L159" s="276">
        <v>0</v>
      </c>
      <c r="M159" s="276"/>
      <c r="N159" s="277">
        <f t="shared" si="15"/>
        <v>0</v>
      </c>
      <c r="O159" s="277"/>
      <c r="P159" s="277"/>
      <c r="Q159" s="277"/>
      <c r="R159" s="134"/>
      <c r="T159" s="165" t="s">
        <v>5</v>
      </c>
      <c r="U159" s="43" t="s">
        <v>45</v>
      </c>
      <c r="V159" s="35"/>
      <c r="W159" s="166">
        <f t="shared" si="16"/>
        <v>0</v>
      </c>
      <c r="X159" s="166">
        <v>4.2000000000000002E-4</v>
      </c>
      <c r="Y159" s="166">
        <f t="shared" si="17"/>
        <v>2.4633000000000003E-3</v>
      </c>
      <c r="Z159" s="166">
        <v>0</v>
      </c>
      <c r="AA159" s="167">
        <f t="shared" si="18"/>
        <v>0</v>
      </c>
      <c r="AR159" s="18" t="s">
        <v>164</v>
      </c>
      <c r="AT159" s="18" t="s">
        <v>160</v>
      </c>
      <c r="AU159" s="18" t="s">
        <v>138</v>
      </c>
      <c r="AY159" s="18" t="s">
        <v>159</v>
      </c>
      <c r="BE159" s="105">
        <f t="shared" si="19"/>
        <v>0</v>
      </c>
      <c r="BF159" s="105">
        <f t="shared" si="20"/>
        <v>0</v>
      </c>
      <c r="BG159" s="105">
        <f t="shared" si="21"/>
        <v>0</v>
      </c>
      <c r="BH159" s="105">
        <f t="shared" si="22"/>
        <v>0</v>
      </c>
      <c r="BI159" s="105">
        <f t="shared" si="23"/>
        <v>0</v>
      </c>
      <c r="BJ159" s="18" t="s">
        <v>138</v>
      </c>
      <c r="BK159" s="168">
        <f t="shared" si="24"/>
        <v>0</v>
      </c>
      <c r="BL159" s="18" t="s">
        <v>164</v>
      </c>
      <c r="BM159" s="18" t="s">
        <v>361</v>
      </c>
    </row>
    <row r="160" spans="2:65" s="1" customFormat="1" ht="16.5" customHeight="1" x14ac:dyDescent="0.3">
      <c r="B160" s="131"/>
      <c r="C160" s="160" t="s">
        <v>10</v>
      </c>
      <c r="D160" s="160" t="s">
        <v>160</v>
      </c>
      <c r="E160" s="161" t="s">
        <v>362</v>
      </c>
      <c r="F160" s="275" t="s">
        <v>363</v>
      </c>
      <c r="G160" s="275"/>
      <c r="H160" s="275"/>
      <c r="I160" s="275"/>
      <c r="J160" s="162" t="s">
        <v>173</v>
      </c>
      <c r="K160" s="163">
        <v>64.739999999999995</v>
      </c>
      <c r="L160" s="276">
        <v>0</v>
      </c>
      <c r="M160" s="276"/>
      <c r="N160" s="277">
        <f t="shared" si="15"/>
        <v>0</v>
      </c>
      <c r="O160" s="277"/>
      <c r="P160" s="277"/>
      <c r="Q160" s="277"/>
      <c r="R160" s="134"/>
      <c r="T160" s="165" t="s">
        <v>5</v>
      </c>
      <c r="U160" s="43" t="s">
        <v>45</v>
      </c>
      <c r="V160" s="35"/>
      <c r="W160" s="166">
        <f t="shared" si="16"/>
        <v>0</v>
      </c>
      <c r="X160" s="166">
        <v>2.9399999999999999E-4</v>
      </c>
      <c r="Y160" s="166">
        <f t="shared" si="17"/>
        <v>1.9033559999999998E-2</v>
      </c>
      <c r="Z160" s="166">
        <v>0</v>
      </c>
      <c r="AA160" s="167">
        <f t="shared" si="18"/>
        <v>0</v>
      </c>
      <c r="AR160" s="18" t="s">
        <v>164</v>
      </c>
      <c r="AT160" s="18" t="s">
        <v>160</v>
      </c>
      <c r="AU160" s="18" t="s">
        <v>138</v>
      </c>
      <c r="AY160" s="18" t="s">
        <v>159</v>
      </c>
      <c r="BE160" s="105">
        <f t="shared" si="19"/>
        <v>0</v>
      </c>
      <c r="BF160" s="105">
        <f t="shared" si="20"/>
        <v>0</v>
      </c>
      <c r="BG160" s="105">
        <f t="shared" si="21"/>
        <v>0</v>
      </c>
      <c r="BH160" s="105">
        <f t="shared" si="22"/>
        <v>0</v>
      </c>
      <c r="BI160" s="105">
        <f t="shared" si="23"/>
        <v>0</v>
      </c>
      <c r="BJ160" s="18" t="s">
        <v>138</v>
      </c>
      <c r="BK160" s="168">
        <f t="shared" si="24"/>
        <v>0</v>
      </c>
      <c r="BL160" s="18" t="s">
        <v>164</v>
      </c>
      <c r="BM160" s="18" t="s">
        <v>364</v>
      </c>
    </row>
    <row r="161" spans="2:65" s="1" customFormat="1" ht="16.5" customHeight="1" x14ac:dyDescent="0.3">
      <c r="B161" s="131"/>
      <c r="C161" s="160" t="s">
        <v>242</v>
      </c>
      <c r="D161" s="160" t="s">
        <v>160</v>
      </c>
      <c r="E161" s="161" t="s">
        <v>365</v>
      </c>
      <c r="F161" s="275" t="s">
        <v>366</v>
      </c>
      <c r="G161" s="275"/>
      <c r="H161" s="275"/>
      <c r="I161" s="275"/>
      <c r="J161" s="162" t="s">
        <v>173</v>
      </c>
      <c r="K161" s="163">
        <v>101.30500000000001</v>
      </c>
      <c r="L161" s="276">
        <v>0</v>
      </c>
      <c r="M161" s="276"/>
      <c r="N161" s="277">
        <f t="shared" si="15"/>
        <v>0</v>
      </c>
      <c r="O161" s="277"/>
      <c r="P161" s="277"/>
      <c r="Q161" s="277"/>
      <c r="R161" s="134"/>
      <c r="T161" s="165" t="s">
        <v>5</v>
      </c>
      <c r="U161" s="43" t="s">
        <v>45</v>
      </c>
      <c r="V161" s="35"/>
      <c r="W161" s="166">
        <f t="shared" si="16"/>
        <v>0</v>
      </c>
      <c r="X161" s="166">
        <v>3.0000000000000001E-5</v>
      </c>
      <c r="Y161" s="166">
        <f t="shared" si="17"/>
        <v>3.0391500000000004E-3</v>
      </c>
      <c r="Z161" s="166">
        <v>0</v>
      </c>
      <c r="AA161" s="167">
        <f t="shared" si="18"/>
        <v>0</v>
      </c>
      <c r="AR161" s="18" t="s">
        <v>164</v>
      </c>
      <c r="AT161" s="18" t="s">
        <v>160</v>
      </c>
      <c r="AU161" s="18" t="s">
        <v>138</v>
      </c>
      <c r="AY161" s="18" t="s">
        <v>159</v>
      </c>
      <c r="BE161" s="105">
        <f t="shared" si="19"/>
        <v>0</v>
      </c>
      <c r="BF161" s="105">
        <f t="shared" si="20"/>
        <v>0</v>
      </c>
      <c r="BG161" s="105">
        <f t="shared" si="21"/>
        <v>0</v>
      </c>
      <c r="BH161" s="105">
        <f t="shared" si="22"/>
        <v>0</v>
      </c>
      <c r="BI161" s="105">
        <f t="shared" si="23"/>
        <v>0</v>
      </c>
      <c r="BJ161" s="18" t="s">
        <v>138</v>
      </c>
      <c r="BK161" s="168">
        <f t="shared" si="24"/>
        <v>0</v>
      </c>
      <c r="BL161" s="18" t="s">
        <v>164</v>
      </c>
      <c r="BM161" s="18" t="s">
        <v>367</v>
      </c>
    </row>
    <row r="162" spans="2:65" s="9" customFormat="1" ht="29.85" customHeight="1" x14ac:dyDescent="0.3">
      <c r="B162" s="149"/>
      <c r="C162" s="150"/>
      <c r="D162" s="159" t="s">
        <v>293</v>
      </c>
      <c r="E162" s="159"/>
      <c r="F162" s="159"/>
      <c r="G162" s="159"/>
      <c r="H162" s="159"/>
      <c r="I162" s="159"/>
      <c r="J162" s="159"/>
      <c r="K162" s="159"/>
      <c r="L162" s="159"/>
      <c r="M162" s="159"/>
      <c r="N162" s="278">
        <f>BK162</f>
        <v>0</v>
      </c>
      <c r="O162" s="279"/>
      <c r="P162" s="279"/>
      <c r="Q162" s="279"/>
      <c r="R162" s="152"/>
      <c r="T162" s="153"/>
      <c r="U162" s="150"/>
      <c r="V162" s="150"/>
      <c r="W162" s="154">
        <f>W163</f>
        <v>0</v>
      </c>
      <c r="X162" s="150"/>
      <c r="Y162" s="154">
        <f>Y163</f>
        <v>0</v>
      </c>
      <c r="Z162" s="150"/>
      <c r="AA162" s="155">
        <f>AA163</f>
        <v>0</v>
      </c>
      <c r="AR162" s="156" t="s">
        <v>86</v>
      </c>
      <c r="AT162" s="157" t="s">
        <v>77</v>
      </c>
      <c r="AU162" s="157" t="s">
        <v>86</v>
      </c>
      <c r="AY162" s="156" t="s">
        <v>159</v>
      </c>
      <c r="BK162" s="158">
        <f>BK163</f>
        <v>0</v>
      </c>
    </row>
    <row r="163" spans="2:65" s="1" customFormat="1" ht="38.25" customHeight="1" x14ac:dyDescent="0.3">
      <c r="B163" s="131"/>
      <c r="C163" s="160" t="s">
        <v>247</v>
      </c>
      <c r="D163" s="160" t="s">
        <v>160</v>
      </c>
      <c r="E163" s="161" t="s">
        <v>368</v>
      </c>
      <c r="F163" s="275" t="s">
        <v>369</v>
      </c>
      <c r="G163" s="275"/>
      <c r="H163" s="275"/>
      <c r="I163" s="275"/>
      <c r="J163" s="162" t="s">
        <v>245</v>
      </c>
      <c r="K163" s="163">
        <v>72.808000000000007</v>
      </c>
      <c r="L163" s="276">
        <v>0</v>
      </c>
      <c r="M163" s="276"/>
      <c r="N163" s="277">
        <f>ROUND(L163*K163,3)</f>
        <v>0</v>
      </c>
      <c r="O163" s="277"/>
      <c r="P163" s="277"/>
      <c r="Q163" s="277"/>
      <c r="R163" s="134"/>
      <c r="T163" s="165" t="s">
        <v>5</v>
      </c>
      <c r="U163" s="43" t="s">
        <v>45</v>
      </c>
      <c r="V163" s="35"/>
      <c r="W163" s="166">
        <f>V163*K163</f>
        <v>0</v>
      </c>
      <c r="X163" s="166">
        <v>0</v>
      </c>
      <c r="Y163" s="166">
        <f>X163*K163</f>
        <v>0</v>
      </c>
      <c r="Z163" s="166">
        <v>0</v>
      </c>
      <c r="AA163" s="167">
        <f>Z163*K163</f>
        <v>0</v>
      </c>
      <c r="AR163" s="18" t="s">
        <v>164</v>
      </c>
      <c r="AT163" s="18" t="s">
        <v>160</v>
      </c>
      <c r="AU163" s="18" t="s">
        <v>138</v>
      </c>
      <c r="AY163" s="18" t="s">
        <v>159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138</v>
      </c>
      <c r="BK163" s="168">
        <f>ROUND(L163*K163,3)</f>
        <v>0</v>
      </c>
      <c r="BL163" s="18" t="s">
        <v>164</v>
      </c>
      <c r="BM163" s="18" t="s">
        <v>370</v>
      </c>
    </row>
    <row r="164" spans="2:65" s="9" customFormat="1" ht="37.35" customHeight="1" x14ac:dyDescent="0.35">
      <c r="B164" s="149"/>
      <c r="C164" s="150"/>
      <c r="D164" s="151" t="s">
        <v>130</v>
      </c>
      <c r="E164" s="151"/>
      <c r="F164" s="151"/>
      <c r="G164" s="151"/>
      <c r="H164" s="151"/>
      <c r="I164" s="151"/>
      <c r="J164" s="151"/>
      <c r="K164" s="151"/>
      <c r="L164" s="151"/>
      <c r="M164" s="151"/>
      <c r="N164" s="290">
        <f>BK164</f>
        <v>0</v>
      </c>
      <c r="O164" s="291"/>
      <c r="P164" s="291"/>
      <c r="Q164" s="291"/>
      <c r="R164" s="152"/>
      <c r="T164" s="153"/>
      <c r="U164" s="150"/>
      <c r="V164" s="150"/>
      <c r="W164" s="154">
        <f>W165+W171+W177+W185+W190+W197+W210+W213+W215</f>
        <v>0</v>
      </c>
      <c r="X164" s="150"/>
      <c r="Y164" s="154">
        <f>Y165+Y171+Y177+Y185+Y190+Y197+Y210+Y213+Y215</f>
        <v>9.7457990800000012</v>
      </c>
      <c r="Z164" s="150"/>
      <c r="AA164" s="155">
        <f>AA165+AA171+AA177+AA185+AA190+AA197+AA210+AA213+AA215</f>
        <v>0</v>
      </c>
      <c r="AR164" s="156" t="s">
        <v>138</v>
      </c>
      <c r="AT164" s="157" t="s">
        <v>77</v>
      </c>
      <c r="AU164" s="157" t="s">
        <v>78</v>
      </c>
      <c r="AY164" s="156" t="s">
        <v>159</v>
      </c>
      <c r="BK164" s="158">
        <f>BK165+BK171+BK177+BK185+BK190+BK197+BK210+BK213+BK215</f>
        <v>0</v>
      </c>
    </row>
    <row r="165" spans="2:65" s="9" customFormat="1" ht="19.899999999999999" customHeight="1" x14ac:dyDescent="0.3">
      <c r="B165" s="149"/>
      <c r="C165" s="150"/>
      <c r="D165" s="159" t="s">
        <v>294</v>
      </c>
      <c r="E165" s="159"/>
      <c r="F165" s="159"/>
      <c r="G165" s="159"/>
      <c r="H165" s="159"/>
      <c r="I165" s="159"/>
      <c r="J165" s="159"/>
      <c r="K165" s="159"/>
      <c r="L165" s="159"/>
      <c r="M165" s="159"/>
      <c r="N165" s="288">
        <f>BK165</f>
        <v>0</v>
      </c>
      <c r="O165" s="289"/>
      <c r="P165" s="289"/>
      <c r="Q165" s="289"/>
      <c r="R165" s="152"/>
      <c r="T165" s="153"/>
      <c r="U165" s="150"/>
      <c r="V165" s="150"/>
      <c r="W165" s="154">
        <f>SUM(W166:W170)</f>
        <v>0</v>
      </c>
      <c r="X165" s="150"/>
      <c r="Y165" s="154">
        <f>SUM(Y166:Y170)</f>
        <v>0.83679999999999999</v>
      </c>
      <c r="Z165" s="150"/>
      <c r="AA165" s="155">
        <f>SUM(AA166:AA170)</f>
        <v>0</v>
      </c>
      <c r="AR165" s="156" t="s">
        <v>138</v>
      </c>
      <c r="AT165" s="157" t="s">
        <v>77</v>
      </c>
      <c r="AU165" s="157" t="s">
        <v>86</v>
      </c>
      <c r="AY165" s="156" t="s">
        <v>159</v>
      </c>
      <c r="BK165" s="158">
        <f>SUM(BK166:BK170)</f>
        <v>0</v>
      </c>
    </row>
    <row r="166" spans="2:65" s="1" customFormat="1" ht="25.5" customHeight="1" x14ac:dyDescent="0.3">
      <c r="B166" s="131"/>
      <c r="C166" s="160" t="s">
        <v>251</v>
      </c>
      <c r="D166" s="160" t="s">
        <v>160</v>
      </c>
      <c r="E166" s="161" t="s">
        <v>371</v>
      </c>
      <c r="F166" s="275" t="s">
        <v>372</v>
      </c>
      <c r="G166" s="275"/>
      <c r="H166" s="275"/>
      <c r="I166" s="275"/>
      <c r="J166" s="162" t="s">
        <v>163</v>
      </c>
      <c r="K166" s="163">
        <v>201.5</v>
      </c>
      <c r="L166" s="276">
        <v>0</v>
      </c>
      <c r="M166" s="276"/>
      <c r="N166" s="277">
        <f>ROUND(L166*K166,3)</f>
        <v>0</v>
      </c>
      <c r="O166" s="277"/>
      <c r="P166" s="277"/>
      <c r="Q166" s="277"/>
      <c r="R166" s="134"/>
      <c r="T166" s="165" t="s">
        <v>5</v>
      </c>
      <c r="U166" s="43" t="s">
        <v>45</v>
      </c>
      <c r="V166" s="35"/>
      <c r="W166" s="166">
        <f>V166*K166</f>
        <v>0</v>
      </c>
      <c r="X166" s="166">
        <v>0</v>
      </c>
      <c r="Y166" s="166">
        <f>X166*K166</f>
        <v>0</v>
      </c>
      <c r="Z166" s="166">
        <v>0</v>
      </c>
      <c r="AA166" s="167">
        <f>Z166*K166</f>
        <v>0</v>
      </c>
      <c r="AR166" s="18" t="s">
        <v>223</v>
      </c>
      <c r="AT166" s="18" t="s">
        <v>160</v>
      </c>
      <c r="AU166" s="18" t="s">
        <v>138</v>
      </c>
      <c r="AY166" s="18" t="s">
        <v>159</v>
      </c>
      <c r="BE166" s="105">
        <f>IF(U166="základná",N166,0)</f>
        <v>0</v>
      </c>
      <c r="BF166" s="105">
        <f>IF(U166="znížená",N166,0)</f>
        <v>0</v>
      </c>
      <c r="BG166" s="105">
        <f>IF(U166="zákl. prenesená",N166,0)</f>
        <v>0</v>
      </c>
      <c r="BH166" s="105">
        <f>IF(U166="zníž. prenesená",N166,0)</f>
        <v>0</v>
      </c>
      <c r="BI166" s="105">
        <f>IF(U166="nulová",N166,0)</f>
        <v>0</v>
      </c>
      <c r="BJ166" s="18" t="s">
        <v>138</v>
      </c>
      <c r="BK166" s="168">
        <f>ROUND(L166*K166,3)</f>
        <v>0</v>
      </c>
      <c r="BL166" s="18" t="s">
        <v>223</v>
      </c>
      <c r="BM166" s="18" t="s">
        <v>373</v>
      </c>
    </row>
    <row r="167" spans="2:65" s="1" customFormat="1" ht="16.5" customHeight="1" x14ac:dyDescent="0.3">
      <c r="B167" s="131"/>
      <c r="C167" s="174" t="s">
        <v>255</v>
      </c>
      <c r="D167" s="174" t="s">
        <v>339</v>
      </c>
      <c r="E167" s="175" t="s">
        <v>374</v>
      </c>
      <c r="F167" s="292" t="s">
        <v>375</v>
      </c>
      <c r="G167" s="292"/>
      <c r="H167" s="292"/>
      <c r="I167" s="292"/>
      <c r="J167" s="176" t="s">
        <v>163</v>
      </c>
      <c r="K167" s="177">
        <v>201.5</v>
      </c>
      <c r="L167" s="293">
        <v>0</v>
      </c>
      <c r="M167" s="293"/>
      <c r="N167" s="294">
        <f>ROUND(L167*K167,3)</f>
        <v>0</v>
      </c>
      <c r="O167" s="277"/>
      <c r="P167" s="277"/>
      <c r="Q167" s="277"/>
      <c r="R167" s="134"/>
      <c r="T167" s="165" t="s">
        <v>5</v>
      </c>
      <c r="U167" s="43" t="s">
        <v>45</v>
      </c>
      <c r="V167" s="35"/>
      <c r="W167" s="166">
        <f>V167*K167</f>
        <v>0</v>
      </c>
      <c r="X167" s="166">
        <v>4.0000000000000002E-4</v>
      </c>
      <c r="Y167" s="166">
        <f>X167*K167</f>
        <v>8.0600000000000005E-2</v>
      </c>
      <c r="Z167" s="166">
        <v>0</v>
      </c>
      <c r="AA167" s="167">
        <f>Z167*K167</f>
        <v>0</v>
      </c>
      <c r="AR167" s="18" t="s">
        <v>376</v>
      </c>
      <c r="AT167" s="18" t="s">
        <v>339</v>
      </c>
      <c r="AU167" s="18" t="s">
        <v>138</v>
      </c>
      <c r="AY167" s="18" t="s">
        <v>159</v>
      </c>
      <c r="BE167" s="105">
        <f>IF(U167="základná",N167,0)</f>
        <v>0</v>
      </c>
      <c r="BF167" s="105">
        <f>IF(U167="znížená",N167,0)</f>
        <v>0</v>
      </c>
      <c r="BG167" s="105">
        <f>IF(U167="zákl. prenesená",N167,0)</f>
        <v>0</v>
      </c>
      <c r="BH167" s="105">
        <f>IF(U167="zníž. prenesená",N167,0)</f>
        <v>0</v>
      </c>
      <c r="BI167" s="105">
        <f>IF(U167="nulová",N167,0)</f>
        <v>0</v>
      </c>
      <c r="BJ167" s="18" t="s">
        <v>138</v>
      </c>
      <c r="BK167" s="168">
        <f>ROUND(L167*K167,3)</f>
        <v>0</v>
      </c>
      <c r="BL167" s="18" t="s">
        <v>223</v>
      </c>
      <c r="BM167" s="18" t="s">
        <v>377</v>
      </c>
    </row>
    <row r="168" spans="2:65" s="1" customFormat="1" ht="38.25" customHeight="1" x14ac:dyDescent="0.3">
      <c r="B168" s="131"/>
      <c r="C168" s="160" t="s">
        <v>259</v>
      </c>
      <c r="D168" s="160" t="s">
        <v>160</v>
      </c>
      <c r="E168" s="161" t="s">
        <v>378</v>
      </c>
      <c r="F168" s="275" t="s">
        <v>379</v>
      </c>
      <c r="G168" s="275"/>
      <c r="H168" s="275"/>
      <c r="I168" s="275"/>
      <c r="J168" s="162" t="s">
        <v>163</v>
      </c>
      <c r="K168" s="163">
        <v>398</v>
      </c>
      <c r="L168" s="276">
        <v>0</v>
      </c>
      <c r="M168" s="276"/>
      <c r="N168" s="277">
        <f>ROUND(L168*K168,3)</f>
        <v>0</v>
      </c>
      <c r="O168" s="277"/>
      <c r="P168" s="277"/>
      <c r="Q168" s="277"/>
      <c r="R168" s="134"/>
      <c r="T168" s="165" t="s">
        <v>5</v>
      </c>
      <c r="U168" s="43" t="s">
        <v>45</v>
      </c>
      <c r="V168" s="35"/>
      <c r="W168" s="166">
        <f>V168*K168</f>
        <v>0</v>
      </c>
      <c r="X168" s="166">
        <v>0</v>
      </c>
      <c r="Y168" s="166">
        <f>X168*K168</f>
        <v>0</v>
      </c>
      <c r="Z168" s="166">
        <v>0</v>
      </c>
      <c r="AA168" s="167">
        <f>Z168*K168</f>
        <v>0</v>
      </c>
      <c r="AR168" s="18" t="s">
        <v>223</v>
      </c>
      <c r="AT168" s="18" t="s">
        <v>160</v>
      </c>
      <c r="AU168" s="18" t="s">
        <v>138</v>
      </c>
      <c r="AY168" s="18" t="s">
        <v>159</v>
      </c>
      <c r="BE168" s="105">
        <f>IF(U168="základná",N168,0)</f>
        <v>0</v>
      </c>
      <c r="BF168" s="105">
        <f>IF(U168="znížená",N168,0)</f>
        <v>0</v>
      </c>
      <c r="BG168" s="105">
        <f>IF(U168="zákl. prenesená",N168,0)</f>
        <v>0</v>
      </c>
      <c r="BH168" s="105">
        <f>IF(U168="zníž. prenesená",N168,0)</f>
        <v>0</v>
      </c>
      <c r="BI168" s="105">
        <f>IF(U168="nulová",N168,0)</f>
        <v>0</v>
      </c>
      <c r="BJ168" s="18" t="s">
        <v>138</v>
      </c>
      <c r="BK168" s="168">
        <f>ROUND(L168*K168,3)</f>
        <v>0</v>
      </c>
      <c r="BL168" s="18" t="s">
        <v>223</v>
      </c>
      <c r="BM168" s="18" t="s">
        <v>380</v>
      </c>
    </row>
    <row r="169" spans="2:65" s="1" customFormat="1" ht="25.5" customHeight="1" x14ac:dyDescent="0.3">
      <c r="B169" s="131"/>
      <c r="C169" s="174" t="s">
        <v>263</v>
      </c>
      <c r="D169" s="174" t="s">
        <v>339</v>
      </c>
      <c r="E169" s="175" t="s">
        <v>381</v>
      </c>
      <c r="F169" s="292" t="s">
        <v>382</v>
      </c>
      <c r="G169" s="292"/>
      <c r="H169" s="292"/>
      <c r="I169" s="292"/>
      <c r="J169" s="176" t="s">
        <v>163</v>
      </c>
      <c r="K169" s="177">
        <v>398</v>
      </c>
      <c r="L169" s="293">
        <v>0</v>
      </c>
      <c r="M169" s="293"/>
      <c r="N169" s="294">
        <f>ROUND(L169*K169,3)</f>
        <v>0</v>
      </c>
      <c r="O169" s="277"/>
      <c r="P169" s="277"/>
      <c r="Q169" s="277"/>
      <c r="R169" s="134"/>
      <c r="T169" s="165" t="s">
        <v>5</v>
      </c>
      <c r="U169" s="43" t="s">
        <v>45</v>
      </c>
      <c r="V169" s="35"/>
      <c r="W169" s="166">
        <f>V169*K169</f>
        <v>0</v>
      </c>
      <c r="X169" s="166">
        <v>1.9E-3</v>
      </c>
      <c r="Y169" s="166">
        <f>X169*K169</f>
        <v>0.75619999999999998</v>
      </c>
      <c r="Z169" s="166">
        <v>0</v>
      </c>
      <c r="AA169" s="167">
        <f>Z169*K169</f>
        <v>0</v>
      </c>
      <c r="AR169" s="18" t="s">
        <v>376</v>
      </c>
      <c r="AT169" s="18" t="s">
        <v>339</v>
      </c>
      <c r="AU169" s="18" t="s">
        <v>138</v>
      </c>
      <c r="AY169" s="18" t="s">
        <v>159</v>
      </c>
      <c r="BE169" s="105">
        <f>IF(U169="základná",N169,0)</f>
        <v>0</v>
      </c>
      <c r="BF169" s="105">
        <f>IF(U169="znížená",N169,0)</f>
        <v>0</v>
      </c>
      <c r="BG169" s="105">
        <f>IF(U169="zákl. prenesená",N169,0)</f>
        <v>0</v>
      </c>
      <c r="BH169" s="105">
        <f>IF(U169="zníž. prenesená",N169,0)</f>
        <v>0</v>
      </c>
      <c r="BI169" s="105">
        <f>IF(U169="nulová",N169,0)</f>
        <v>0</v>
      </c>
      <c r="BJ169" s="18" t="s">
        <v>138</v>
      </c>
      <c r="BK169" s="168">
        <f>ROUND(L169*K169,3)</f>
        <v>0</v>
      </c>
      <c r="BL169" s="18" t="s">
        <v>223</v>
      </c>
      <c r="BM169" s="18" t="s">
        <v>383</v>
      </c>
    </row>
    <row r="170" spans="2:65" s="1" customFormat="1" ht="38.25" customHeight="1" x14ac:dyDescent="0.3">
      <c r="B170" s="131"/>
      <c r="C170" s="160" t="s">
        <v>267</v>
      </c>
      <c r="D170" s="160" t="s">
        <v>160</v>
      </c>
      <c r="E170" s="161" t="s">
        <v>384</v>
      </c>
      <c r="F170" s="275" t="s">
        <v>385</v>
      </c>
      <c r="G170" s="275"/>
      <c r="H170" s="275"/>
      <c r="I170" s="275"/>
      <c r="J170" s="162" t="s">
        <v>245</v>
      </c>
      <c r="K170" s="163">
        <v>0.83699999999999997</v>
      </c>
      <c r="L170" s="276">
        <v>0</v>
      </c>
      <c r="M170" s="276"/>
      <c r="N170" s="277">
        <f>ROUND(L170*K170,3)</f>
        <v>0</v>
      </c>
      <c r="O170" s="277"/>
      <c r="P170" s="277"/>
      <c r="Q170" s="277"/>
      <c r="R170" s="134"/>
      <c r="T170" s="165" t="s">
        <v>5</v>
      </c>
      <c r="U170" s="43" t="s">
        <v>45</v>
      </c>
      <c r="V170" s="35"/>
      <c r="W170" s="166">
        <f>V170*K170</f>
        <v>0</v>
      </c>
      <c r="X170" s="166">
        <v>0</v>
      </c>
      <c r="Y170" s="166">
        <f>X170*K170</f>
        <v>0</v>
      </c>
      <c r="Z170" s="166">
        <v>0</v>
      </c>
      <c r="AA170" s="167">
        <f>Z170*K170</f>
        <v>0</v>
      </c>
      <c r="AR170" s="18" t="s">
        <v>223</v>
      </c>
      <c r="AT170" s="18" t="s">
        <v>160</v>
      </c>
      <c r="AU170" s="18" t="s">
        <v>138</v>
      </c>
      <c r="AY170" s="18" t="s">
        <v>159</v>
      </c>
      <c r="BE170" s="105">
        <f>IF(U170="základná",N170,0)</f>
        <v>0</v>
      </c>
      <c r="BF170" s="105">
        <f>IF(U170="znížená",N170,0)</f>
        <v>0</v>
      </c>
      <c r="BG170" s="105">
        <f>IF(U170="zákl. prenesená",N170,0)</f>
        <v>0</v>
      </c>
      <c r="BH170" s="105">
        <f>IF(U170="zníž. prenesená",N170,0)</f>
        <v>0</v>
      </c>
      <c r="BI170" s="105">
        <f>IF(U170="nulová",N170,0)</f>
        <v>0</v>
      </c>
      <c r="BJ170" s="18" t="s">
        <v>138</v>
      </c>
      <c r="BK170" s="168">
        <f>ROUND(L170*K170,3)</f>
        <v>0</v>
      </c>
      <c r="BL170" s="18" t="s">
        <v>223</v>
      </c>
      <c r="BM170" s="18" t="s">
        <v>386</v>
      </c>
    </row>
    <row r="171" spans="2:65" s="9" customFormat="1" ht="29.85" customHeight="1" x14ac:dyDescent="0.3">
      <c r="B171" s="149"/>
      <c r="C171" s="150"/>
      <c r="D171" s="159" t="s">
        <v>131</v>
      </c>
      <c r="E171" s="159"/>
      <c r="F171" s="159"/>
      <c r="G171" s="159"/>
      <c r="H171" s="159"/>
      <c r="I171" s="159"/>
      <c r="J171" s="159"/>
      <c r="K171" s="159"/>
      <c r="L171" s="159"/>
      <c r="M171" s="159"/>
      <c r="N171" s="278">
        <f>BK171</f>
        <v>0</v>
      </c>
      <c r="O171" s="279"/>
      <c r="P171" s="279"/>
      <c r="Q171" s="279"/>
      <c r="R171" s="152"/>
      <c r="T171" s="153"/>
      <c r="U171" s="150"/>
      <c r="V171" s="150"/>
      <c r="W171" s="154">
        <f>SUM(W172:W176)</f>
        <v>0</v>
      </c>
      <c r="X171" s="150"/>
      <c r="Y171" s="154">
        <f>SUM(Y172:Y176)</f>
        <v>7.6641838599999996</v>
      </c>
      <c r="Z171" s="150"/>
      <c r="AA171" s="155">
        <f>SUM(AA172:AA176)</f>
        <v>0</v>
      </c>
      <c r="AR171" s="156" t="s">
        <v>138</v>
      </c>
      <c r="AT171" s="157" t="s">
        <v>77</v>
      </c>
      <c r="AU171" s="157" t="s">
        <v>86</v>
      </c>
      <c r="AY171" s="156" t="s">
        <v>159</v>
      </c>
      <c r="BK171" s="158">
        <f>SUM(BK172:BK176)</f>
        <v>0</v>
      </c>
    </row>
    <row r="172" spans="2:65" s="1" customFormat="1" ht="38.25" customHeight="1" x14ac:dyDescent="0.3">
      <c r="B172" s="131"/>
      <c r="C172" s="160" t="s">
        <v>271</v>
      </c>
      <c r="D172" s="160" t="s">
        <v>160</v>
      </c>
      <c r="E172" s="161" t="s">
        <v>387</v>
      </c>
      <c r="F172" s="275" t="s">
        <v>388</v>
      </c>
      <c r="G172" s="275"/>
      <c r="H172" s="275"/>
      <c r="I172" s="275"/>
      <c r="J172" s="162" t="s">
        <v>163</v>
      </c>
      <c r="K172" s="163">
        <v>196.38300000000001</v>
      </c>
      <c r="L172" s="276">
        <v>0</v>
      </c>
      <c r="M172" s="276"/>
      <c r="N172" s="277">
        <f>ROUND(L172*K172,3)</f>
        <v>0</v>
      </c>
      <c r="O172" s="277"/>
      <c r="P172" s="277"/>
      <c r="Q172" s="277"/>
      <c r="R172" s="134"/>
      <c r="T172" s="165" t="s">
        <v>5</v>
      </c>
      <c r="U172" s="43" t="s">
        <v>45</v>
      </c>
      <c r="V172" s="35"/>
      <c r="W172" s="166">
        <f>V172*K172</f>
        <v>0</v>
      </c>
      <c r="X172" s="166">
        <v>1.2E-4</v>
      </c>
      <c r="Y172" s="166">
        <f>X172*K172</f>
        <v>2.356596E-2</v>
      </c>
      <c r="Z172" s="166">
        <v>0</v>
      </c>
      <c r="AA172" s="167">
        <f>Z172*K172</f>
        <v>0</v>
      </c>
      <c r="AR172" s="18" t="s">
        <v>223</v>
      </c>
      <c r="AT172" s="18" t="s">
        <v>160</v>
      </c>
      <c r="AU172" s="18" t="s">
        <v>138</v>
      </c>
      <c r="AY172" s="18" t="s">
        <v>159</v>
      </c>
      <c r="BE172" s="105">
        <f>IF(U172="základná",N172,0)</f>
        <v>0</v>
      </c>
      <c r="BF172" s="105">
        <f>IF(U172="znížená",N172,0)</f>
        <v>0</v>
      </c>
      <c r="BG172" s="105">
        <f>IF(U172="zákl. prenesená",N172,0)</f>
        <v>0</v>
      </c>
      <c r="BH172" s="105">
        <f>IF(U172="zníž. prenesená",N172,0)</f>
        <v>0</v>
      </c>
      <c r="BI172" s="105">
        <f>IF(U172="nulová",N172,0)</f>
        <v>0</v>
      </c>
      <c r="BJ172" s="18" t="s">
        <v>138</v>
      </c>
      <c r="BK172" s="168">
        <f>ROUND(L172*K172,3)</f>
        <v>0</v>
      </c>
      <c r="BL172" s="18" t="s">
        <v>223</v>
      </c>
      <c r="BM172" s="18" t="s">
        <v>389</v>
      </c>
    </row>
    <row r="173" spans="2:65" s="1" customFormat="1" ht="38.25" customHeight="1" x14ac:dyDescent="0.3">
      <c r="B173" s="131"/>
      <c r="C173" s="160" t="s">
        <v>275</v>
      </c>
      <c r="D173" s="160" t="s">
        <v>160</v>
      </c>
      <c r="E173" s="161" t="s">
        <v>390</v>
      </c>
      <c r="F173" s="275" t="s">
        <v>391</v>
      </c>
      <c r="G173" s="275"/>
      <c r="H173" s="275"/>
      <c r="I173" s="275"/>
      <c r="J173" s="162" t="s">
        <v>163</v>
      </c>
      <c r="K173" s="163">
        <v>201.5</v>
      </c>
      <c r="L173" s="276">
        <v>0</v>
      </c>
      <c r="M173" s="276"/>
      <c r="N173" s="277">
        <f>ROUND(L173*K173,3)</f>
        <v>0</v>
      </c>
      <c r="O173" s="277"/>
      <c r="P173" s="277"/>
      <c r="Q173" s="277"/>
      <c r="R173" s="134"/>
      <c r="T173" s="165" t="s">
        <v>5</v>
      </c>
      <c r="U173" s="43" t="s">
        <v>45</v>
      </c>
      <c r="V173" s="35"/>
      <c r="W173" s="166">
        <f>V173*K173</f>
        <v>0</v>
      </c>
      <c r="X173" s="166">
        <v>1.15E-3</v>
      </c>
      <c r="Y173" s="166">
        <f>X173*K173</f>
        <v>0.23172499999999999</v>
      </c>
      <c r="Z173" s="166">
        <v>0</v>
      </c>
      <c r="AA173" s="167">
        <f>Z173*K173</f>
        <v>0</v>
      </c>
      <c r="AR173" s="18" t="s">
        <v>223</v>
      </c>
      <c r="AT173" s="18" t="s">
        <v>160</v>
      </c>
      <c r="AU173" s="18" t="s">
        <v>138</v>
      </c>
      <c r="AY173" s="18" t="s">
        <v>159</v>
      </c>
      <c r="BE173" s="105">
        <f>IF(U173="základná",N173,0)</f>
        <v>0</v>
      </c>
      <c r="BF173" s="105">
        <f>IF(U173="znížená",N173,0)</f>
        <v>0</v>
      </c>
      <c r="BG173" s="105">
        <f>IF(U173="zákl. prenesená",N173,0)</f>
        <v>0</v>
      </c>
      <c r="BH173" s="105">
        <f>IF(U173="zníž. prenesená",N173,0)</f>
        <v>0</v>
      </c>
      <c r="BI173" s="105">
        <f>IF(U173="nulová",N173,0)</f>
        <v>0</v>
      </c>
      <c r="BJ173" s="18" t="s">
        <v>138</v>
      </c>
      <c r="BK173" s="168">
        <f>ROUND(L173*K173,3)</f>
        <v>0</v>
      </c>
      <c r="BL173" s="18" t="s">
        <v>223</v>
      </c>
      <c r="BM173" s="18" t="s">
        <v>392</v>
      </c>
    </row>
    <row r="174" spans="2:65" s="1" customFormat="1" ht="38.25" customHeight="1" x14ac:dyDescent="0.3">
      <c r="B174" s="131"/>
      <c r="C174" s="174" t="s">
        <v>279</v>
      </c>
      <c r="D174" s="174" t="s">
        <v>339</v>
      </c>
      <c r="E174" s="175" t="s">
        <v>393</v>
      </c>
      <c r="F174" s="292" t="s">
        <v>394</v>
      </c>
      <c r="G174" s="292"/>
      <c r="H174" s="292"/>
      <c r="I174" s="292"/>
      <c r="J174" s="176" t="s">
        <v>163</v>
      </c>
      <c r="K174" s="177">
        <v>589.15</v>
      </c>
      <c r="L174" s="293">
        <v>0</v>
      </c>
      <c r="M174" s="293"/>
      <c r="N174" s="294">
        <f>ROUND(L174*K174,3)</f>
        <v>0</v>
      </c>
      <c r="O174" s="277"/>
      <c r="P174" s="277"/>
      <c r="Q174" s="277"/>
      <c r="R174" s="134"/>
      <c r="T174" s="165" t="s">
        <v>5</v>
      </c>
      <c r="U174" s="43" t="s">
        <v>45</v>
      </c>
      <c r="V174" s="35"/>
      <c r="W174" s="166">
        <f>V174*K174</f>
        <v>0</v>
      </c>
      <c r="X174" s="166">
        <v>1.2500000000000001E-2</v>
      </c>
      <c r="Y174" s="166">
        <f>X174*K174</f>
        <v>7.3643749999999999</v>
      </c>
      <c r="Z174" s="166">
        <v>0</v>
      </c>
      <c r="AA174" s="167">
        <f>Z174*K174</f>
        <v>0</v>
      </c>
      <c r="AR174" s="18" t="s">
        <v>345</v>
      </c>
      <c r="AT174" s="18" t="s">
        <v>339</v>
      </c>
      <c r="AU174" s="18" t="s">
        <v>138</v>
      </c>
      <c r="AY174" s="18" t="s">
        <v>159</v>
      </c>
      <c r="BE174" s="105">
        <f>IF(U174="základná",N174,0)</f>
        <v>0</v>
      </c>
      <c r="BF174" s="105">
        <f>IF(U174="znížená",N174,0)</f>
        <v>0</v>
      </c>
      <c r="BG174" s="105">
        <f>IF(U174="zákl. prenesená",N174,0)</f>
        <v>0</v>
      </c>
      <c r="BH174" s="105">
        <f>IF(U174="zníž. prenesená",N174,0)</f>
        <v>0</v>
      </c>
      <c r="BI174" s="105">
        <f>IF(U174="nulová",N174,0)</f>
        <v>0</v>
      </c>
      <c r="BJ174" s="18" t="s">
        <v>138</v>
      </c>
      <c r="BK174" s="168">
        <f>ROUND(L174*K174,3)</f>
        <v>0</v>
      </c>
      <c r="BL174" s="18" t="s">
        <v>345</v>
      </c>
      <c r="BM174" s="18" t="s">
        <v>395</v>
      </c>
    </row>
    <row r="175" spans="2:65" s="1" customFormat="1" ht="25.5" customHeight="1" x14ac:dyDescent="0.3">
      <c r="B175" s="131"/>
      <c r="C175" s="174" t="s">
        <v>283</v>
      </c>
      <c r="D175" s="174" t="s">
        <v>339</v>
      </c>
      <c r="E175" s="175" t="s">
        <v>396</v>
      </c>
      <c r="F175" s="292" t="s">
        <v>397</v>
      </c>
      <c r="G175" s="292"/>
      <c r="H175" s="292"/>
      <c r="I175" s="292"/>
      <c r="J175" s="176" t="s">
        <v>163</v>
      </c>
      <c r="K175" s="177">
        <v>5.117</v>
      </c>
      <c r="L175" s="293">
        <v>0</v>
      </c>
      <c r="M175" s="293"/>
      <c r="N175" s="294">
        <f>ROUND(L175*K175,3)</f>
        <v>0</v>
      </c>
      <c r="O175" s="277"/>
      <c r="P175" s="277"/>
      <c r="Q175" s="277"/>
      <c r="R175" s="134"/>
      <c r="T175" s="165" t="s">
        <v>5</v>
      </c>
      <c r="U175" s="43" t="s">
        <v>45</v>
      </c>
      <c r="V175" s="35"/>
      <c r="W175" s="166">
        <f>V175*K175</f>
        <v>0</v>
      </c>
      <c r="X175" s="166">
        <v>8.6999999999999994E-3</v>
      </c>
      <c r="Y175" s="166">
        <f>X175*K175</f>
        <v>4.4517899999999999E-2</v>
      </c>
      <c r="Z175" s="166">
        <v>0</v>
      </c>
      <c r="AA175" s="167">
        <f>Z175*K175</f>
        <v>0</v>
      </c>
      <c r="AR175" s="18" t="s">
        <v>345</v>
      </c>
      <c r="AT175" s="18" t="s">
        <v>339</v>
      </c>
      <c r="AU175" s="18" t="s">
        <v>138</v>
      </c>
      <c r="AY175" s="18" t="s">
        <v>159</v>
      </c>
      <c r="BE175" s="105">
        <f>IF(U175="základná",N175,0)</f>
        <v>0</v>
      </c>
      <c r="BF175" s="105">
        <f>IF(U175="znížená",N175,0)</f>
        <v>0</v>
      </c>
      <c r="BG175" s="105">
        <f>IF(U175="zákl. prenesená",N175,0)</f>
        <v>0</v>
      </c>
      <c r="BH175" s="105">
        <f>IF(U175="zníž. prenesená",N175,0)</f>
        <v>0</v>
      </c>
      <c r="BI175" s="105">
        <f>IF(U175="nulová",N175,0)</f>
        <v>0</v>
      </c>
      <c r="BJ175" s="18" t="s">
        <v>138</v>
      </c>
      <c r="BK175" s="168">
        <f>ROUND(L175*K175,3)</f>
        <v>0</v>
      </c>
      <c r="BL175" s="18" t="s">
        <v>345</v>
      </c>
      <c r="BM175" s="18" t="s">
        <v>398</v>
      </c>
    </row>
    <row r="176" spans="2:65" s="1" customFormat="1" ht="25.5" customHeight="1" x14ac:dyDescent="0.3">
      <c r="B176" s="131"/>
      <c r="C176" s="160" t="s">
        <v>376</v>
      </c>
      <c r="D176" s="160" t="s">
        <v>160</v>
      </c>
      <c r="E176" s="161" t="s">
        <v>399</v>
      </c>
      <c r="F176" s="275" t="s">
        <v>400</v>
      </c>
      <c r="G176" s="275"/>
      <c r="H176" s="275"/>
      <c r="I176" s="275"/>
      <c r="J176" s="162" t="s">
        <v>245</v>
      </c>
      <c r="K176" s="163">
        <v>0.255</v>
      </c>
      <c r="L176" s="276">
        <v>0</v>
      </c>
      <c r="M176" s="276"/>
      <c r="N176" s="277">
        <f>ROUND(L176*K176,3)</f>
        <v>0</v>
      </c>
      <c r="O176" s="277"/>
      <c r="P176" s="277"/>
      <c r="Q176" s="277"/>
      <c r="R176" s="134"/>
      <c r="T176" s="165" t="s">
        <v>5</v>
      </c>
      <c r="U176" s="43" t="s">
        <v>45</v>
      </c>
      <c r="V176" s="35"/>
      <c r="W176" s="166">
        <f>V176*K176</f>
        <v>0</v>
      </c>
      <c r="X176" s="166">
        <v>0</v>
      </c>
      <c r="Y176" s="166">
        <f>X176*K176</f>
        <v>0</v>
      </c>
      <c r="Z176" s="166">
        <v>0</v>
      </c>
      <c r="AA176" s="167">
        <f>Z176*K176</f>
        <v>0</v>
      </c>
      <c r="AR176" s="18" t="s">
        <v>223</v>
      </c>
      <c r="AT176" s="18" t="s">
        <v>160</v>
      </c>
      <c r="AU176" s="18" t="s">
        <v>138</v>
      </c>
      <c r="AY176" s="18" t="s">
        <v>159</v>
      </c>
      <c r="BE176" s="105">
        <f>IF(U176="základná",N176,0)</f>
        <v>0</v>
      </c>
      <c r="BF176" s="105">
        <f>IF(U176="znížená",N176,0)</f>
        <v>0</v>
      </c>
      <c r="BG176" s="105">
        <f>IF(U176="zákl. prenesená",N176,0)</f>
        <v>0</v>
      </c>
      <c r="BH176" s="105">
        <f>IF(U176="zníž. prenesená",N176,0)</f>
        <v>0</v>
      </c>
      <c r="BI176" s="105">
        <f>IF(U176="nulová",N176,0)</f>
        <v>0</v>
      </c>
      <c r="BJ176" s="18" t="s">
        <v>138</v>
      </c>
      <c r="BK176" s="168">
        <f>ROUND(L176*K176,3)</f>
        <v>0</v>
      </c>
      <c r="BL176" s="18" t="s">
        <v>223</v>
      </c>
      <c r="BM176" s="18" t="s">
        <v>401</v>
      </c>
    </row>
    <row r="177" spans="2:65" s="9" customFormat="1" ht="29.85" customHeight="1" x14ac:dyDescent="0.3">
      <c r="B177" s="149"/>
      <c r="C177" s="150"/>
      <c r="D177" s="159" t="s">
        <v>295</v>
      </c>
      <c r="E177" s="159"/>
      <c r="F177" s="159"/>
      <c r="G177" s="159"/>
      <c r="H177" s="159"/>
      <c r="I177" s="159"/>
      <c r="J177" s="159"/>
      <c r="K177" s="159"/>
      <c r="L177" s="159"/>
      <c r="M177" s="159"/>
      <c r="N177" s="278">
        <f>BK177</f>
        <v>0</v>
      </c>
      <c r="O177" s="279"/>
      <c r="P177" s="279"/>
      <c r="Q177" s="279"/>
      <c r="R177" s="152"/>
      <c r="T177" s="153"/>
      <c r="U177" s="150"/>
      <c r="V177" s="150"/>
      <c r="W177" s="154">
        <f>SUM(W178:W184)</f>
        <v>0</v>
      </c>
      <c r="X177" s="150"/>
      <c r="Y177" s="154">
        <f>SUM(Y178:Y184)</f>
        <v>6.9299999999999995E-3</v>
      </c>
      <c r="Z177" s="150"/>
      <c r="AA177" s="155">
        <f>SUM(AA178:AA184)</f>
        <v>0</v>
      </c>
      <c r="AR177" s="156" t="s">
        <v>138</v>
      </c>
      <c r="AT177" s="157" t="s">
        <v>77</v>
      </c>
      <c r="AU177" s="157" t="s">
        <v>86</v>
      </c>
      <c r="AY177" s="156" t="s">
        <v>159</v>
      </c>
      <c r="BK177" s="158">
        <f>SUM(BK178:BK184)</f>
        <v>0</v>
      </c>
    </row>
    <row r="178" spans="2:65" s="1" customFormat="1" ht="25.5" customHeight="1" x14ac:dyDescent="0.3">
      <c r="B178" s="131"/>
      <c r="C178" s="160" t="s">
        <v>402</v>
      </c>
      <c r="D178" s="160" t="s">
        <v>160</v>
      </c>
      <c r="E178" s="161" t="s">
        <v>403</v>
      </c>
      <c r="F178" s="275" t="s">
        <v>404</v>
      </c>
      <c r="G178" s="275"/>
      <c r="H178" s="275"/>
      <c r="I178" s="275"/>
      <c r="J178" s="162" t="s">
        <v>201</v>
      </c>
      <c r="K178" s="163">
        <v>1</v>
      </c>
      <c r="L178" s="276">
        <v>0</v>
      </c>
      <c r="M178" s="276"/>
      <c r="N178" s="277">
        <f t="shared" ref="N178:N184" si="25">ROUND(L178*K178,3)</f>
        <v>0</v>
      </c>
      <c r="O178" s="277"/>
      <c r="P178" s="277"/>
      <c r="Q178" s="277"/>
      <c r="R178" s="134"/>
      <c r="T178" s="165" t="s">
        <v>5</v>
      </c>
      <c r="U178" s="43" t="s">
        <v>45</v>
      </c>
      <c r="V178" s="35"/>
      <c r="W178" s="166">
        <f t="shared" ref="W178:W184" si="26">V178*K178</f>
        <v>0</v>
      </c>
      <c r="X178" s="166">
        <v>0</v>
      </c>
      <c r="Y178" s="166">
        <f t="shared" ref="Y178:Y184" si="27">X178*K178</f>
        <v>0</v>
      </c>
      <c r="Z178" s="166">
        <v>0</v>
      </c>
      <c r="AA178" s="167">
        <f t="shared" ref="AA178:AA184" si="28">Z178*K178</f>
        <v>0</v>
      </c>
      <c r="AR178" s="18" t="s">
        <v>223</v>
      </c>
      <c r="AT178" s="18" t="s">
        <v>160</v>
      </c>
      <c r="AU178" s="18" t="s">
        <v>138</v>
      </c>
      <c r="AY178" s="18" t="s">
        <v>159</v>
      </c>
      <c r="BE178" s="105">
        <f t="shared" ref="BE178:BE184" si="29">IF(U178="základná",N178,0)</f>
        <v>0</v>
      </c>
      <c r="BF178" s="105">
        <f t="shared" ref="BF178:BF184" si="30">IF(U178="znížená",N178,0)</f>
        <v>0</v>
      </c>
      <c r="BG178" s="105">
        <f t="shared" ref="BG178:BG184" si="31">IF(U178="zákl. prenesená",N178,0)</f>
        <v>0</v>
      </c>
      <c r="BH178" s="105">
        <f t="shared" ref="BH178:BH184" si="32">IF(U178="zníž. prenesená",N178,0)</f>
        <v>0</v>
      </c>
      <c r="BI178" s="105">
        <f t="shared" ref="BI178:BI184" si="33">IF(U178="nulová",N178,0)</f>
        <v>0</v>
      </c>
      <c r="BJ178" s="18" t="s">
        <v>138</v>
      </c>
      <c r="BK178" s="168">
        <f t="shared" ref="BK178:BK184" si="34">ROUND(L178*K178,3)</f>
        <v>0</v>
      </c>
      <c r="BL178" s="18" t="s">
        <v>223</v>
      </c>
      <c r="BM178" s="18" t="s">
        <v>405</v>
      </c>
    </row>
    <row r="179" spans="2:65" s="1" customFormat="1" ht="25.5" customHeight="1" x14ac:dyDescent="0.3">
      <c r="B179" s="131"/>
      <c r="C179" s="174" t="s">
        <v>406</v>
      </c>
      <c r="D179" s="174" t="s">
        <v>339</v>
      </c>
      <c r="E179" s="175" t="s">
        <v>407</v>
      </c>
      <c r="F179" s="292" t="s">
        <v>408</v>
      </c>
      <c r="G179" s="292"/>
      <c r="H179" s="292"/>
      <c r="I179" s="292"/>
      <c r="J179" s="176" t="s">
        <v>201</v>
      </c>
      <c r="K179" s="177">
        <v>1</v>
      </c>
      <c r="L179" s="293">
        <v>0</v>
      </c>
      <c r="M179" s="293"/>
      <c r="N179" s="294">
        <f t="shared" si="25"/>
        <v>0</v>
      </c>
      <c r="O179" s="277"/>
      <c r="P179" s="277"/>
      <c r="Q179" s="277"/>
      <c r="R179" s="134"/>
      <c r="T179" s="165" t="s">
        <v>5</v>
      </c>
      <c r="U179" s="43" t="s">
        <v>45</v>
      </c>
      <c r="V179" s="35"/>
      <c r="W179" s="166">
        <f t="shared" si="26"/>
        <v>0</v>
      </c>
      <c r="X179" s="166">
        <v>6.0999999999999997E-4</v>
      </c>
      <c r="Y179" s="166">
        <f t="shared" si="27"/>
        <v>6.0999999999999997E-4</v>
      </c>
      <c r="Z179" s="166">
        <v>0</v>
      </c>
      <c r="AA179" s="167">
        <f t="shared" si="28"/>
        <v>0</v>
      </c>
      <c r="AR179" s="18" t="s">
        <v>376</v>
      </c>
      <c r="AT179" s="18" t="s">
        <v>339</v>
      </c>
      <c r="AU179" s="18" t="s">
        <v>138</v>
      </c>
      <c r="AY179" s="18" t="s">
        <v>159</v>
      </c>
      <c r="BE179" s="105">
        <f t="shared" si="29"/>
        <v>0</v>
      </c>
      <c r="BF179" s="105">
        <f t="shared" si="30"/>
        <v>0</v>
      </c>
      <c r="BG179" s="105">
        <f t="shared" si="31"/>
        <v>0</v>
      </c>
      <c r="BH179" s="105">
        <f t="shared" si="32"/>
        <v>0</v>
      </c>
      <c r="BI179" s="105">
        <f t="shared" si="33"/>
        <v>0</v>
      </c>
      <c r="BJ179" s="18" t="s">
        <v>138</v>
      </c>
      <c r="BK179" s="168">
        <f t="shared" si="34"/>
        <v>0</v>
      </c>
      <c r="BL179" s="18" t="s">
        <v>223</v>
      </c>
      <c r="BM179" s="18" t="s">
        <v>409</v>
      </c>
    </row>
    <row r="180" spans="2:65" s="1" customFormat="1" ht="25.5" customHeight="1" x14ac:dyDescent="0.3">
      <c r="B180" s="131"/>
      <c r="C180" s="160" t="s">
        <v>410</v>
      </c>
      <c r="D180" s="160" t="s">
        <v>160</v>
      </c>
      <c r="E180" s="161" t="s">
        <v>411</v>
      </c>
      <c r="F180" s="275" t="s">
        <v>412</v>
      </c>
      <c r="G180" s="275"/>
      <c r="H180" s="275"/>
      <c r="I180" s="275"/>
      <c r="J180" s="162" t="s">
        <v>201</v>
      </c>
      <c r="K180" s="163">
        <v>2</v>
      </c>
      <c r="L180" s="276">
        <v>0</v>
      </c>
      <c r="M180" s="276"/>
      <c r="N180" s="277">
        <f t="shared" si="25"/>
        <v>0</v>
      </c>
      <c r="O180" s="277"/>
      <c r="P180" s="277"/>
      <c r="Q180" s="277"/>
      <c r="R180" s="134"/>
      <c r="T180" s="165" t="s">
        <v>5</v>
      </c>
      <c r="U180" s="43" t="s">
        <v>45</v>
      </c>
      <c r="V180" s="35"/>
      <c r="W180" s="166">
        <f t="shared" si="26"/>
        <v>0</v>
      </c>
      <c r="X180" s="166">
        <v>5.1999999999999995E-4</v>
      </c>
      <c r="Y180" s="166">
        <f t="shared" si="27"/>
        <v>1.0399999999999999E-3</v>
      </c>
      <c r="Z180" s="166">
        <v>0</v>
      </c>
      <c r="AA180" s="167">
        <f t="shared" si="28"/>
        <v>0</v>
      </c>
      <c r="AR180" s="18" t="s">
        <v>223</v>
      </c>
      <c r="AT180" s="18" t="s">
        <v>160</v>
      </c>
      <c r="AU180" s="18" t="s">
        <v>138</v>
      </c>
      <c r="AY180" s="18" t="s">
        <v>159</v>
      </c>
      <c r="BE180" s="105">
        <f t="shared" si="29"/>
        <v>0</v>
      </c>
      <c r="BF180" s="105">
        <f t="shared" si="30"/>
        <v>0</v>
      </c>
      <c r="BG180" s="105">
        <f t="shared" si="31"/>
        <v>0</v>
      </c>
      <c r="BH180" s="105">
        <f t="shared" si="32"/>
        <v>0</v>
      </c>
      <c r="BI180" s="105">
        <f t="shared" si="33"/>
        <v>0</v>
      </c>
      <c r="BJ180" s="18" t="s">
        <v>138</v>
      </c>
      <c r="BK180" s="168">
        <f t="shared" si="34"/>
        <v>0</v>
      </c>
      <c r="BL180" s="18" t="s">
        <v>223</v>
      </c>
      <c r="BM180" s="18" t="s">
        <v>413</v>
      </c>
    </row>
    <row r="181" spans="2:65" s="1" customFormat="1" ht="38.25" customHeight="1" x14ac:dyDescent="0.3">
      <c r="B181" s="131"/>
      <c r="C181" s="174" t="s">
        <v>414</v>
      </c>
      <c r="D181" s="174" t="s">
        <v>339</v>
      </c>
      <c r="E181" s="175" t="s">
        <v>415</v>
      </c>
      <c r="F181" s="292" t="s">
        <v>416</v>
      </c>
      <c r="G181" s="292"/>
      <c r="H181" s="292"/>
      <c r="I181" s="292"/>
      <c r="J181" s="176" t="s">
        <v>201</v>
      </c>
      <c r="K181" s="177">
        <v>2</v>
      </c>
      <c r="L181" s="293">
        <v>0</v>
      </c>
      <c r="M181" s="293"/>
      <c r="N181" s="294">
        <f t="shared" si="25"/>
        <v>0</v>
      </c>
      <c r="O181" s="277"/>
      <c r="P181" s="277"/>
      <c r="Q181" s="277"/>
      <c r="R181" s="134"/>
      <c r="T181" s="165" t="s">
        <v>5</v>
      </c>
      <c r="U181" s="43" t="s">
        <v>45</v>
      </c>
      <c r="V181" s="35"/>
      <c r="W181" s="166">
        <f t="shared" si="26"/>
        <v>0</v>
      </c>
      <c r="X181" s="166">
        <v>1.1199999999999999E-3</v>
      </c>
      <c r="Y181" s="166">
        <f t="shared" si="27"/>
        <v>2.2399999999999998E-3</v>
      </c>
      <c r="Z181" s="166">
        <v>0</v>
      </c>
      <c r="AA181" s="167">
        <f t="shared" si="28"/>
        <v>0</v>
      </c>
      <c r="AR181" s="18" t="s">
        <v>376</v>
      </c>
      <c r="AT181" s="18" t="s">
        <v>339</v>
      </c>
      <c r="AU181" s="18" t="s">
        <v>138</v>
      </c>
      <c r="AY181" s="18" t="s">
        <v>159</v>
      </c>
      <c r="BE181" s="105">
        <f t="shared" si="29"/>
        <v>0</v>
      </c>
      <c r="BF181" s="105">
        <f t="shared" si="30"/>
        <v>0</v>
      </c>
      <c r="BG181" s="105">
        <f t="shared" si="31"/>
        <v>0</v>
      </c>
      <c r="BH181" s="105">
        <f t="shared" si="32"/>
        <v>0</v>
      </c>
      <c r="BI181" s="105">
        <f t="shared" si="33"/>
        <v>0</v>
      </c>
      <c r="BJ181" s="18" t="s">
        <v>138</v>
      </c>
      <c r="BK181" s="168">
        <f t="shared" si="34"/>
        <v>0</v>
      </c>
      <c r="BL181" s="18" t="s">
        <v>223</v>
      </c>
      <c r="BM181" s="18" t="s">
        <v>417</v>
      </c>
    </row>
    <row r="182" spans="2:65" s="1" customFormat="1" ht="38.25" customHeight="1" x14ac:dyDescent="0.3">
      <c r="B182" s="131"/>
      <c r="C182" s="174" t="s">
        <v>418</v>
      </c>
      <c r="D182" s="174" t="s">
        <v>339</v>
      </c>
      <c r="E182" s="175" t="s">
        <v>419</v>
      </c>
      <c r="F182" s="292" t="s">
        <v>420</v>
      </c>
      <c r="G182" s="292"/>
      <c r="H182" s="292"/>
      <c r="I182" s="292"/>
      <c r="J182" s="176" t="s">
        <v>201</v>
      </c>
      <c r="K182" s="177">
        <v>2</v>
      </c>
      <c r="L182" s="293">
        <v>0</v>
      </c>
      <c r="M182" s="293"/>
      <c r="N182" s="294">
        <f t="shared" si="25"/>
        <v>0</v>
      </c>
      <c r="O182" s="277"/>
      <c r="P182" s="277"/>
      <c r="Q182" s="277"/>
      <c r="R182" s="134"/>
      <c r="T182" s="165" t="s">
        <v>5</v>
      </c>
      <c r="U182" s="43" t="s">
        <v>45</v>
      </c>
      <c r="V182" s="35"/>
      <c r="W182" s="166">
        <f t="shared" si="26"/>
        <v>0</v>
      </c>
      <c r="X182" s="166">
        <v>1.34E-3</v>
      </c>
      <c r="Y182" s="166">
        <f t="shared" si="27"/>
        <v>2.6800000000000001E-3</v>
      </c>
      <c r="Z182" s="166">
        <v>0</v>
      </c>
      <c r="AA182" s="167">
        <f t="shared" si="28"/>
        <v>0</v>
      </c>
      <c r="AR182" s="18" t="s">
        <v>376</v>
      </c>
      <c r="AT182" s="18" t="s">
        <v>339</v>
      </c>
      <c r="AU182" s="18" t="s">
        <v>138</v>
      </c>
      <c r="AY182" s="18" t="s">
        <v>159</v>
      </c>
      <c r="BE182" s="105">
        <f t="shared" si="29"/>
        <v>0</v>
      </c>
      <c r="BF182" s="105">
        <f t="shared" si="30"/>
        <v>0</v>
      </c>
      <c r="BG182" s="105">
        <f t="shared" si="31"/>
        <v>0</v>
      </c>
      <c r="BH182" s="105">
        <f t="shared" si="32"/>
        <v>0</v>
      </c>
      <c r="BI182" s="105">
        <f t="shared" si="33"/>
        <v>0</v>
      </c>
      <c r="BJ182" s="18" t="s">
        <v>138</v>
      </c>
      <c r="BK182" s="168">
        <f t="shared" si="34"/>
        <v>0</v>
      </c>
      <c r="BL182" s="18" t="s">
        <v>223</v>
      </c>
      <c r="BM182" s="18" t="s">
        <v>421</v>
      </c>
    </row>
    <row r="183" spans="2:65" s="1" customFormat="1" ht="51" customHeight="1" x14ac:dyDescent="0.3">
      <c r="B183" s="131"/>
      <c r="C183" s="174" t="s">
        <v>422</v>
      </c>
      <c r="D183" s="174" t="s">
        <v>339</v>
      </c>
      <c r="E183" s="175" t="s">
        <v>423</v>
      </c>
      <c r="F183" s="292" t="s">
        <v>424</v>
      </c>
      <c r="G183" s="292"/>
      <c r="H183" s="292"/>
      <c r="I183" s="292"/>
      <c r="J183" s="176" t="s">
        <v>201</v>
      </c>
      <c r="K183" s="177">
        <v>2</v>
      </c>
      <c r="L183" s="293">
        <v>0</v>
      </c>
      <c r="M183" s="293"/>
      <c r="N183" s="294">
        <f t="shared" si="25"/>
        <v>0</v>
      </c>
      <c r="O183" s="277"/>
      <c r="P183" s="277"/>
      <c r="Q183" s="277"/>
      <c r="R183" s="134"/>
      <c r="T183" s="165" t="s">
        <v>5</v>
      </c>
      <c r="U183" s="43" t="s">
        <v>45</v>
      </c>
      <c r="V183" s="35"/>
      <c r="W183" s="166">
        <f t="shared" si="26"/>
        <v>0</v>
      </c>
      <c r="X183" s="166">
        <v>5.0000000000000002E-5</v>
      </c>
      <c r="Y183" s="166">
        <f t="shared" si="27"/>
        <v>1E-4</v>
      </c>
      <c r="Z183" s="166">
        <v>0</v>
      </c>
      <c r="AA183" s="167">
        <f t="shared" si="28"/>
        <v>0</v>
      </c>
      <c r="AR183" s="18" t="s">
        <v>376</v>
      </c>
      <c r="AT183" s="18" t="s">
        <v>339</v>
      </c>
      <c r="AU183" s="18" t="s">
        <v>138</v>
      </c>
      <c r="AY183" s="18" t="s">
        <v>159</v>
      </c>
      <c r="BE183" s="105">
        <f t="shared" si="29"/>
        <v>0</v>
      </c>
      <c r="BF183" s="105">
        <f t="shared" si="30"/>
        <v>0</v>
      </c>
      <c r="BG183" s="105">
        <f t="shared" si="31"/>
        <v>0</v>
      </c>
      <c r="BH183" s="105">
        <f t="shared" si="32"/>
        <v>0</v>
      </c>
      <c r="BI183" s="105">
        <f t="shared" si="33"/>
        <v>0</v>
      </c>
      <c r="BJ183" s="18" t="s">
        <v>138</v>
      </c>
      <c r="BK183" s="168">
        <f t="shared" si="34"/>
        <v>0</v>
      </c>
      <c r="BL183" s="18" t="s">
        <v>223</v>
      </c>
      <c r="BM183" s="18" t="s">
        <v>425</v>
      </c>
    </row>
    <row r="184" spans="2:65" s="1" customFormat="1" ht="51" customHeight="1" x14ac:dyDescent="0.3">
      <c r="B184" s="131"/>
      <c r="C184" s="174" t="s">
        <v>426</v>
      </c>
      <c r="D184" s="174" t="s">
        <v>339</v>
      </c>
      <c r="E184" s="175" t="s">
        <v>427</v>
      </c>
      <c r="F184" s="292" t="s">
        <v>428</v>
      </c>
      <c r="G184" s="292"/>
      <c r="H184" s="292"/>
      <c r="I184" s="292"/>
      <c r="J184" s="176" t="s">
        <v>201</v>
      </c>
      <c r="K184" s="177">
        <v>2</v>
      </c>
      <c r="L184" s="293">
        <v>0</v>
      </c>
      <c r="M184" s="293"/>
      <c r="N184" s="294">
        <f t="shared" si="25"/>
        <v>0</v>
      </c>
      <c r="O184" s="277"/>
      <c r="P184" s="277"/>
      <c r="Q184" s="277"/>
      <c r="R184" s="134"/>
      <c r="T184" s="165" t="s">
        <v>5</v>
      </c>
      <c r="U184" s="43" t="s">
        <v>45</v>
      </c>
      <c r="V184" s="35"/>
      <c r="W184" s="166">
        <f t="shared" si="26"/>
        <v>0</v>
      </c>
      <c r="X184" s="166">
        <v>1.2999999999999999E-4</v>
      </c>
      <c r="Y184" s="166">
        <f t="shared" si="27"/>
        <v>2.5999999999999998E-4</v>
      </c>
      <c r="Z184" s="166">
        <v>0</v>
      </c>
      <c r="AA184" s="167">
        <f t="shared" si="28"/>
        <v>0</v>
      </c>
      <c r="AR184" s="18" t="s">
        <v>376</v>
      </c>
      <c r="AT184" s="18" t="s">
        <v>339</v>
      </c>
      <c r="AU184" s="18" t="s">
        <v>138</v>
      </c>
      <c r="AY184" s="18" t="s">
        <v>159</v>
      </c>
      <c r="BE184" s="105">
        <f t="shared" si="29"/>
        <v>0</v>
      </c>
      <c r="BF184" s="105">
        <f t="shared" si="30"/>
        <v>0</v>
      </c>
      <c r="BG184" s="105">
        <f t="shared" si="31"/>
        <v>0</v>
      </c>
      <c r="BH184" s="105">
        <f t="shared" si="32"/>
        <v>0</v>
      </c>
      <c r="BI184" s="105">
        <f t="shared" si="33"/>
        <v>0</v>
      </c>
      <c r="BJ184" s="18" t="s">
        <v>138</v>
      </c>
      <c r="BK184" s="168">
        <f t="shared" si="34"/>
        <v>0</v>
      </c>
      <c r="BL184" s="18" t="s">
        <v>223</v>
      </c>
      <c r="BM184" s="18" t="s">
        <v>429</v>
      </c>
    </row>
    <row r="185" spans="2:65" s="9" customFormat="1" ht="29.85" customHeight="1" x14ac:dyDescent="0.3">
      <c r="B185" s="149"/>
      <c r="C185" s="150"/>
      <c r="D185" s="159" t="s">
        <v>132</v>
      </c>
      <c r="E185" s="159"/>
      <c r="F185" s="159"/>
      <c r="G185" s="159"/>
      <c r="H185" s="159"/>
      <c r="I185" s="159"/>
      <c r="J185" s="159"/>
      <c r="K185" s="159"/>
      <c r="L185" s="159"/>
      <c r="M185" s="159"/>
      <c r="N185" s="278">
        <f>BK185</f>
        <v>0</v>
      </c>
      <c r="O185" s="279"/>
      <c r="P185" s="279"/>
      <c r="Q185" s="279"/>
      <c r="R185" s="152"/>
      <c r="T185" s="153"/>
      <c r="U185" s="150"/>
      <c r="V185" s="150"/>
      <c r="W185" s="154">
        <f>SUM(W186:W189)</f>
        <v>0</v>
      </c>
      <c r="X185" s="150"/>
      <c r="Y185" s="154">
        <f>SUM(Y186:Y189)</f>
        <v>0.85385900000000003</v>
      </c>
      <c r="Z185" s="150"/>
      <c r="AA185" s="155">
        <f>SUM(AA186:AA189)</f>
        <v>0</v>
      </c>
      <c r="AR185" s="156" t="s">
        <v>138</v>
      </c>
      <c r="AT185" s="157" t="s">
        <v>77</v>
      </c>
      <c r="AU185" s="157" t="s">
        <v>86</v>
      </c>
      <c r="AY185" s="156" t="s">
        <v>159</v>
      </c>
      <c r="BK185" s="158">
        <f>SUM(BK186:BK189)</f>
        <v>0</v>
      </c>
    </row>
    <row r="186" spans="2:65" s="1" customFormat="1" ht="38.25" customHeight="1" x14ac:dyDescent="0.3">
      <c r="B186" s="131"/>
      <c r="C186" s="160" t="s">
        <v>430</v>
      </c>
      <c r="D186" s="160" t="s">
        <v>160</v>
      </c>
      <c r="E186" s="161" t="s">
        <v>431</v>
      </c>
      <c r="F186" s="275" t="s">
        <v>432</v>
      </c>
      <c r="G186" s="275"/>
      <c r="H186" s="275"/>
      <c r="I186" s="275"/>
      <c r="J186" s="162" t="s">
        <v>173</v>
      </c>
      <c r="K186" s="163">
        <v>102.3</v>
      </c>
      <c r="L186" s="276">
        <v>0</v>
      </c>
      <c r="M186" s="276"/>
      <c r="N186" s="277">
        <f>ROUND(L186*K186,3)</f>
        <v>0</v>
      </c>
      <c r="O186" s="277"/>
      <c r="P186" s="277"/>
      <c r="Q186" s="277"/>
      <c r="R186" s="134"/>
      <c r="T186" s="165" t="s">
        <v>5</v>
      </c>
      <c r="U186" s="43" t="s">
        <v>45</v>
      </c>
      <c r="V186" s="35"/>
      <c r="W186" s="166">
        <f>V186*K186</f>
        <v>0</v>
      </c>
      <c r="X186" s="166">
        <v>1.4E-3</v>
      </c>
      <c r="Y186" s="166">
        <f>X186*K186</f>
        <v>0.14321999999999999</v>
      </c>
      <c r="Z186" s="166">
        <v>0</v>
      </c>
      <c r="AA186" s="167">
        <f>Z186*K186</f>
        <v>0</v>
      </c>
      <c r="AR186" s="18" t="s">
        <v>223</v>
      </c>
      <c r="AT186" s="18" t="s">
        <v>160</v>
      </c>
      <c r="AU186" s="18" t="s">
        <v>138</v>
      </c>
      <c r="AY186" s="18" t="s">
        <v>159</v>
      </c>
      <c r="BE186" s="105">
        <f>IF(U186="základná",N186,0)</f>
        <v>0</v>
      </c>
      <c r="BF186" s="105">
        <f>IF(U186="znížená",N186,0)</f>
        <v>0</v>
      </c>
      <c r="BG186" s="105">
        <f>IF(U186="zákl. prenesená",N186,0)</f>
        <v>0</v>
      </c>
      <c r="BH186" s="105">
        <f>IF(U186="zníž. prenesená",N186,0)</f>
        <v>0</v>
      </c>
      <c r="BI186" s="105">
        <f>IF(U186="nulová",N186,0)</f>
        <v>0</v>
      </c>
      <c r="BJ186" s="18" t="s">
        <v>138</v>
      </c>
      <c r="BK186" s="168">
        <f>ROUND(L186*K186,3)</f>
        <v>0</v>
      </c>
      <c r="BL186" s="18" t="s">
        <v>223</v>
      </c>
      <c r="BM186" s="18" t="s">
        <v>433</v>
      </c>
    </row>
    <row r="187" spans="2:65" s="1" customFormat="1" ht="38.25" customHeight="1" x14ac:dyDescent="0.3">
      <c r="B187" s="131"/>
      <c r="C187" s="160" t="s">
        <v>434</v>
      </c>
      <c r="D187" s="160" t="s">
        <v>160</v>
      </c>
      <c r="E187" s="161" t="s">
        <v>435</v>
      </c>
      <c r="F187" s="275" t="s">
        <v>436</v>
      </c>
      <c r="G187" s="275"/>
      <c r="H187" s="275"/>
      <c r="I187" s="275"/>
      <c r="J187" s="162" t="s">
        <v>173</v>
      </c>
      <c r="K187" s="163">
        <v>106.7</v>
      </c>
      <c r="L187" s="276">
        <v>0</v>
      </c>
      <c r="M187" s="276"/>
      <c r="N187" s="277">
        <f>ROUND(L187*K187,3)</f>
        <v>0</v>
      </c>
      <c r="O187" s="277"/>
      <c r="P187" s="277"/>
      <c r="Q187" s="277"/>
      <c r="R187" s="134"/>
      <c r="T187" s="165" t="s">
        <v>5</v>
      </c>
      <c r="U187" s="43" t="s">
        <v>45</v>
      </c>
      <c r="V187" s="35"/>
      <c r="W187" s="166">
        <f>V187*K187</f>
        <v>0</v>
      </c>
      <c r="X187" s="166">
        <v>6.3699999999999998E-3</v>
      </c>
      <c r="Y187" s="166">
        <f>X187*K187</f>
        <v>0.67967900000000003</v>
      </c>
      <c r="Z187" s="166">
        <v>0</v>
      </c>
      <c r="AA187" s="167">
        <f>Z187*K187</f>
        <v>0</v>
      </c>
      <c r="AR187" s="18" t="s">
        <v>223</v>
      </c>
      <c r="AT187" s="18" t="s">
        <v>160</v>
      </c>
      <c r="AU187" s="18" t="s">
        <v>138</v>
      </c>
      <c r="AY187" s="18" t="s">
        <v>159</v>
      </c>
      <c r="BE187" s="105">
        <f>IF(U187="základná",N187,0)</f>
        <v>0</v>
      </c>
      <c r="BF187" s="105">
        <f>IF(U187="znížená",N187,0)</f>
        <v>0</v>
      </c>
      <c r="BG187" s="105">
        <f>IF(U187="zákl. prenesená",N187,0)</f>
        <v>0</v>
      </c>
      <c r="BH187" s="105">
        <f>IF(U187="zníž. prenesená",N187,0)</f>
        <v>0</v>
      </c>
      <c r="BI187" s="105">
        <f>IF(U187="nulová",N187,0)</f>
        <v>0</v>
      </c>
      <c r="BJ187" s="18" t="s">
        <v>138</v>
      </c>
      <c r="BK187" s="168">
        <f>ROUND(L187*K187,3)</f>
        <v>0</v>
      </c>
      <c r="BL187" s="18" t="s">
        <v>223</v>
      </c>
      <c r="BM187" s="18" t="s">
        <v>437</v>
      </c>
    </row>
    <row r="188" spans="2:65" s="1" customFormat="1" ht="25.5" customHeight="1" x14ac:dyDescent="0.3">
      <c r="B188" s="131"/>
      <c r="C188" s="160" t="s">
        <v>438</v>
      </c>
      <c r="D188" s="160" t="s">
        <v>160</v>
      </c>
      <c r="E188" s="161" t="s">
        <v>439</v>
      </c>
      <c r="F188" s="275" t="s">
        <v>440</v>
      </c>
      <c r="G188" s="275"/>
      <c r="H188" s="275"/>
      <c r="I188" s="275"/>
      <c r="J188" s="162" t="s">
        <v>163</v>
      </c>
      <c r="K188" s="163">
        <v>258</v>
      </c>
      <c r="L188" s="276">
        <v>0</v>
      </c>
      <c r="M188" s="276"/>
      <c r="N188" s="277">
        <f>ROUND(L188*K188,3)</f>
        <v>0</v>
      </c>
      <c r="O188" s="277"/>
      <c r="P188" s="277"/>
      <c r="Q188" s="277"/>
      <c r="R188" s="134"/>
      <c r="T188" s="165" t="s">
        <v>5</v>
      </c>
      <c r="U188" s="43" t="s">
        <v>45</v>
      </c>
      <c r="V188" s="35"/>
      <c r="W188" s="166">
        <f>V188*K188</f>
        <v>0</v>
      </c>
      <c r="X188" s="166">
        <v>1.2E-4</v>
      </c>
      <c r="Y188" s="166">
        <f>X188*K188</f>
        <v>3.0960000000000001E-2</v>
      </c>
      <c r="Z188" s="166">
        <v>0</v>
      </c>
      <c r="AA188" s="167">
        <f>Z188*K188</f>
        <v>0</v>
      </c>
      <c r="AR188" s="18" t="s">
        <v>223</v>
      </c>
      <c r="AT188" s="18" t="s">
        <v>160</v>
      </c>
      <c r="AU188" s="18" t="s">
        <v>138</v>
      </c>
      <c r="AY188" s="18" t="s">
        <v>159</v>
      </c>
      <c r="BE188" s="105">
        <f>IF(U188="základná",N188,0)</f>
        <v>0</v>
      </c>
      <c r="BF188" s="105">
        <f>IF(U188="znížená",N188,0)</f>
        <v>0</v>
      </c>
      <c r="BG188" s="105">
        <f>IF(U188="zákl. prenesená",N188,0)</f>
        <v>0</v>
      </c>
      <c r="BH188" s="105">
        <f>IF(U188="zníž. prenesená",N188,0)</f>
        <v>0</v>
      </c>
      <c r="BI188" s="105">
        <f>IF(U188="nulová",N188,0)</f>
        <v>0</v>
      </c>
      <c r="BJ188" s="18" t="s">
        <v>138</v>
      </c>
      <c r="BK188" s="168">
        <f>ROUND(L188*K188,3)</f>
        <v>0</v>
      </c>
      <c r="BL188" s="18" t="s">
        <v>223</v>
      </c>
      <c r="BM188" s="18" t="s">
        <v>441</v>
      </c>
    </row>
    <row r="189" spans="2:65" s="1" customFormat="1" ht="25.5" customHeight="1" x14ac:dyDescent="0.3">
      <c r="B189" s="131"/>
      <c r="C189" s="160" t="s">
        <v>442</v>
      </c>
      <c r="D189" s="160" t="s">
        <v>160</v>
      </c>
      <c r="E189" s="161" t="s">
        <v>443</v>
      </c>
      <c r="F189" s="275" t="s">
        <v>444</v>
      </c>
      <c r="G189" s="275"/>
      <c r="H189" s="275"/>
      <c r="I189" s="275"/>
      <c r="J189" s="162" t="s">
        <v>245</v>
      </c>
      <c r="K189" s="163">
        <v>0.85399999999999998</v>
      </c>
      <c r="L189" s="276">
        <v>0</v>
      </c>
      <c r="M189" s="276"/>
      <c r="N189" s="277">
        <f>ROUND(L189*K189,3)</f>
        <v>0</v>
      </c>
      <c r="O189" s="277"/>
      <c r="P189" s="277"/>
      <c r="Q189" s="277"/>
      <c r="R189" s="134"/>
      <c r="T189" s="165" t="s">
        <v>5</v>
      </c>
      <c r="U189" s="43" t="s">
        <v>45</v>
      </c>
      <c r="V189" s="35"/>
      <c r="W189" s="166">
        <f>V189*K189</f>
        <v>0</v>
      </c>
      <c r="X189" s="166">
        <v>0</v>
      </c>
      <c r="Y189" s="166">
        <f>X189*K189</f>
        <v>0</v>
      </c>
      <c r="Z189" s="166">
        <v>0</v>
      </c>
      <c r="AA189" s="167">
        <f>Z189*K189</f>
        <v>0</v>
      </c>
      <c r="AR189" s="18" t="s">
        <v>223</v>
      </c>
      <c r="AT189" s="18" t="s">
        <v>160</v>
      </c>
      <c r="AU189" s="18" t="s">
        <v>138</v>
      </c>
      <c r="AY189" s="18" t="s">
        <v>159</v>
      </c>
      <c r="BE189" s="105">
        <f>IF(U189="základná",N189,0)</f>
        <v>0</v>
      </c>
      <c r="BF189" s="105">
        <f>IF(U189="znížená",N189,0)</f>
        <v>0</v>
      </c>
      <c r="BG189" s="105">
        <f>IF(U189="zákl. prenesená",N189,0)</f>
        <v>0</v>
      </c>
      <c r="BH189" s="105">
        <f>IF(U189="zníž. prenesená",N189,0)</f>
        <v>0</v>
      </c>
      <c r="BI189" s="105">
        <f>IF(U189="nulová",N189,0)</f>
        <v>0</v>
      </c>
      <c r="BJ189" s="18" t="s">
        <v>138</v>
      </c>
      <c r="BK189" s="168">
        <f>ROUND(L189*K189,3)</f>
        <v>0</v>
      </c>
      <c r="BL189" s="18" t="s">
        <v>223</v>
      </c>
      <c r="BM189" s="18" t="s">
        <v>445</v>
      </c>
    </row>
    <row r="190" spans="2:65" s="9" customFormat="1" ht="29.85" customHeight="1" x14ac:dyDescent="0.3">
      <c r="B190" s="149"/>
      <c r="C190" s="150"/>
      <c r="D190" s="159" t="s">
        <v>296</v>
      </c>
      <c r="E190" s="159"/>
      <c r="F190" s="159"/>
      <c r="G190" s="159"/>
      <c r="H190" s="159"/>
      <c r="I190" s="159"/>
      <c r="J190" s="159"/>
      <c r="K190" s="159"/>
      <c r="L190" s="159"/>
      <c r="M190" s="159"/>
      <c r="N190" s="278">
        <f>BK190</f>
        <v>0</v>
      </c>
      <c r="O190" s="279"/>
      <c r="P190" s="279"/>
      <c r="Q190" s="279"/>
      <c r="R190" s="152"/>
      <c r="T190" s="153"/>
      <c r="U190" s="150"/>
      <c r="V190" s="150"/>
      <c r="W190" s="154">
        <f>SUM(W191:W196)</f>
        <v>0</v>
      </c>
      <c r="X190" s="150"/>
      <c r="Y190" s="154">
        <f>SUM(Y191:Y196)</f>
        <v>0.28708</v>
      </c>
      <c r="Z190" s="150"/>
      <c r="AA190" s="155">
        <f>SUM(AA191:AA196)</f>
        <v>0</v>
      </c>
      <c r="AR190" s="156" t="s">
        <v>138</v>
      </c>
      <c r="AT190" s="157" t="s">
        <v>77</v>
      </c>
      <c r="AU190" s="157" t="s">
        <v>86</v>
      </c>
      <c r="AY190" s="156" t="s">
        <v>159</v>
      </c>
      <c r="BK190" s="158">
        <f>SUM(BK191:BK196)</f>
        <v>0</v>
      </c>
    </row>
    <row r="191" spans="2:65" s="1" customFormat="1" ht="25.5" customHeight="1" x14ac:dyDescent="0.3">
      <c r="B191" s="131"/>
      <c r="C191" s="160" t="s">
        <v>446</v>
      </c>
      <c r="D191" s="160" t="s">
        <v>160</v>
      </c>
      <c r="E191" s="161" t="s">
        <v>447</v>
      </c>
      <c r="F191" s="275" t="s">
        <v>448</v>
      </c>
      <c r="G191" s="275"/>
      <c r="H191" s="275"/>
      <c r="I191" s="275"/>
      <c r="J191" s="162" t="s">
        <v>201</v>
      </c>
      <c r="K191" s="163">
        <v>15</v>
      </c>
      <c r="L191" s="276">
        <v>0</v>
      </c>
      <c r="M191" s="276"/>
      <c r="N191" s="277">
        <f t="shared" ref="N191:N196" si="35">ROUND(L191*K191,3)</f>
        <v>0</v>
      </c>
      <c r="O191" s="277"/>
      <c r="P191" s="277"/>
      <c r="Q191" s="277"/>
      <c r="R191" s="134"/>
      <c r="T191" s="165" t="s">
        <v>5</v>
      </c>
      <c r="U191" s="43" t="s">
        <v>45</v>
      </c>
      <c r="V191" s="35"/>
      <c r="W191" s="166">
        <f t="shared" ref="W191:W196" si="36">V191*K191</f>
        <v>0</v>
      </c>
      <c r="X191" s="166">
        <v>3.0000000000000001E-5</v>
      </c>
      <c r="Y191" s="166">
        <f t="shared" ref="Y191:Y196" si="37">X191*K191</f>
        <v>4.4999999999999999E-4</v>
      </c>
      <c r="Z191" s="166">
        <v>0</v>
      </c>
      <c r="AA191" s="167">
        <f t="shared" ref="AA191:AA196" si="38">Z191*K191</f>
        <v>0</v>
      </c>
      <c r="AR191" s="18" t="s">
        <v>223</v>
      </c>
      <c r="AT191" s="18" t="s">
        <v>160</v>
      </c>
      <c r="AU191" s="18" t="s">
        <v>138</v>
      </c>
      <c r="AY191" s="18" t="s">
        <v>159</v>
      </c>
      <c r="BE191" s="105">
        <f t="shared" ref="BE191:BE196" si="39">IF(U191="základná",N191,0)</f>
        <v>0</v>
      </c>
      <c r="BF191" s="105">
        <f t="shared" ref="BF191:BF196" si="40">IF(U191="znížená",N191,0)</f>
        <v>0</v>
      </c>
      <c r="BG191" s="105">
        <f t="shared" ref="BG191:BG196" si="41">IF(U191="zákl. prenesená",N191,0)</f>
        <v>0</v>
      </c>
      <c r="BH191" s="105">
        <f t="shared" ref="BH191:BH196" si="42">IF(U191="zníž. prenesená",N191,0)</f>
        <v>0</v>
      </c>
      <c r="BI191" s="105">
        <f t="shared" ref="BI191:BI196" si="43">IF(U191="nulová",N191,0)</f>
        <v>0</v>
      </c>
      <c r="BJ191" s="18" t="s">
        <v>138</v>
      </c>
      <c r="BK191" s="168">
        <f t="shared" ref="BK191:BK196" si="44">ROUND(L191*K191,3)</f>
        <v>0</v>
      </c>
      <c r="BL191" s="18" t="s">
        <v>223</v>
      </c>
      <c r="BM191" s="18" t="s">
        <v>449</v>
      </c>
    </row>
    <row r="192" spans="2:65" s="1" customFormat="1" ht="38.25" customHeight="1" x14ac:dyDescent="0.3">
      <c r="B192" s="131"/>
      <c r="C192" s="174" t="s">
        <v>450</v>
      </c>
      <c r="D192" s="174" t="s">
        <v>339</v>
      </c>
      <c r="E192" s="175" t="s">
        <v>451</v>
      </c>
      <c r="F192" s="292" t="s">
        <v>452</v>
      </c>
      <c r="G192" s="292"/>
      <c r="H192" s="292"/>
      <c r="I192" s="292"/>
      <c r="J192" s="176" t="s">
        <v>173</v>
      </c>
      <c r="K192" s="177">
        <v>13.5</v>
      </c>
      <c r="L192" s="293">
        <v>0</v>
      </c>
      <c r="M192" s="293"/>
      <c r="N192" s="294">
        <f t="shared" si="35"/>
        <v>0</v>
      </c>
      <c r="O192" s="277"/>
      <c r="P192" s="277"/>
      <c r="Q192" s="277"/>
      <c r="R192" s="134"/>
      <c r="T192" s="165" t="s">
        <v>5</v>
      </c>
      <c r="U192" s="43" t="s">
        <v>45</v>
      </c>
      <c r="V192" s="35"/>
      <c r="W192" s="166">
        <f t="shared" si="36"/>
        <v>0</v>
      </c>
      <c r="X192" s="166">
        <v>1.1000000000000001E-3</v>
      </c>
      <c r="Y192" s="166">
        <f t="shared" si="37"/>
        <v>1.485E-2</v>
      </c>
      <c r="Z192" s="166">
        <v>0</v>
      </c>
      <c r="AA192" s="167">
        <f t="shared" si="38"/>
        <v>0</v>
      </c>
      <c r="AR192" s="18" t="s">
        <v>376</v>
      </c>
      <c r="AT192" s="18" t="s">
        <v>339</v>
      </c>
      <c r="AU192" s="18" t="s">
        <v>138</v>
      </c>
      <c r="AY192" s="18" t="s">
        <v>159</v>
      </c>
      <c r="BE192" s="105">
        <f t="shared" si="39"/>
        <v>0</v>
      </c>
      <c r="BF192" s="105">
        <f t="shared" si="40"/>
        <v>0</v>
      </c>
      <c r="BG192" s="105">
        <f t="shared" si="41"/>
        <v>0</v>
      </c>
      <c r="BH192" s="105">
        <f t="shared" si="42"/>
        <v>0</v>
      </c>
      <c r="BI192" s="105">
        <f t="shared" si="43"/>
        <v>0</v>
      </c>
      <c r="BJ192" s="18" t="s">
        <v>138</v>
      </c>
      <c r="BK192" s="168">
        <f t="shared" si="44"/>
        <v>0</v>
      </c>
      <c r="BL192" s="18" t="s">
        <v>223</v>
      </c>
      <c r="BM192" s="18" t="s">
        <v>453</v>
      </c>
    </row>
    <row r="193" spans="2:65" s="1" customFormat="1" ht="25.5" customHeight="1" x14ac:dyDescent="0.3">
      <c r="B193" s="131"/>
      <c r="C193" s="160" t="s">
        <v>454</v>
      </c>
      <c r="D193" s="160" t="s">
        <v>160</v>
      </c>
      <c r="E193" s="161" t="s">
        <v>455</v>
      </c>
      <c r="F193" s="275" t="s">
        <v>456</v>
      </c>
      <c r="G193" s="275"/>
      <c r="H193" s="275"/>
      <c r="I193" s="275"/>
      <c r="J193" s="162" t="s">
        <v>201</v>
      </c>
      <c r="K193" s="163">
        <v>16</v>
      </c>
      <c r="L193" s="276">
        <v>0</v>
      </c>
      <c r="M193" s="276"/>
      <c r="N193" s="277">
        <f t="shared" si="35"/>
        <v>0</v>
      </c>
      <c r="O193" s="277"/>
      <c r="P193" s="277"/>
      <c r="Q193" s="277"/>
      <c r="R193" s="134"/>
      <c r="T193" s="165" t="s">
        <v>5</v>
      </c>
      <c r="U193" s="43" t="s">
        <v>45</v>
      </c>
      <c r="V193" s="35"/>
      <c r="W193" s="166">
        <f t="shared" si="36"/>
        <v>0</v>
      </c>
      <c r="X193" s="166">
        <v>6.0000000000000002E-5</v>
      </c>
      <c r="Y193" s="166">
        <f t="shared" si="37"/>
        <v>9.6000000000000002E-4</v>
      </c>
      <c r="Z193" s="166">
        <v>0</v>
      </c>
      <c r="AA193" s="167">
        <f t="shared" si="38"/>
        <v>0</v>
      </c>
      <c r="AR193" s="18" t="s">
        <v>223</v>
      </c>
      <c r="AT193" s="18" t="s">
        <v>160</v>
      </c>
      <c r="AU193" s="18" t="s">
        <v>138</v>
      </c>
      <c r="AY193" s="18" t="s">
        <v>159</v>
      </c>
      <c r="BE193" s="105">
        <f t="shared" si="39"/>
        <v>0</v>
      </c>
      <c r="BF193" s="105">
        <f t="shared" si="40"/>
        <v>0</v>
      </c>
      <c r="BG193" s="105">
        <f t="shared" si="41"/>
        <v>0</v>
      </c>
      <c r="BH193" s="105">
        <f t="shared" si="42"/>
        <v>0</v>
      </c>
      <c r="BI193" s="105">
        <f t="shared" si="43"/>
        <v>0</v>
      </c>
      <c r="BJ193" s="18" t="s">
        <v>138</v>
      </c>
      <c r="BK193" s="168">
        <f t="shared" si="44"/>
        <v>0</v>
      </c>
      <c r="BL193" s="18" t="s">
        <v>223</v>
      </c>
      <c r="BM193" s="18" t="s">
        <v>457</v>
      </c>
    </row>
    <row r="194" spans="2:65" s="1" customFormat="1" ht="38.25" customHeight="1" x14ac:dyDescent="0.3">
      <c r="B194" s="131"/>
      <c r="C194" s="174" t="s">
        <v>458</v>
      </c>
      <c r="D194" s="174" t="s">
        <v>339</v>
      </c>
      <c r="E194" s="175" t="s">
        <v>459</v>
      </c>
      <c r="F194" s="292" t="s">
        <v>460</v>
      </c>
      <c r="G194" s="292"/>
      <c r="H194" s="292"/>
      <c r="I194" s="292"/>
      <c r="J194" s="176" t="s">
        <v>173</v>
      </c>
      <c r="K194" s="177">
        <v>14.4</v>
      </c>
      <c r="L194" s="293">
        <v>0</v>
      </c>
      <c r="M194" s="293"/>
      <c r="N194" s="294">
        <f t="shared" si="35"/>
        <v>0</v>
      </c>
      <c r="O194" s="277"/>
      <c r="P194" s="277"/>
      <c r="Q194" s="277"/>
      <c r="R194" s="134"/>
      <c r="T194" s="165" t="s">
        <v>5</v>
      </c>
      <c r="U194" s="43" t="s">
        <v>45</v>
      </c>
      <c r="V194" s="35"/>
      <c r="W194" s="166">
        <f t="shared" si="36"/>
        <v>0</v>
      </c>
      <c r="X194" s="166">
        <v>3.3E-3</v>
      </c>
      <c r="Y194" s="166">
        <f t="shared" si="37"/>
        <v>4.752E-2</v>
      </c>
      <c r="Z194" s="166">
        <v>0</v>
      </c>
      <c r="AA194" s="167">
        <f t="shared" si="38"/>
        <v>0</v>
      </c>
      <c r="AR194" s="18" t="s">
        <v>376</v>
      </c>
      <c r="AT194" s="18" t="s">
        <v>339</v>
      </c>
      <c r="AU194" s="18" t="s">
        <v>138</v>
      </c>
      <c r="AY194" s="18" t="s">
        <v>159</v>
      </c>
      <c r="BE194" s="105">
        <f t="shared" si="39"/>
        <v>0</v>
      </c>
      <c r="BF194" s="105">
        <f t="shared" si="40"/>
        <v>0</v>
      </c>
      <c r="BG194" s="105">
        <f t="shared" si="41"/>
        <v>0</v>
      </c>
      <c r="BH194" s="105">
        <f t="shared" si="42"/>
        <v>0</v>
      </c>
      <c r="BI194" s="105">
        <f t="shared" si="43"/>
        <v>0</v>
      </c>
      <c r="BJ194" s="18" t="s">
        <v>138</v>
      </c>
      <c r="BK194" s="168">
        <f t="shared" si="44"/>
        <v>0</v>
      </c>
      <c r="BL194" s="18" t="s">
        <v>223</v>
      </c>
      <c r="BM194" s="18" t="s">
        <v>461</v>
      </c>
    </row>
    <row r="195" spans="2:65" s="1" customFormat="1" ht="25.5" customHeight="1" x14ac:dyDescent="0.3">
      <c r="B195" s="131"/>
      <c r="C195" s="160" t="s">
        <v>462</v>
      </c>
      <c r="D195" s="160" t="s">
        <v>160</v>
      </c>
      <c r="E195" s="161" t="s">
        <v>463</v>
      </c>
      <c r="F195" s="275" t="s">
        <v>464</v>
      </c>
      <c r="G195" s="275"/>
      <c r="H195" s="275"/>
      <c r="I195" s="275"/>
      <c r="J195" s="162" t="s">
        <v>201</v>
      </c>
      <c r="K195" s="163">
        <v>55</v>
      </c>
      <c r="L195" s="276">
        <v>0</v>
      </c>
      <c r="M195" s="276"/>
      <c r="N195" s="277">
        <f t="shared" si="35"/>
        <v>0</v>
      </c>
      <c r="O195" s="277"/>
      <c r="P195" s="277"/>
      <c r="Q195" s="277"/>
      <c r="R195" s="134"/>
      <c r="T195" s="165" t="s">
        <v>5</v>
      </c>
      <c r="U195" s="43" t="s">
        <v>45</v>
      </c>
      <c r="V195" s="35"/>
      <c r="W195" s="166">
        <f t="shared" si="36"/>
        <v>0</v>
      </c>
      <c r="X195" s="166">
        <v>1E-4</v>
      </c>
      <c r="Y195" s="166">
        <f t="shared" si="37"/>
        <v>5.5000000000000005E-3</v>
      </c>
      <c r="Z195" s="166">
        <v>0</v>
      </c>
      <c r="AA195" s="167">
        <f t="shared" si="38"/>
        <v>0</v>
      </c>
      <c r="AR195" s="18" t="s">
        <v>223</v>
      </c>
      <c r="AT195" s="18" t="s">
        <v>160</v>
      </c>
      <c r="AU195" s="18" t="s">
        <v>138</v>
      </c>
      <c r="AY195" s="18" t="s">
        <v>159</v>
      </c>
      <c r="BE195" s="105">
        <f t="shared" si="39"/>
        <v>0</v>
      </c>
      <c r="BF195" s="105">
        <f t="shared" si="40"/>
        <v>0</v>
      </c>
      <c r="BG195" s="105">
        <f t="shared" si="41"/>
        <v>0</v>
      </c>
      <c r="BH195" s="105">
        <f t="shared" si="42"/>
        <v>0</v>
      </c>
      <c r="BI195" s="105">
        <f t="shared" si="43"/>
        <v>0</v>
      </c>
      <c r="BJ195" s="18" t="s">
        <v>138</v>
      </c>
      <c r="BK195" s="168">
        <f t="shared" si="44"/>
        <v>0</v>
      </c>
      <c r="BL195" s="18" t="s">
        <v>223</v>
      </c>
      <c r="BM195" s="18" t="s">
        <v>465</v>
      </c>
    </row>
    <row r="196" spans="2:65" s="1" customFormat="1" ht="38.25" customHeight="1" x14ac:dyDescent="0.3">
      <c r="B196" s="131"/>
      <c r="C196" s="174" t="s">
        <v>466</v>
      </c>
      <c r="D196" s="174" t="s">
        <v>339</v>
      </c>
      <c r="E196" s="175" t="s">
        <v>459</v>
      </c>
      <c r="F196" s="292" t="s">
        <v>460</v>
      </c>
      <c r="G196" s="292"/>
      <c r="H196" s="292"/>
      <c r="I196" s="292"/>
      <c r="J196" s="176" t="s">
        <v>173</v>
      </c>
      <c r="K196" s="177">
        <v>66</v>
      </c>
      <c r="L196" s="293">
        <v>0</v>
      </c>
      <c r="M196" s="293"/>
      <c r="N196" s="294">
        <f t="shared" si="35"/>
        <v>0</v>
      </c>
      <c r="O196" s="277"/>
      <c r="P196" s="277"/>
      <c r="Q196" s="277"/>
      <c r="R196" s="134"/>
      <c r="T196" s="165" t="s">
        <v>5</v>
      </c>
      <c r="U196" s="43" t="s">
        <v>45</v>
      </c>
      <c r="V196" s="35"/>
      <c r="W196" s="166">
        <f t="shared" si="36"/>
        <v>0</v>
      </c>
      <c r="X196" s="166">
        <v>3.3E-3</v>
      </c>
      <c r="Y196" s="166">
        <f t="shared" si="37"/>
        <v>0.21779999999999999</v>
      </c>
      <c r="Z196" s="166">
        <v>0</v>
      </c>
      <c r="AA196" s="167">
        <f t="shared" si="38"/>
        <v>0</v>
      </c>
      <c r="AR196" s="18" t="s">
        <v>376</v>
      </c>
      <c r="AT196" s="18" t="s">
        <v>339</v>
      </c>
      <c r="AU196" s="18" t="s">
        <v>138</v>
      </c>
      <c r="AY196" s="18" t="s">
        <v>159</v>
      </c>
      <c r="BE196" s="105">
        <f t="shared" si="39"/>
        <v>0</v>
      </c>
      <c r="BF196" s="105">
        <f t="shared" si="40"/>
        <v>0</v>
      </c>
      <c r="BG196" s="105">
        <f t="shared" si="41"/>
        <v>0</v>
      </c>
      <c r="BH196" s="105">
        <f t="shared" si="42"/>
        <v>0</v>
      </c>
      <c r="BI196" s="105">
        <f t="shared" si="43"/>
        <v>0</v>
      </c>
      <c r="BJ196" s="18" t="s">
        <v>138</v>
      </c>
      <c r="BK196" s="168">
        <f t="shared" si="44"/>
        <v>0</v>
      </c>
      <c r="BL196" s="18" t="s">
        <v>223</v>
      </c>
      <c r="BM196" s="18" t="s">
        <v>467</v>
      </c>
    </row>
    <row r="197" spans="2:65" s="9" customFormat="1" ht="29.85" customHeight="1" x14ac:dyDescent="0.3">
      <c r="B197" s="149"/>
      <c r="C197" s="150"/>
      <c r="D197" s="159" t="s">
        <v>133</v>
      </c>
      <c r="E197" s="159"/>
      <c r="F197" s="159"/>
      <c r="G197" s="159"/>
      <c r="H197" s="159"/>
      <c r="I197" s="159"/>
      <c r="J197" s="159"/>
      <c r="K197" s="159"/>
      <c r="L197" s="159"/>
      <c r="M197" s="159"/>
      <c r="N197" s="278">
        <f>BK197</f>
        <v>0</v>
      </c>
      <c r="O197" s="279"/>
      <c r="P197" s="279"/>
      <c r="Q197" s="279"/>
      <c r="R197" s="152"/>
      <c r="T197" s="153"/>
      <c r="U197" s="150"/>
      <c r="V197" s="150"/>
      <c r="W197" s="154">
        <f>SUM(W198:W209)</f>
        <v>0</v>
      </c>
      <c r="X197" s="150"/>
      <c r="Y197" s="154">
        <f>SUM(Y198:Y209)</f>
        <v>8.1269999999999995E-2</v>
      </c>
      <c r="Z197" s="150"/>
      <c r="AA197" s="155">
        <f>SUM(AA198:AA209)</f>
        <v>0</v>
      </c>
      <c r="AR197" s="156" t="s">
        <v>138</v>
      </c>
      <c r="AT197" s="157" t="s">
        <v>77</v>
      </c>
      <c r="AU197" s="157" t="s">
        <v>86</v>
      </c>
      <c r="AY197" s="156" t="s">
        <v>159</v>
      </c>
      <c r="BK197" s="158">
        <f>SUM(BK198:BK209)</f>
        <v>0</v>
      </c>
    </row>
    <row r="198" spans="2:65" s="1" customFormat="1" ht="51" customHeight="1" x14ac:dyDescent="0.3">
      <c r="B198" s="131"/>
      <c r="C198" s="160" t="s">
        <v>468</v>
      </c>
      <c r="D198" s="160" t="s">
        <v>160</v>
      </c>
      <c r="E198" s="161" t="s">
        <v>469</v>
      </c>
      <c r="F198" s="275" t="s">
        <v>570</v>
      </c>
      <c r="G198" s="275"/>
      <c r="H198" s="275"/>
      <c r="I198" s="275"/>
      <c r="J198" s="162" t="s">
        <v>470</v>
      </c>
      <c r="K198" s="163">
        <v>1</v>
      </c>
      <c r="L198" s="276">
        <v>0</v>
      </c>
      <c r="M198" s="276"/>
      <c r="N198" s="277">
        <f>ROUND(L198*K198,3)</f>
        <v>0</v>
      </c>
      <c r="O198" s="277"/>
      <c r="P198" s="277"/>
      <c r="Q198" s="277"/>
      <c r="R198" s="134"/>
      <c r="T198" s="165" t="s">
        <v>5</v>
      </c>
      <c r="U198" s="43" t="s">
        <v>45</v>
      </c>
      <c r="V198" s="35"/>
      <c r="W198" s="166">
        <f>V198*K198</f>
        <v>0</v>
      </c>
      <c r="X198" s="166">
        <v>1.2700000000000001E-3</v>
      </c>
      <c r="Y198" s="166">
        <f>X198*K198</f>
        <v>1.2700000000000001E-3</v>
      </c>
      <c r="Z198" s="166">
        <v>0</v>
      </c>
      <c r="AA198" s="167">
        <f>Z198*K198</f>
        <v>0</v>
      </c>
      <c r="AR198" s="18" t="s">
        <v>164</v>
      </c>
      <c r="AT198" s="18" t="s">
        <v>160</v>
      </c>
      <c r="AU198" s="18" t="s">
        <v>138</v>
      </c>
      <c r="AY198" s="18" t="s">
        <v>159</v>
      </c>
      <c r="BE198" s="105">
        <f>IF(U198="základná",N198,0)</f>
        <v>0</v>
      </c>
      <c r="BF198" s="105">
        <f>IF(U198="znížená",N198,0)</f>
        <v>0</v>
      </c>
      <c r="BG198" s="105">
        <f>IF(U198="zákl. prenesená",N198,0)</f>
        <v>0</v>
      </c>
      <c r="BH198" s="105">
        <f>IF(U198="zníž. prenesená",N198,0)</f>
        <v>0</v>
      </c>
      <c r="BI198" s="105">
        <f>IF(U198="nulová",N198,0)</f>
        <v>0</v>
      </c>
      <c r="BJ198" s="18" t="s">
        <v>138</v>
      </c>
      <c r="BK198" s="168">
        <f>ROUND(L198*K198,3)</f>
        <v>0</v>
      </c>
      <c r="BL198" s="18" t="s">
        <v>164</v>
      </c>
      <c r="BM198" s="18" t="s">
        <v>471</v>
      </c>
    </row>
    <row r="199" spans="2:65" s="1" customFormat="1" ht="36.75" customHeight="1" x14ac:dyDescent="0.3">
      <c r="B199" s="131"/>
      <c r="C199" s="160"/>
      <c r="D199" s="160"/>
      <c r="E199" s="161"/>
      <c r="F199" s="295" t="s">
        <v>562</v>
      </c>
      <c r="G199" s="296"/>
      <c r="H199" s="296"/>
      <c r="I199" s="297"/>
      <c r="J199" s="204"/>
      <c r="K199" s="205" t="s">
        <v>201</v>
      </c>
      <c r="L199" s="298">
        <v>17</v>
      </c>
      <c r="M199" s="299"/>
      <c r="N199" s="298"/>
      <c r="O199" s="299"/>
      <c r="P199" s="299"/>
      <c r="Q199" s="300"/>
      <c r="R199" s="134"/>
      <c r="T199" s="206"/>
      <c r="U199" s="43"/>
      <c r="V199" s="166"/>
      <c r="W199" s="166"/>
      <c r="X199" s="166"/>
      <c r="Y199" s="166"/>
      <c r="Z199" s="166"/>
      <c r="AA199" s="167"/>
      <c r="AR199" s="18"/>
      <c r="AT199" s="18"/>
      <c r="AU199" s="18"/>
      <c r="AY199" s="18"/>
      <c r="BE199" s="105"/>
      <c r="BF199" s="105"/>
      <c r="BG199" s="105"/>
      <c r="BH199" s="105"/>
      <c r="BI199" s="105"/>
      <c r="BJ199" s="18"/>
      <c r="BK199" s="168"/>
      <c r="BL199" s="18"/>
      <c r="BM199" s="18"/>
    </row>
    <row r="200" spans="2:65" s="1" customFormat="1" ht="36.75" customHeight="1" x14ac:dyDescent="0.3">
      <c r="B200" s="131"/>
      <c r="C200" s="160"/>
      <c r="D200" s="160"/>
      <c r="E200" s="161"/>
      <c r="F200" s="295" t="s">
        <v>563</v>
      </c>
      <c r="G200" s="296"/>
      <c r="H200" s="296"/>
      <c r="I200" s="297"/>
      <c r="J200" s="204"/>
      <c r="K200" s="205" t="s">
        <v>201</v>
      </c>
      <c r="L200" s="298">
        <v>17</v>
      </c>
      <c r="M200" s="299"/>
      <c r="N200" s="298"/>
      <c r="O200" s="299"/>
      <c r="P200" s="299"/>
      <c r="Q200" s="300"/>
      <c r="R200" s="134"/>
      <c r="T200" s="206"/>
      <c r="U200" s="43"/>
      <c r="V200" s="166"/>
      <c r="W200" s="166"/>
      <c r="X200" s="166"/>
      <c r="Y200" s="166"/>
      <c r="Z200" s="166"/>
      <c r="AA200" s="167"/>
      <c r="AR200" s="18"/>
      <c r="AT200" s="18"/>
      <c r="AU200" s="18"/>
      <c r="AY200" s="18"/>
      <c r="BE200" s="105"/>
      <c r="BF200" s="105"/>
      <c r="BG200" s="105"/>
      <c r="BH200" s="105"/>
      <c r="BI200" s="105"/>
      <c r="BJ200" s="18"/>
      <c r="BK200" s="168"/>
      <c r="BL200" s="18"/>
      <c r="BM200" s="18"/>
    </row>
    <row r="201" spans="2:65" s="1" customFormat="1" x14ac:dyDescent="0.3">
      <c r="B201" s="131"/>
      <c r="C201" s="160"/>
      <c r="D201" s="160"/>
      <c r="E201" s="161"/>
      <c r="F201" s="295" t="s">
        <v>564</v>
      </c>
      <c r="G201" s="296"/>
      <c r="H201" s="296"/>
      <c r="I201" s="297"/>
      <c r="J201" s="204"/>
      <c r="K201" s="205" t="s">
        <v>201</v>
      </c>
      <c r="L201" s="298">
        <v>24</v>
      </c>
      <c r="M201" s="299"/>
      <c r="N201" s="298"/>
      <c r="O201" s="299"/>
      <c r="P201" s="299"/>
      <c r="Q201" s="300"/>
      <c r="R201" s="134"/>
      <c r="T201" s="206"/>
      <c r="U201" s="43"/>
      <c r="V201" s="166"/>
      <c r="W201" s="166"/>
      <c r="X201" s="166"/>
      <c r="Y201" s="166"/>
      <c r="Z201" s="166"/>
      <c r="AA201" s="167"/>
      <c r="AR201" s="18"/>
      <c r="AT201" s="18"/>
      <c r="AU201" s="18"/>
      <c r="AY201" s="18"/>
      <c r="BE201" s="105"/>
      <c r="BF201" s="105"/>
      <c r="BG201" s="105"/>
      <c r="BH201" s="105"/>
      <c r="BI201" s="105"/>
      <c r="BJ201" s="18"/>
      <c r="BK201" s="168"/>
      <c r="BL201" s="18"/>
      <c r="BM201" s="18"/>
    </row>
    <row r="202" spans="2:65" s="1" customFormat="1" x14ac:dyDescent="0.3">
      <c r="B202" s="131"/>
      <c r="C202" s="160"/>
      <c r="D202" s="160"/>
      <c r="E202" s="161"/>
      <c r="F202" s="295" t="s">
        <v>565</v>
      </c>
      <c r="G202" s="296"/>
      <c r="H202" s="296"/>
      <c r="I202" s="297"/>
      <c r="J202" s="204"/>
      <c r="K202" s="205" t="s">
        <v>201</v>
      </c>
      <c r="L202" s="298">
        <v>14</v>
      </c>
      <c r="M202" s="299"/>
      <c r="N202" s="298"/>
      <c r="O202" s="299"/>
      <c r="P202" s="299"/>
      <c r="Q202" s="300"/>
      <c r="R202" s="134"/>
      <c r="T202" s="206"/>
      <c r="U202" s="43"/>
      <c r="V202" s="166"/>
      <c r="W202" s="166"/>
      <c r="X202" s="166"/>
      <c r="Y202" s="166"/>
      <c r="Z202" s="166"/>
      <c r="AA202" s="167"/>
      <c r="AR202" s="18"/>
      <c r="AT202" s="18"/>
      <c r="AU202" s="18"/>
      <c r="AY202" s="18"/>
      <c r="BE202" s="105"/>
      <c r="BF202" s="105"/>
      <c r="BG202" s="105"/>
      <c r="BH202" s="105"/>
      <c r="BI202" s="105"/>
      <c r="BJ202" s="18"/>
      <c r="BK202" s="168"/>
      <c r="BL202" s="18"/>
      <c r="BM202" s="18"/>
    </row>
    <row r="203" spans="2:65" s="1" customFormat="1" x14ac:dyDescent="0.3">
      <c r="B203" s="131"/>
      <c r="C203" s="160"/>
      <c r="D203" s="160"/>
      <c r="E203" s="161"/>
      <c r="F203" s="295" t="s">
        <v>569</v>
      </c>
      <c r="G203" s="296"/>
      <c r="H203" s="296"/>
      <c r="I203" s="297"/>
      <c r="J203" s="204"/>
      <c r="K203" s="205" t="s">
        <v>201</v>
      </c>
      <c r="L203" s="298">
        <v>8</v>
      </c>
      <c r="M203" s="299"/>
      <c r="N203" s="298"/>
      <c r="O203" s="299"/>
      <c r="P203" s="299"/>
      <c r="Q203" s="300"/>
      <c r="R203" s="134"/>
      <c r="T203" s="206"/>
      <c r="U203" s="43"/>
      <c r="V203" s="166"/>
      <c r="W203" s="166"/>
      <c r="X203" s="166"/>
      <c r="Y203" s="166"/>
      <c r="Z203" s="166"/>
      <c r="AA203" s="167"/>
      <c r="AR203" s="18"/>
      <c r="AT203" s="18"/>
      <c r="AU203" s="18"/>
      <c r="AY203" s="18"/>
      <c r="BE203" s="105"/>
      <c r="BF203" s="105"/>
      <c r="BG203" s="105"/>
      <c r="BH203" s="105"/>
      <c r="BI203" s="105"/>
      <c r="BJ203" s="18"/>
      <c r="BK203" s="168"/>
      <c r="BL203" s="18"/>
      <c r="BM203" s="18"/>
    </row>
    <row r="204" spans="2:65" s="1" customFormat="1" ht="36.75" customHeight="1" x14ac:dyDescent="0.3">
      <c r="B204" s="131"/>
      <c r="C204" s="160"/>
      <c r="D204" s="160"/>
      <c r="E204" s="161"/>
      <c r="F204" s="295" t="s">
        <v>566</v>
      </c>
      <c r="G204" s="296"/>
      <c r="H204" s="296"/>
      <c r="I204" s="297"/>
      <c r="J204" s="204"/>
      <c r="K204" s="205" t="s">
        <v>201</v>
      </c>
      <c r="L204" s="298">
        <v>1</v>
      </c>
      <c r="M204" s="299"/>
      <c r="N204" s="298"/>
      <c r="O204" s="299"/>
      <c r="P204" s="299"/>
      <c r="Q204" s="300"/>
      <c r="R204" s="134"/>
      <c r="T204" s="206"/>
      <c r="U204" s="43"/>
      <c r="V204" s="166"/>
      <c r="W204" s="166"/>
      <c r="X204" s="166"/>
      <c r="Y204" s="166"/>
      <c r="Z204" s="166"/>
      <c r="AA204" s="167"/>
      <c r="AR204" s="18"/>
      <c r="AT204" s="18"/>
      <c r="AU204" s="18"/>
      <c r="AY204" s="18"/>
      <c r="BE204" s="105"/>
      <c r="BF204" s="105"/>
      <c r="BG204" s="105"/>
      <c r="BH204" s="105"/>
      <c r="BI204" s="105"/>
      <c r="BJ204" s="18"/>
      <c r="BK204" s="168"/>
      <c r="BL204" s="18"/>
      <c r="BM204" s="18"/>
    </row>
    <row r="205" spans="2:65" s="1" customFormat="1" ht="36.75" customHeight="1" x14ac:dyDescent="0.3">
      <c r="B205" s="131"/>
      <c r="C205" s="160"/>
      <c r="D205" s="160"/>
      <c r="E205" s="161"/>
      <c r="F205" s="295" t="s">
        <v>567</v>
      </c>
      <c r="G205" s="296"/>
      <c r="H205" s="296"/>
      <c r="I205" s="297"/>
      <c r="J205" s="204"/>
      <c r="K205" s="205" t="s">
        <v>163</v>
      </c>
      <c r="L205" s="298">
        <v>187.5</v>
      </c>
      <c r="M205" s="299"/>
      <c r="N205" s="298"/>
      <c r="O205" s="299"/>
      <c r="P205" s="299"/>
      <c r="Q205" s="300"/>
      <c r="R205" s="134"/>
      <c r="T205" s="206"/>
      <c r="U205" s="43"/>
      <c r="V205" s="166"/>
      <c r="W205" s="166"/>
      <c r="X205" s="166"/>
      <c r="Y205" s="166"/>
      <c r="Z205" s="166"/>
      <c r="AA205" s="167"/>
      <c r="AR205" s="18"/>
      <c r="AT205" s="18"/>
      <c r="AU205" s="18"/>
      <c r="AY205" s="18"/>
      <c r="BE205" s="105"/>
      <c r="BF205" s="105"/>
      <c r="BG205" s="105"/>
      <c r="BH205" s="105"/>
      <c r="BI205" s="105"/>
      <c r="BJ205" s="18"/>
      <c r="BK205" s="168"/>
      <c r="BL205" s="18"/>
      <c r="BM205" s="18"/>
    </row>
    <row r="206" spans="2:65" s="1" customFormat="1" ht="36.75" customHeight="1" x14ac:dyDescent="0.3">
      <c r="B206" s="131"/>
      <c r="C206" s="160"/>
      <c r="D206" s="160"/>
      <c r="E206" s="161"/>
      <c r="F206" s="295" t="s">
        <v>568</v>
      </c>
      <c r="G206" s="296"/>
      <c r="H206" s="296"/>
      <c r="I206" s="297"/>
      <c r="J206" s="204"/>
      <c r="K206" s="205" t="s">
        <v>163</v>
      </c>
      <c r="L206" s="298">
        <v>104.85</v>
      </c>
      <c r="M206" s="299"/>
      <c r="N206" s="298"/>
      <c r="O206" s="299"/>
      <c r="P206" s="299"/>
      <c r="Q206" s="300"/>
      <c r="R206" s="134"/>
      <c r="T206" s="206"/>
      <c r="U206" s="43"/>
      <c r="V206" s="166"/>
      <c r="W206" s="166"/>
      <c r="X206" s="166"/>
      <c r="Y206" s="166"/>
      <c r="Z206" s="166"/>
      <c r="AA206" s="167"/>
      <c r="AR206" s="18"/>
      <c r="AT206" s="18"/>
      <c r="AU206" s="18"/>
      <c r="AY206" s="18"/>
      <c r="BE206" s="105"/>
      <c r="BF206" s="105"/>
      <c r="BG206" s="105"/>
      <c r="BH206" s="105"/>
      <c r="BI206" s="105"/>
      <c r="BJ206" s="18"/>
      <c r="BK206" s="168"/>
      <c r="BL206" s="18"/>
      <c r="BM206" s="18"/>
    </row>
    <row r="207" spans="2:65" s="1" customFormat="1" x14ac:dyDescent="0.3">
      <c r="B207" s="131"/>
      <c r="C207" s="160"/>
      <c r="D207" s="160"/>
      <c r="E207" s="161"/>
      <c r="F207" s="301"/>
      <c r="G207" s="302"/>
      <c r="H207" s="302"/>
      <c r="I207" s="303"/>
      <c r="J207" s="162"/>
      <c r="K207" s="203"/>
      <c r="L207" s="277"/>
      <c r="M207" s="277"/>
      <c r="N207" s="298"/>
      <c r="O207" s="299"/>
      <c r="P207" s="304"/>
      <c r="Q207" s="305"/>
      <c r="R207" s="134"/>
      <c r="T207" s="206"/>
      <c r="U207" s="43"/>
      <c r="V207" s="166"/>
      <c r="W207" s="166"/>
      <c r="X207" s="166"/>
      <c r="Y207" s="166"/>
      <c r="Z207" s="166"/>
      <c r="AA207" s="167"/>
      <c r="AR207" s="18"/>
      <c r="AT207" s="18"/>
      <c r="AU207" s="18"/>
      <c r="AY207" s="18"/>
      <c r="BE207" s="105"/>
      <c r="BF207" s="105"/>
      <c r="BG207" s="105"/>
      <c r="BH207" s="105"/>
      <c r="BI207" s="105"/>
      <c r="BJ207" s="18"/>
      <c r="BK207" s="168"/>
      <c r="BL207" s="18"/>
      <c r="BM207" s="18"/>
    </row>
    <row r="208" spans="2:65" s="1" customFormat="1" ht="25.5" customHeight="1" x14ac:dyDescent="0.3">
      <c r="B208" s="131"/>
      <c r="C208" s="160" t="s">
        <v>472</v>
      </c>
      <c r="D208" s="160" t="s">
        <v>160</v>
      </c>
      <c r="E208" s="161" t="s">
        <v>473</v>
      </c>
      <c r="F208" s="275" t="s">
        <v>474</v>
      </c>
      <c r="G208" s="275"/>
      <c r="H208" s="275"/>
      <c r="I208" s="275"/>
      <c r="J208" s="162" t="s">
        <v>201</v>
      </c>
      <c r="K208" s="163">
        <v>8</v>
      </c>
      <c r="L208" s="276">
        <v>0</v>
      </c>
      <c r="M208" s="276"/>
      <c r="N208" s="277">
        <f>ROUND(L208*K208,3)</f>
        <v>0</v>
      </c>
      <c r="O208" s="277"/>
      <c r="P208" s="277"/>
      <c r="Q208" s="277"/>
      <c r="R208" s="134"/>
      <c r="T208" s="165" t="s">
        <v>5</v>
      </c>
      <c r="U208" s="43" t="s">
        <v>45</v>
      </c>
      <c r="V208" s="35"/>
      <c r="W208" s="166">
        <f>V208*K208</f>
        <v>0</v>
      </c>
      <c r="X208" s="166">
        <v>0.01</v>
      </c>
      <c r="Y208" s="166">
        <f>X208*K208</f>
        <v>0.08</v>
      </c>
      <c r="Z208" s="166">
        <v>0</v>
      </c>
      <c r="AA208" s="167">
        <f>Z208*K208</f>
        <v>0</v>
      </c>
      <c r="AR208" s="18" t="s">
        <v>223</v>
      </c>
      <c r="AT208" s="18" t="s">
        <v>160</v>
      </c>
      <c r="AU208" s="18" t="s">
        <v>138</v>
      </c>
      <c r="AY208" s="18" t="s">
        <v>159</v>
      </c>
      <c r="BE208" s="105">
        <f>IF(U208="základná",N208,0)</f>
        <v>0</v>
      </c>
      <c r="BF208" s="105">
        <f>IF(U208="znížená",N208,0)</f>
        <v>0</v>
      </c>
      <c r="BG208" s="105">
        <f>IF(U208="zákl. prenesená",N208,0)</f>
        <v>0</v>
      </c>
      <c r="BH208" s="105">
        <f>IF(U208="zníž. prenesená",N208,0)</f>
        <v>0</v>
      </c>
      <c r="BI208" s="105">
        <f>IF(U208="nulová",N208,0)</f>
        <v>0</v>
      </c>
      <c r="BJ208" s="18" t="s">
        <v>138</v>
      </c>
      <c r="BK208" s="168">
        <f>ROUND(L208*K208,3)</f>
        <v>0</v>
      </c>
      <c r="BL208" s="18" t="s">
        <v>223</v>
      </c>
      <c r="BM208" s="18" t="s">
        <v>475</v>
      </c>
    </row>
    <row r="209" spans="2:65" s="1" customFormat="1" ht="38.25" customHeight="1" x14ac:dyDescent="0.3">
      <c r="B209" s="131"/>
      <c r="C209" s="160" t="s">
        <v>476</v>
      </c>
      <c r="D209" s="160" t="s">
        <v>160</v>
      </c>
      <c r="E209" s="161" t="s">
        <v>477</v>
      </c>
      <c r="F209" s="275" t="s">
        <v>478</v>
      </c>
      <c r="G209" s="275"/>
      <c r="H209" s="275"/>
      <c r="I209" s="275"/>
      <c r="J209" s="162" t="s">
        <v>245</v>
      </c>
      <c r="K209" s="163">
        <v>0.08</v>
      </c>
      <c r="L209" s="276">
        <v>0</v>
      </c>
      <c r="M209" s="276"/>
      <c r="N209" s="277">
        <f>ROUND(L209*K209,3)</f>
        <v>0</v>
      </c>
      <c r="O209" s="277"/>
      <c r="P209" s="277"/>
      <c r="Q209" s="277"/>
      <c r="R209" s="134"/>
      <c r="T209" s="165" t="s">
        <v>5</v>
      </c>
      <c r="U209" s="43" t="s">
        <v>45</v>
      </c>
      <c r="V209" s="35"/>
      <c r="W209" s="166">
        <f>V209*K209</f>
        <v>0</v>
      </c>
      <c r="X209" s="166">
        <v>0</v>
      </c>
      <c r="Y209" s="166">
        <f>X209*K209</f>
        <v>0</v>
      </c>
      <c r="Z209" s="166">
        <v>0</v>
      </c>
      <c r="AA209" s="167">
        <f>Z209*K209</f>
        <v>0</v>
      </c>
      <c r="AR209" s="18" t="s">
        <v>223</v>
      </c>
      <c r="AT209" s="18" t="s">
        <v>160</v>
      </c>
      <c r="AU209" s="18" t="s">
        <v>138</v>
      </c>
      <c r="AY209" s="18" t="s">
        <v>159</v>
      </c>
      <c r="BE209" s="105">
        <f>IF(U209="základná",N209,0)</f>
        <v>0</v>
      </c>
      <c r="BF209" s="105">
        <f>IF(U209="znížená",N209,0)</f>
        <v>0</v>
      </c>
      <c r="BG209" s="105">
        <f>IF(U209="zákl. prenesená",N209,0)</f>
        <v>0</v>
      </c>
      <c r="BH209" s="105">
        <f>IF(U209="zníž. prenesená",N209,0)</f>
        <v>0</v>
      </c>
      <c r="BI209" s="105">
        <f>IF(U209="nulová",N209,0)</f>
        <v>0</v>
      </c>
      <c r="BJ209" s="18" t="s">
        <v>138</v>
      </c>
      <c r="BK209" s="168">
        <f>ROUND(L209*K209,3)</f>
        <v>0</v>
      </c>
      <c r="BL209" s="18" t="s">
        <v>223</v>
      </c>
      <c r="BM209" s="18" t="s">
        <v>479</v>
      </c>
    </row>
    <row r="210" spans="2:65" s="9" customFormat="1" ht="29.85" customHeight="1" x14ac:dyDescent="0.3">
      <c r="B210" s="149"/>
      <c r="C210" s="150"/>
      <c r="D210" s="159" t="s">
        <v>297</v>
      </c>
      <c r="E210" s="159"/>
      <c r="F210" s="159"/>
      <c r="G210" s="159"/>
      <c r="H210" s="159"/>
      <c r="I210" s="159"/>
      <c r="J210" s="159"/>
      <c r="K210" s="159"/>
      <c r="L210" s="159"/>
      <c r="M210" s="159"/>
      <c r="N210" s="278">
        <f>BK210</f>
        <v>0</v>
      </c>
      <c r="O210" s="279"/>
      <c r="P210" s="279"/>
      <c r="Q210" s="279"/>
      <c r="R210" s="152"/>
      <c r="T210" s="153"/>
      <c r="U210" s="150"/>
      <c r="V210" s="150"/>
      <c r="W210" s="154">
        <f>SUM(W211:W212)</f>
        <v>0</v>
      </c>
      <c r="X210" s="150"/>
      <c r="Y210" s="154">
        <f>SUM(Y211:Y212)</f>
        <v>2.2625600000000003E-3</v>
      </c>
      <c r="Z210" s="150"/>
      <c r="AA210" s="155">
        <f>SUM(AA211:AA212)</f>
        <v>0</v>
      </c>
      <c r="AR210" s="156" t="s">
        <v>138</v>
      </c>
      <c r="AT210" s="157" t="s">
        <v>77</v>
      </c>
      <c r="AU210" s="157" t="s">
        <v>86</v>
      </c>
      <c r="AY210" s="156" t="s">
        <v>159</v>
      </c>
      <c r="BK210" s="158">
        <f>SUM(BK211:BK212)</f>
        <v>0</v>
      </c>
    </row>
    <row r="211" spans="2:65" s="1" customFormat="1" ht="25.5" customHeight="1" x14ac:dyDescent="0.3">
      <c r="B211" s="131"/>
      <c r="C211" s="160" t="s">
        <v>480</v>
      </c>
      <c r="D211" s="160" t="s">
        <v>160</v>
      </c>
      <c r="E211" s="161" t="s">
        <v>481</v>
      </c>
      <c r="F211" s="275" t="s">
        <v>482</v>
      </c>
      <c r="G211" s="275"/>
      <c r="H211" s="275"/>
      <c r="I211" s="275"/>
      <c r="J211" s="162" t="s">
        <v>163</v>
      </c>
      <c r="K211" s="163">
        <v>4</v>
      </c>
      <c r="L211" s="276">
        <v>0</v>
      </c>
      <c r="M211" s="276"/>
      <c r="N211" s="277">
        <f>ROUND(L211*K211,3)</f>
        <v>0</v>
      </c>
      <c r="O211" s="277"/>
      <c r="P211" s="277"/>
      <c r="Q211" s="277"/>
      <c r="R211" s="134"/>
      <c r="T211" s="165" t="s">
        <v>5</v>
      </c>
      <c r="U211" s="43" t="s">
        <v>45</v>
      </c>
      <c r="V211" s="35"/>
      <c r="W211" s="166">
        <f>V211*K211</f>
        <v>0</v>
      </c>
      <c r="X211" s="166">
        <v>4.038E-4</v>
      </c>
      <c r="Y211" s="166">
        <f>X211*K211</f>
        <v>1.6152E-3</v>
      </c>
      <c r="Z211" s="166">
        <v>0</v>
      </c>
      <c r="AA211" s="167">
        <f>Z211*K211</f>
        <v>0</v>
      </c>
      <c r="AR211" s="18" t="s">
        <v>223</v>
      </c>
      <c r="AT211" s="18" t="s">
        <v>160</v>
      </c>
      <c r="AU211" s="18" t="s">
        <v>138</v>
      </c>
      <c r="AY211" s="18" t="s">
        <v>159</v>
      </c>
      <c r="BE211" s="105">
        <f>IF(U211="základná",N211,0)</f>
        <v>0</v>
      </c>
      <c r="BF211" s="105">
        <f>IF(U211="znížená",N211,0)</f>
        <v>0</v>
      </c>
      <c r="BG211" s="105">
        <f>IF(U211="zákl. prenesená",N211,0)</f>
        <v>0</v>
      </c>
      <c r="BH211" s="105">
        <f>IF(U211="zníž. prenesená",N211,0)</f>
        <v>0</v>
      </c>
      <c r="BI211" s="105">
        <f>IF(U211="nulová",N211,0)</f>
        <v>0</v>
      </c>
      <c r="BJ211" s="18" t="s">
        <v>138</v>
      </c>
      <c r="BK211" s="168">
        <f>ROUND(L211*K211,3)</f>
        <v>0</v>
      </c>
      <c r="BL211" s="18" t="s">
        <v>223</v>
      </c>
      <c r="BM211" s="18" t="s">
        <v>483</v>
      </c>
    </row>
    <row r="212" spans="2:65" s="1" customFormat="1" ht="16.5" customHeight="1" x14ac:dyDescent="0.3">
      <c r="B212" s="131"/>
      <c r="C212" s="160" t="s">
        <v>484</v>
      </c>
      <c r="D212" s="160" t="s">
        <v>160</v>
      </c>
      <c r="E212" s="161" t="s">
        <v>485</v>
      </c>
      <c r="F212" s="275" t="s">
        <v>486</v>
      </c>
      <c r="G212" s="275"/>
      <c r="H212" s="275"/>
      <c r="I212" s="275"/>
      <c r="J212" s="162" t="s">
        <v>163</v>
      </c>
      <c r="K212" s="163">
        <v>4</v>
      </c>
      <c r="L212" s="276">
        <v>0</v>
      </c>
      <c r="M212" s="276"/>
      <c r="N212" s="277">
        <f>ROUND(L212*K212,3)</f>
        <v>0</v>
      </c>
      <c r="O212" s="277"/>
      <c r="P212" s="277"/>
      <c r="Q212" s="277"/>
      <c r="R212" s="134"/>
      <c r="T212" s="165" t="s">
        <v>5</v>
      </c>
      <c r="U212" s="43" t="s">
        <v>45</v>
      </c>
      <c r="V212" s="35"/>
      <c r="W212" s="166">
        <f>V212*K212</f>
        <v>0</v>
      </c>
      <c r="X212" s="166">
        <v>1.6184000000000001E-4</v>
      </c>
      <c r="Y212" s="166">
        <f>X212*K212</f>
        <v>6.4736000000000004E-4</v>
      </c>
      <c r="Z212" s="166">
        <v>0</v>
      </c>
      <c r="AA212" s="167">
        <f>Z212*K212</f>
        <v>0</v>
      </c>
      <c r="AR212" s="18" t="s">
        <v>223</v>
      </c>
      <c r="AT212" s="18" t="s">
        <v>160</v>
      </c>
      <c r="AU212" s="18" t="s">
        <v>138</v>
      </c>
      <c r="AY212" s="18" t="s">
        <v>159</v>
      </c>
      <c r="BE212" s="105">
        <f>IF(U212="základná",N212,0)</f>
        <v>0</v>
      </c>
      <c r="BF212" s="105">
        <f>IF(U212="znížená",N212,0)</f>
        <v>0</v>
      </c>
      <c r="BG212" s="105">
        <f>IF(U212="zákl. prenesená",N212,0)</f>
        <v>0</v>
      </c>
      <c r="BH212" s="105">
        <f>IF(U212="zníž. prenesená",N212,0)</f>
        <v>0</v>
      </c>
      <c r="BI212" s="105">
        <f>IF(U212="nulová",N212,0)</f>
        <v>0</v>
      </c>
      <c r="BJ212" s="18" t="s">
        <v>138</v>
      </c>
      <c r="BK212" s="168">
        <f>ROUND(L212*K212,3)</f>
        <v>0</v>
      </c>
      <c r="BL212" s="18" t="s">
        <v>223</v>
      </c>
      <c r="BM212" s="18" t="s">
        <v>487</v>
      </c>
    </row>
    <row r="213" spans="2:65" s="9" customFormat="1" ht="29.85" customHeight="1" x14ac:dyDescent="0.3">
      <c r="B213" s="149"/>
      <c r="C213" s="150"/>
      <c r="D213" s="159" t="s">
        <v>298</v>
      </c>
      <c r="E213" s="159"/>
      <c r="F213" s="159"/>
      <c r="G213" s="159"/>
      <c r="H213" s="159"/>
      <c r="I213" s="159"/>
      <c r="J213" s="159"/>
      <c r="K213" s="159"/>
      <c r="L213" s="159"/>
      <c r="M213" s="159"/>
      <c r="N213" s="278">
        <f>BK213</f>
        <v>0</v>
      </c>
      <c r="O213" s="279"/>
      <c r="P213" s="279"/>
      <c r="Q213" s="279"/>
      <c r="R213" s="152"/>
      <c r="T213" s="153"/>
      <c r="U213" s="150"/>
      <c r="V213" s="150"/>
      <c r="W213" s="154">
        <f>W214</f>
        <v>0</v>
      </c>
      <c r="X213" s="150"/>
      <c r="Y213" s="154">
        <f>Y214</f>
        <v>8.9991000000000012E-3</v>
      </c>
      <c r="Z213" s="150"/>
      <c r="AA213" s="155">
        <f>AA214</f>
        <v>0</v>
      </c>
      <c r="AR213" s="156" t="s">
        <v>138</v>
      </c>
      <c r="AT213" s="157" t="s">
        <v>77</v>
      </c>
      <c r="AU213" s="157" t="s">
        <v>86</v>
      </c>
      <c r="AY213" s="156" t="s">
        <v>159</v>
      </c>
      <c r="BK213" s="158">
        <f>BK214</f>
        <v>0</v>
      </c>
    </row>
    <row r="214" spans="2:65" s="1" customFormat="1" ht="38.25" customHeight="1" x14ac:dyDescent="0.3">
      <c r="B214" s="131"/>
      <c r="C214" s="160" t="s">
        <v>488</v>
      </c>
      <c r="D214" s="160" t="s">
        <v>160</v>
      </c>
      <c r="E214" s="161" t="s">
        <v>489</v>
      </c>
      <c r="F214" s="275" t="s">
        <v>490</v>
      </c>
      <c r="G214" s="275"/>
      <c r="H214" s="275"/>
      <c r="I214" s="275"/>
      <c r="J214" s="162" t="s">
        <v>163</v>
      </c>
      <c r="K214" s="163">
        <v>27</v>
      </c>
      <c r="L214" s="276">
        <v>0</v>
      </c>
      <c r="M214" s="276"/>
      <c r="N214" s="277">
        <f>ROUND(L214*K214,3)</f>
        <v>0</v>
      </c>
      <c r="O214" s="277"/>
      <c r="P214" s="277"/>
      <c r="Q214" s="277"/>
      <c r="R214" s="134"/>
      <c r="T214" s="165" t="s">
        <v>5</v>
      </c>
      <c r="U214" s="43" t="s">
        <v>45</v>
      </c>
      <c r="V214" s="35"/>
      <c r="W214" s="166">
        <f>V214*K214</f>
        <v>0</v>
      </c>
      <c r="X214" s="166">
        <v>3.3330000000000002E-4</v>
      </c>
      <c r="Y214" s="166">
        <f>X214*K214</f>
        <v>8.9991000000000012E-3</v>
      </c>
      <c r="Z214" s="166">
        <v>0</v>
      </c>
      <c r="AA214" s="167">
        <f>Z214*K214</f>
        <v>0</v>
      </c>
      <c r="AR214" s="18" t="s">
        <v>223</v>
      </c>
      <c r="AT214" s="18" t="s">
        <v>160</v>
      </c>
      <c r="AU214" s="18" t="s">
        <v>138</v>
      </c>
      <c r="AY214" s="18" t="s">
        <v>159</v>
      </c>
      <c r="BE214" s="105">
        <f>IF(U214="základná",N214,0)</f>
        <v>0</v>
      </c>
      <c r="BF214" s="105">
        <f>IF(U214="znížená",N214,0)</f>
        <v>0</v>
      </c>
      <c r="BG214" s="105">
        <f>IF(U214="zákl. prenesená",N214,0)</f>
        <v>0</v>
      </c>
      <c r="BH214" s="105">
        <f>IF(U214="zníž. prenesená",N214,0)</f>
        <v>0</v>
      </c>
      <c r="BI214" s="105">
        <f>IF(U214="nulová",N214,0)</f>
        <v>0</v>
      </c>
      <c r="BJ214" s="18" t="s">
        <v>138</v>
      </c>
      <c r="BK214" s="168">
        <f>ROUND(L214*K214,3)</f>
        <v>0</v>
      </c>
      <c r="BL214" s="18" t="s">
        <v>223</v>
      </c>
      <c r="BM214" s="18" t="s">
        <v>491</v>
      </c>
    </row>
    <row r="215" spans="2:65" s="9" customFormat="1" ht="29.85" customHeight="1" x14ac:dyDescent="0.3">
      <c r="B215" s="149"/>
      <c r="C215" s="150"/>
      <c r="D215" s="159" t="s">
        <v>299</v>
      </c>
      <c r="E215" s="159"/>
      <c r="F215" s="159"/>
      <c r="G215" s="159"/>
      <c r="H215" s="159"/>
      <c r="I215" s="159"/>
      <c r="J215" s="159"/>
      <c r="K215" s="159"/>
      <c r="L215" s="159"/>
      <c r="M215" s="159"/>
      <c r="N215" s="278">
        <f>BK215</f>
        <v>0</v>
      </c>
      <c r="O215" s="279"/>
      <c r="P215" s="279"/>
      <c r="Q215" s="279"/>
      <c r="R215" s="152"/>
      <c r="T215" s="153"/>
      <c r="U215" s="150"/>
      <c r="V215" s="150"/>
      <c r="W215" s="154">
        <f>SUM(W216:W217)</f>
        <v>0</v>
      </c>
      <c r="X215" s="150"/>
      <c r="Y215" s="154">
        <f>SUM(Y216:Y217)</f>
        <v>4.4145599999999997E-3</v>
      </c>
      <c r="Z215" s="150"/>
      <c r="AA215" s="155">
        <f>SUM(AA216:AA217)</f>
        <v>0</v>
      </c>
      <c r="AR215" s="156" t="s">
        <v>138</v>
      </c>
      <c r="AT215" s="157" t="s">
        <v>77</v>
      </c>
      <c r="AU215" s="157" t="s">
        <v>86</v>
      </c>
      <c r="AY215" s="156" t="s">
        <v>159</v>
      </c>
      <c r="BK215" s="158">
        <f>SUM(BK216:BK217)</f>
        <v>0</v>
      </c>
    </row>
    <row r="216" spans="2:65" s="1" customFormat="1" ht="16.5" customHeight="1" x14ac:dyDescent="0.3">
      <c r="B216" s="131"/>
      <c r="C216" s="160" t="s">
        <v>492</v>
      </c>
      <c r="D216" s="160" t="s">
        <v>160</v>
      </c>
      <c r="E216" s="161" t="s">
        <v>493</v>
      </c>
      <c r="F216" s="275" t="s">
        <v>494</v>
      </c>
      <c r="G216" s="275"/>
      <c r="H216" s="275"/>
      <c r="I216" s="275"/>
      <c r="J216" s="162" t="s">
        <v>470</v>
      </c>
      <c r="K216" s="163">
        <v>1</v>
      </c>
      <c r="L216" s="276">
        <v>0</v>
      </c>
      <c r="M216" s="276"/>
      <c r="N216" s="277">
        <f>ROUND(L216*K216,3)</f>
        <v>0</v>
      </c>
      <c r="O216" s="277"/>
      <c r="P216" s="277"/>
      <c r="Q216" s="277"/>
      <c r="R216" s="134"/>
      <c r="T216" s="165" t="s">
        <v>5</v>
      </c>
      <c r="U216" s="43" t="s">
        <v>45</v>
      </c>
      <c r="V216" s="35"/>
      <c r="W216" s="166">
        <f>V216*K216</f>
        <v>0</v>
      </c>
      <c r="X216" s="166">
        <v>2.8600000000000001E-3</v>
      </c>
      <c r="Y216" s="166">
        <f>X216*K216</f>
        <v>2.8600000000000001E-3</v>
      </c>
      <c r="Z216" s="166">
        <v>0</v>
      </c>
      <c r="AA216" s="167">
        <f>Z216*K216</f>
        <v>0</v>
      </c>
      <c r="AR216" s="18" t="s">
        <v>223</v>
      </c>
      <c r="AT216" s="18" t="s">
        <v>160</v>
      </c>
      <c r="AU216" s="18" t="s">
        <v>138</v>
      </c>
      <c r="AY216" s="18" t="s">
        <v>159</v>
      </c>
      <c r="BE216" s="105">
        <f>IF(U216="základná",N216,0)</f>
        <v>0</v>
      </c>
      <c r="BF216" s="105">
        <f>IF(U216="znížená",N216,0)</f>
        <v>0</v>
      </c>
      <c r="BG216" s="105">
        <f>IF(U216="zákl. prenesená",N216,0)</f>
        <v>0</v>
      </c>
      <c r="BH216" s="105">
        <f>IF(U216="zníž. prenesená",N216,0)</f>
        <v>0</v>
      </c>
      <c r="BI216" s="105">
        <f>IF(U216="nulová",N216,0)</f>
        <v>0</v>
      </c>
      <c r="BJ216" s="18" t="s">
        <v>138</v>
      </c>
      <c r="BK216" s="168">
        <f>ROUND(L216*K216,3)</f>
        <v>0</v>
      </c>
      <c r="BL216" s="18" t="s">
        <v>223</v>
      </c>
      <c r="BM216" s="18" t="s">
        <v>495</v>
      </c>
    </row>
    <row r="217" spans="2:65" s="1" customFormat="1" ht="16.5" customHeight="1" x14ac:dyDescent="0.3">
      <c r="B217" s="131"/>
      <c r="C217" s="160" t="s">
        <v>496</v>
      </c>
      <c r="D217" s="160" t="s">
        <v>160</v>
      </c>
      <c r="E217" s="161" t="s">
        <v>497</v>
      </c>
      <c r="F217" s="275" t="s">
        <v>498</v>
      </c>
      <c r="G217" s="275"/>
      <c r="H217" s="275"/>
      <c r="I217" s="275"/>
      <c r="J217" s="162" t="s">
        <v>163</v>
      </c>
      <c r="K217" s="163">
        <v>38.863999999999997</v>
      </c>
      <c r="L217" s="276">
        <v>0</v>
      </c>
      <c r="M217" s="276"/>
      <c r="N217" s="277">
        <f>ROUND(L217*K217,3)</f>
        <v>0</v>
      </c>
      <c r="O217" s="277"/>
      <c r="P217" s="277"/>
      <c r="Q217" s="277"/>
      <c r="R217" s="134"/>
      <c r="T217" s="165" t="s">
        <v>5</v>
      </c>
      <c r="U217" s="43" t="s">
        <v>45</v>
      </c>
      <c r="V217" s="35"/>
      <c r="W217" s="166">
        <f>V217*K217</f>
        <v>0</v>
      </c>
      <c r="X217" s="166">
        <v>4.0000000000000003E-5</v>
      </c>
      <c r="Y217" s="166">
        <f>X217*K217</f>
        <v>1.55456E-3</v>
      </c>
      <c r="Z217" s="166">
        <v>0</v>
      </c>
      <c r="AA217" s="167">
        <f>Z217*K217</f>
        <v>0</v>
      </c>
      <c r="AR217" s="18" t="s">
        <v>223</v>
      </c>
      <c r="AT217" s="18" t="s">
        <v>160</v>
      </c>
      <c r="AU217" s="18" t="s">
        <v>138</v>
      </c>
      <c r="AY217" s="18" t="s">
        <v>159</v>
      </c>
      <c r="BE217" s="105">
        <f>IF(U217="základná",N217,0)</f>
        <v>0</v>
      </c>
      <c r="BF217" s="105">
        <f>IF(U217="znížená",N217,0)</f>
        <v>0</v>
      </c>
      <c r="BG217" s="105">
        <f>IF(U217="zákl. prenesená",N217,0)</f>
        <v>0</v>
      </c>
      <c r="BH217" s="105">
        <f>IF(U217="zníž. prenesená",N217,0)</f>
        <v>0</v>
      </c>
      <c r="BI217" s="105">
        <f>IF(U217="nulová",N217,0)</f>
        <v>0</v>
      </c>
      <c r="BJ217" s="18" t="s">
        <v>138</v>
      </c>
      <c r="BK217" s="168">
        <f>ROUND(L217*K217,3)</f>
        <v>0</v>
      </c>
      <c r="BL217" s="18" t="s">
        <v>223</v>
      </c>
      <c r="BM217" s="18" t="s">
        <v>499</v>
      </c>
    </row>
    <row r="218" spans="2:65" s="9" customFormat="1" ht="37.35" customHeight="1" x14ac:dyDescent="0.35">
      <c r="B218" s="149"/>
      <c r="C218" s="150"/>
      <c r="D218" s="151" t="s">
        <v>300</v>
      </c>
      <c r="E218" s="151"/>
      <c r="F218" s="151"/>
      <c r="G218" s="151"/>
      <c r="H218" s="151"/>
      <c r="I218" s="151"/>
      <c r="J218" s="151"/>
      <c r="K218" s="151"/>
      <c r="L218" s="151"/>
      <c r="M218" s="151"/>
      <c r="N218" s="290">
        <f>BK218</f>
        <v>0</v>
      </c>
      <c r="O218" s="291"/>
      <c r="P218" s="291"/>
      <c r="Q218" s="291"/>
      <c r="R218" s="152"/>
      <c r="T218" s="153"/>
      <c r="U218" s="150"/>
      <c r="V218" s="150"/>
      <c r="W218" s="154">
        <f>W219+W222</f>
        <v>0</v>
      </c>
      <c r="X218" s="150"/>
      <c r="Y218" s="154">
        <f>Y219+Y222</f>
        <v>0</v>
      </c>
      <c r="Z218" s="150"/>
      <c r="AA218" s="155">
        <f>AA219+AA222</f>
        <v>0</v>
      </c>
      <c r="AR218" s="156" t="s">
        <v>170</v>
      </c>
      <c r="AT218" s="157" t="s">
        <v>77</v>
      </c>
      <c r="AU218" s="157" t="s">
        <v>78</v>
      </c>
      <c r="AY218" s="156" t="s">
        <v>159</v>
      </c>
      <c r="BK218" s="158">
        <f>BK219+BK222</f>
        <v>0</v>
      </c>
    </row>
    <row r="219" spans="2:65" s="9" customFormat="1" ht="19.899999999999999" customHeight="1" x14ac:dyDescent="0.3">
      <c r="B219" s="149"/>
      <c r="C219" s="150"/>
      <c r="D219" s="159" t="s">
        <v>301</v>
      </c>
      <c r="E219" s="159"/>
      <c r="F219" s="159"/>
      <c r="G219" s="159"/>
      <c r="H219" s="159"/>
      <c r="I219" s="159"/>
      <c r="J219" s="159"/>
      <c r="K219" s="159"/>
      <c r="L219" s="159"/>
      <c r="M219" s="159"/>
      <c r="N219" s="288">
        <f>BK219</f>
        <v>0</v>
      </c>
      <c r="O219" s="289"/>
      <c r="P219" s="289"/>
      <c r="Q219" s="289"/>
      <c r="R219" s="152"/>
      <c r="T219" s="153"/>
      <c r="U219" s="150"/>
      <c r="V219" s="150"/>
      <c r="W219" s="154">
        <f>SUM(W220:W221)</f>
        <v>0</v>
      </c>
      <c r="X219" s="150"/>
      <c r="Y219" s="154">
        <f>SUM(Y220:Y221)</f>
        <v>0</v>
      </c>
      <c r="Z219" s="150"/>
      <c r="AA219" s="155">
        <f>SUM(AA220:AA221)</f>
        <v>0</v>
      </c>
      <c r="AR219" s="156" t="s">
        <v>170</v>
      </c>
      <c r="AT219" s="157" t="s">
        <v>77</v>
      </c>
      <c r="AU219" s="157" t="s">
        <v>86</v>
      </c>
      <c r="AY219" s="156" t="s">
        <v>159</v>
      </c>
      <c r="BK219" s="158">
        <f>SUM(BK220:BK221)</f>
        <v>0</v>
      </c>
    </row>
    <row r="220" spans="2:65" s="1" customFormat="1" ht="16.5" customHeight="1" x14ac:dyDescent="0.3">
      <c r="B220" s="131"/>
      <c r="C220" s="160" t="s">
        <v>500</v>
      </c>
      <c r="D220" s="160" t="s">
        <v>160</v>
      </c>
      <c r="E220" s="161" t="s">
        <v>501</v>
      </c>
      <c r="F220" s="275" t="s">
        <v>502</v>
      </c>
      <c r="G220" s="275"/>
      <c r="H220" s="275"/>
      <c r="I220" s="275"/>
      <c r="J220" s="162" t="s">
        <v>201</v>
      </c>
      <c r="K220" s="163">
        <v>2</v>
      </c>
      <c r="L220" s="276">
        <v>0</v>
      </c>
      <c r="M220" s="276"/>
      <c r="N220" s="277">
        <f>ROUND(L220*K220,3)</f>
        <v>0</v>
      </c>
      <c r="O220" s="277"/>
      <c r="P220" s="277"/>
      <c r="Q220" s="277"/>
      <c r="R220" s="134"/>
      <c r="T220" s="165" t="s">
        <v>5</v>
      </c>
      <c r="U220" s="43" t="s">
        <v>45</v>
      </c>
      <c r="V220" s="35"/>
      <c r="W220" s="166">
        <f>V220*K220</f>
        <v>0</v>
      </c>
      <c r="X220" s="166">
        <v>0</v>
      </c>
      <c r="Y220" s="166">
        <f>X220*K220</f>
        <v>0</v>
      </c>
      <c r="Z220" s="166">
        <v>0</v>
      </c>
      <c r="AA220" s="167">
        <f>Z220*K220</f>
        <v>0</v>
      </c>
      <c r="AR220" s="18" t="s">
        <v>503</v>
      </c>
      <c r="AT220" s="18" t="s">
        <v>160</v>
      </c>
      <c r="AU220" s="18" t="s">
        <v>138</v>
      </c>
      <c r="AY220" s="18" t="s">
        <v>159</v>
      </c>
      <c r="BE220" s="105">
        <f>IF(U220="základná",N220,0)</f>
        <v>0</v>
      </c>
      <c r="BF220" s="105">
        <f>IF(U220="znížená",N220,0)</f>
        <v>0</v>
      </c>
      <c r="BG220" s="105">
        <f>IF(U220="zákl. prenesená",N220,0)</f>
        <v>0</v>
      </c>
      <c r="BH220" s="105">
        <f>IF(U220="zníž. prenesená",N220,0)</f>
        <v>0</v>
      </c>
      <c r="BI220" s="105">
        <f>IF(U220="nulová",N220,0)</f>
        <v>0</v>
      </c>
      <c r="BJ220" s="18" t="s">
        <v>138</v>
      </c>
      <c r="BK220" s="168">
        <f>ROUND(L220*K220,3)</f>
        <v>0</v>
      </c>
      <c r="BL220" s="18" t="s">
        <v>503</v>
      </c>
      <c r="BM220" s="18" t="s">
        <v>504</v>
      </c>
    </row>
    <row r="221" spans="2:65" s="1" customFormat="1" ht="16.5" customHeight="1" x14ac:dyDescent="0.3">
      <c r="B221" s="131"/>
      <c r="C221" s="174" t="s">
        <v>505</v>
      </c>
      <c r="D221" s="174" t="s">
        <v>339</v>
      </c>
      <c r="E221" s="175" t="s">
        <v>506</v>
      </c>
      <c r="F221" s="292" t="s">
        <v>507</v>
      </c>
      <c r="G221" s="292"/>
      <c r="H221" s="292"/>
      <c r="I221" s="292"/>
      <c r="J221" s="176" t="s">
        <v>201</v>
      </c>
      <c r="K221" s="177">
        <v>2</v>
      </c>
      <c r="L221" s="293">
        <v>0</v>
      </c>
      <c r="M221" s="293"/>
      <c r="N221" s="294">
        <f>ROUND(L221*K221,3)</f>
        <v>0</v>
      </c>
      <c r="O221" s="277"/>
      <c r="P221" s="277"/>
      <c r="Q221" s="277"/>
      <c r="R221" s="134"/>
      <c r="T221" s="165" t="s">
        <v>5</v>
      </c>
      <c r="U221" s="43" t="s">
        <v>45</v>
      </c>
      <c r="V221" s="35"/>
      <c r="W221" s="166">
        <f>V221*K221</f>
        <v>0</v>
      </c>
      <c r="X221" s="166">
        <v>0</v>
      </c>
      <c r="Y221" s="166">
        <f>X221*K221</f>
        <v>0</v>
      </c>
      <c r="Z221" s="166">
        <v>0</v>
      </c>
      <c r="AA221" s="167">
        <f>Z221*K221</f>
        <v>0</v>
      </c>
      <c r="AR221" s="18" t="s">
        <v>345</v>
      </c>
      <c r="AT221" s="18" t="s">
        <v>339</v>
      </c>
      <c r="AU221" s="18" t="s">
        <v>138</v>
      </c>
      <c r="AY221" s="18" t="s">
        <v>159</v>
      </c>
      <c r="BE221" s="105">
        <f>IF(U221="základná",N221,0)</f>
        <v>0</v>
      </c>
      <c r="BF221" s="105">
        <f>IF(U221="znížená",N221,0)</f>
        <v>0</v>
      </c>
      <c r="BG221" s="105">
        <f>IF(U221="zákl. prenesená",N221,0)</f>
        <v>0</v>
      </c>
      <c r="BH221" s="105">
        <f>IF(U221="zníž. prenesená",N221,0)</f>
        <v>0</v>
      </c>
      <c r="BI221" s="105">
        <f>IF(U221="nulová",N221,0)</f>
        <v>0</v>
      </c>
      <c r="BJ221" s="18" t="s">
        <v>138</v>
      </c>
      <c r="BK221" s="168">
        <f>ROUND(L221*K221,3)</f>
        <v>0</v>
      </c>
      <c r="BL221" s="18" t="s">
        <v>345</v>
      </c>
      <c r="BM221" s="18" t="s">
        <v>508</v>
      </c>
    </row>
    <row r="222" spans="2:65" s="9" customFormat="1" ht="29.85" customHeight="1" x14ac:dyDescent="0.3">
      <c r="B222" s="149"/>
      <c r="C222" s="150"/>
      <c r="D222" s="159" t="s">
        <v>302</v>
      </c>
      <c r="E222" s="159"/>
      <c r="F222" s="159"/>
      <c r="G222" s="159"/>
      <c r="H222" s="159"/>
      <c r="I222" s="159"/>
      <c r="J222" s="159"/>
      <c r="K222" s="159"/>
      <c r="L222" s="159"/>
      <c r="M222" s="159"/>
      <c r="N222" s="278">
        <f>BK222</f>
        <v>0</v>
      </c>
      <c r="O222" s="279"/>
      <c r="P222" s="279"/>
      <c r="Q222" s="279"/>
      <c r="R222" s="152"/>
      <c r="T222" s="153"/>
      <c r="U222" s="150"/>
      <c r="V222" s="150"/>
      <c r="W222" s="154">
        <f>W223</f>
        <v>0</v>
      </c>
      <c r="X222" s="150"/>
      <c r="Y222" s="154">
        <f>Y223</f>
        <v>0</v>
      </c>
      <c r="Z222" s="150"/>
      <c r="AA222" s="155">
        <f>AA223</f>
        <v>0</v>
      </c>
      <c r="AR222" s="156" t="s">
        <v>170</v>
      </c>
      <c r="AT222" s="157" t="s">
        <v>77</v>
      </c>
      <c r="AU222" s="157" t="s">
        <v>86</v>
      </c>
      <c r="AY222" s="156" t="s">
        <v>159</v>
      </c>
      <c r="BK222" s="158">
        <f>BK223</f>
        <v>0</v>
      </c>
    </row>
    <row r="223" spans="2:65" s="1" customFormat="1" ht="25.5" customHeight="1" x14ac:dyDescent="0.3">
      <c r="B223" s="131"/>
      <c r="C223" s="160" t="s">
        <v>509</v>
      </c>
      <c r="D223" s="160" t="s">
        <v>160</v>
      </c>
      <c r="E223" s="161" t="s">
        <v>510</v>
      </c>
      <c r="F223" s="275" t="s">
        <v>511</v>
      </c>
      <c r="G223" s="275"/>
      <c r="H223" s="275"/>
      <c r="I223" s="275"/>
      <c r="J223" s="162" t="s">
        <v>201</v>
      </c>
      <c r="K223" s="163">
        <v>2</v>
      </c>
      <c r="L223" s="276">
        <v>0</v>
      </c>
      <c r="M223" s="276"/>
      <c r="N223" s="277">
        <f>ROUND(L223*K223,3)</f>
        <v>0</v>
      </c>
      <c r="O223" s="277"/>
      <c r="P223" s="277"/>
      <c r="Q223" s="277"/>
      <c r="R223" s="134"/>
      <c r="T223" s="165" t="s">
        <v>5</v>
      </c>
      <c r="U223" s="43" t="s">
        <v>45</v>
      </c>
      <c r="V223" s="35"/>
      <c r="W223" s="166">
        <f>V223*K223</f>
        <v>0</v>
      </c>
      <c r="X223" s="166">
        <v>0</v>
      </c>
      <c r="Y223" s="166">
        <f>X223*K223</f>
        <v>0</v>
      </c>
      <c r="Z223" s="166">
        <v>0</v>
      </c>
      <c r="AA223" s="167">
        <f>Z223*K223</f>
        <v>0</v>
      </c>
      <c r="AR223" s="18" t="s">
        <v>503</v>
      </c>
      <c r="AT223" s="18" t="s">
        <v>160</v>
      </c>
      <c r="AU223" s="18" t="s">
        <v>138</v>
      </c>
      <c r="AY223" s="18" t="s">
        <v>159</v>
      </c>
      <c r="BE223" s="105">
        <f>IF(U223="základná",N223,0)</f>
        <v>0</v>
      </c>
      <c r="BF223" s="105">
        <f>IF(U223="znížená",N223,0)</f>
        <v>0</v>
      </c>
      <c r="BG223" s="105">
        <f>IF(U223="zákl. prenesená",N223,0)</f>
        <v>0</v>
      </c>
      <c r="BH223" s="105">
        <f>IF(U223="zníž. prenesená",N223,0)</f>
        <v>0</v>
      </c>
      <c r="BI223" s="105">
        <f>IF(U223="nulová",N223,0)</f>
        <v>0</v>
      </c>
      <c r="BJ223" s="18" t="s">
        <v>138</v>
      </c>
      <c r="BK223" s="168">
        <f>ROUND(L223*K223,3)</f>
        <v>0</v>
      </c>
      <c r="BL223" s="18" t="s">
        <v>503</v>
      </c>
      <c r="BM223" s="18" t="s">
        <v>512</v>
      </c>
    </row>
    <row r="224" spans="2:65" s="1" customFormat="1" ht="49.9" customHeight="1" x14ac:dyDescent="0.35">
      <c r="B224" s="34"/>
      <c r="C224" s="35"/>
      <c r="D224" s="151" t="s">
        <v>287</v>
      </c>
      <c r="E224" s="35"/>
      <c r="F224" s="35"/>
      <c r="G224" s="35"/>
      <c r="H224" s="35"/>
      <c r="I224" s="35"/>
      <c r="J224" s="35"/>
      <c r="K224" s="35"/>
      <c r="L224" s="35"/>
      <c r="M224" s="35"/>
      <c r="N224" s="282">
        <f t="shared" ref="N224:N229" si="45">BK224</f>
        <v>0</v>
      </c>
      <c r="O224" s="283"/>
      <c r="P224" s="283"/>
      <c r="Q224" s="283"/>
      <c r="R224" s="36"/>
      <c r="T224" s="169"/>
      <c r="U224" s="35"/>
      <c r="V224" s="35"/>
      <c r="W224" s="35"/>
      <c r="X224" s="35"/>
      <c r="Y224" s="35"/>
      <c r="Z224" s="35"/>
      <c r="AA224" s="73"/>
      <c r="AT224" s="18" t="s">
        <v>77</v>
      </c>
      <c r="AU224" s="18" t="s">
        <v>78</v>
      </c>
      <c r="AY224" s="18" t="s">
        <v>288</v>
      </c>
      <c r="BK224" s="168">
        <f>SUM(BK225:BK229)</f>
        <v>0</v>
      </c>
    </row>
    <row r="225" spans="2:63" s="1" customFormat="1" ht="22.35" customHeight="1" x14ac:dyDescent="0.3">
      <c r="B225" s="34"/>
      <c r="C225" s="170" t="s">
        <v>5</v>
      </c>
      <c r="D225" s="170" t="s">
        <v>160</v>
      </c>
      <c r="E225" s="171" t="s">
        <v>5</v>
      </c>
      <c r="F225" s="280" t="s">
        <v>5</v>
      </c>
      <c r="G225" s="280"/>
      <c r="H225" s="280"/>
      <c r="I225" s="280"/>
      <c r="J225" s="172" t="s">
        <v>5</v>
      </c>
      <c r="K225" s="164"/>
      <c r="L225" s="276"/>
      <c r="M225" s="281"/>
      <c r="N225" s="281">
        <f t="shared" si="45"/>
        <v>0</v>
      </c>
      <c r="O225" s="281"/>
      <c r="P225" s="281"/>
      <c r="Q225" s="281"/>
      <c r="R225" s="36"/>
      <c r="T225" s="165" t="s">
        <v>5</v>
      </c>
      <c r="U225" s="173" t="s">
        <v>45</v>
      </c>
      <c r="V225" s="35"/>
      <c r="W225" s="35"/>
      <c r="X225" s="35"/>
      <c r="Y225" s="35"/>
      <c r="Z225" s="35"/>
      <c r="AA225" s="73"/>
      <c r="AT225" s="18" t="s">
        <v>288</v>
      </c>
      <c r="AU225" s="18" t="s">
        <v>86</v>
      </c>
      <c r="AY225" s="18" t="s">
        <v>288</v>
      </c>
      <c r="BE225" s="105">
        <f>IF(U225="základná",N225,0)</f>
        <v>0</v>
      </c>
      <c r="BF225" s="105">
        <f>IF(U225="znížená",N225,0)</f>
        <v>0</v>
      </c>
      <c r="BG225" s="105">
        <f>IF(U225="zákl. prenesená",N225,0)</f>
        <v>0</v>
      </c>
      <c r="BH225" s="105">
        <f>IF(U225="zníž. prenesená",N225,0)</f>
        <v>0</v>
      </c>
      <c r="BI225" s="105">
        <f>IF(U225="nulová",N225,0)</f>
        <v>0</v>
      </c>
      <c r="BJ225" s="18" t="s">
        <v>138</v>
      </c>
      <c r="BK225" s="168">
        <f>L225*K225</f>
        <v>0</v>
      </c>
    </row>
    <row r="226" spans="2:63" s="1" customFormat="1" ht="22.35" customHeight="1" x14ac:dyDescent="0.3">
      <c r="B226" s="34"/>
      <c r="C226" s="170" t="s">
        <v>5</v>
      </c>
      <c r="D226" s="170" t="s">
        <v>160</v>
      </c>
      <c r="E226" s="171" t="s">
        <v>5</v>
      </c>
      <c r="F226" s="280" t="s">
        <v>5</v>
      </c>
      <c r="G226" s="280"/>
      <c r="H226" s="280"/>
      <c r="I226" s="280"/>
      <c r="J226" s="172" t="s">
        <v>5</v>
      </c>
      <c r="K226" s="164"/>
      <c r="L226" s="276"/>
      <c r="M226" s="281"/>
      <c r="N226" s="281">
        <f t="shared" si="45"/>
        <v>0</v>
      </c>
      <c r="O226" s="281"/>
      <c r="P226" s="281"/>
      <c r="Q226" s="281"/>
      <c r="R226" s="36"/>
      <c r="T226" s="165" t="s">
        <v>5</v>
      </c>
      <c r="U226" s="173" t="s">
        <v>45</v>
      </c>
      <c r="V226" s="35"/>
      <c r="W226" s="35"/>
      <c r="X226" s="35"/>
      <c r="Y226" s="35"/>
      <c r="Z226" s="35"/>
      <c r="AA226" s="73"/>
      <c r="AT226" s="18" t="s">
        <v>288</v>
      </c>
      <c r="AU226" s="18" t="s">
        <v>86</v>
      </c>
      <c r="AY226" s="18" t="s">
        <v>288</v>
      </c>
      <c r="BE226" s="105">
        <f>IF(U226="základná",N226,0)</f>
        <v>0</v>
      </c>
      <c r="BF226" s="105">
        <f>IF(U226="znížená",N226,0)</f>
        <v>0</v>
      </c>
      <c r="BG226" s="105">
        <f>IF(U226="zákl. prenesená",N226,0)</f>
        <v>0</v>
      </c>
      <c r="BH226" s="105">
        <f>IF(U226="zníž. prenesená",N226,0)</f>
        <v>0</v>
      </c>
      <c r="BI226" s="105">
        <f>IF(U226="nulová",N226,0)</f>
        <v>0</v>
      </c>
      <c r="BJ226" s="18" t="s">
        <v>138</v>
      </c>
      <c r="BK226" s="168">
        <f>L226*K226</f>
        <v>0</v>
      </c>
    </row>
    <row r="227" spans="2:63" s="1" customFormat="1" ht="22.35" customHeight="1" x14ac:dyDescent="0.3">
      <c r="B227" s="34"/>
      <c r="C227" s="170" t="s">
        <v>5</v>
      </c>
      <c r="D227" s="170" t="s">
        <v>160</v>
      </c>
      <c r="E227" s="171" t="s">
        <v>5</v>
      </c>
      <c r="F227" s="280" t="s">
        <v>5</v>
      </c>
      <c r="G227" s="280"/>
      <c r="H227" s="280"/>
      <c r="I227" s="280"/>
      <c r="J227" s="172" t="s">
        <v>5</v>
      </c>
      <c r="K227" s="164"/>
      <c r="L227" s="276"/>
      <c r="M227" s="281"/>
      <c r="N227" s="281">
        <f t="shared" si="45"/>
        <v>0</v>
      </c>
      <c r="O227" s="281"/>
      <c r="P227" s="281"/>
      <c r="Q227" s="281"/>
      <c r="R227" s="36"/>
      <c r="T227" s="165" t="s">
        <v>5</v>
      </c>
      <c r="U227" s="173" t="s">
        <v>45</v>
      </c>
      <c r="V227" s="35"/>
      <c r="W227" s="35"/>
      <c r="X227" s="35"/>
      <c r="Y227" s="35"/>
      <c r="Z227" s="35"/>
      <c r="AA227" s="73"/>
      <c r="AT227" s="18" t="s">
        <v>288</v>
      </c>
      <c r="AU227" s="18" t="s">
        <v>86</v>
      </c>
      <c r="AY227" s="18" t="s">
        <v>288</v>
      </c>
      <c r="BE227" s="105">
        <f>IF(U227="základná",N227,0)</f>
        <v>0</v>
      </c>
      <c r="BF227" s="105">
        <f>IF(U227="znížená",N227,0)</f>
        <v>0</v>
      </c>
      <c r="BG227" s="105">
        <f>IF(U227="zákl. prenesená",N227,0)</f>
        <v>0</v>
      </c>
      <c r="BH227" s="105">
        <f>IF(U227="zníž. prenesená",N227,0)</f>
        <v>0</v>
      </c>
      <c r="BI227" s="105">
        <f>IF(U227="nulová",N227,0)</f>
        <v>0</v>
      </c>
      <c r="BJ227" s="18" t="s">
        <v>138</v>
      </c>
      <c r="BK227" s="168">
        <f>L227*K227</f>
        <v>0</v>
      </c>
    </row>
    <row r="228" spans="2:63" s="1" customFormat="1" ht="22.35" customHeight="1" x14ac:dyDescent="0.3">
      <c r="B228" s="34"/>
      <c r="C228" s="170" t="s">
        <v>5</v>
      </c>
      <c r="D228" s="170" t="s">
        <v>160</v>
      </c>
      <c r="E228" s="171" t="s">
        <v>5</v>
      </c>
      <c r="F228" s="280" t="s">
        <v>5</v>
      </c>
      <c r="G228" s="280"/>
      <c r="H228" s="280"/>
      <c r="I228" s="280"/>
      <c r="J228" s="172" t="s">
        <v>5</v>
      </c>
      <c r="K228" s="164"/>
      <c r="L228" s="276"/>
      <c r="M228" s="281"/>
      <c r="N228" s="281">
        <f t="shared" si="45"/>
        <v>0</v>
      </c>
      <c r="O228" s="281"/>
      <c r="P228" s="281"/>
      <c r="Q228" s="281"/>
      <c r="R228" s="36"/>
      <c r="T228" s="165" t="s">
        <v>5</v>
      </c>
      <c r="U228" s="173" t="s">
        <v>45</v>
      </c>
      <c r="V228" s="35"/>
      <c r="W228" s="35"/>
      <c r="X228" s="35"/>
      <c r="Y228" s="35"/>
      <c r="Z228" s="35"/>
      <c r="AA228" s="73"/>
      <c r="AT228" s="18" t="s">
        <v>288</v>
      </c>
      <c r="AU228" s="18" t="s">
        <v>86</v>
      </c>
      <c r="AY228" s="18" t="s">
        <v>288</v>
      </c>
      <c r="BE228" s="105">
        <f>IF(U228="základná",N228,0)</f>
        <v>0</v>
      </c>
      <c r="BF228" s="105">
        <f>IF(U228="znížená",N228,0)</f>
        <v>0</v>
      </c>
      <c r="BG228" s="105">
        <f>IF(U228="zákl. prenesená",N228,0)</f>
        <v>0</v>
      </c>
      <c r="BH228" s="105">
        <f>IF(U228="zníž. prenesená",N228,0)</f>
        <v>0</v>
      </c>
      <c r="BI228" s="105">
        <f>IF(U228="nulová",N228,0)</f>
        <v>0</v>
      </c>
      <c r="BJ228" s="18" t="s">
        <v>138</v>
      </c>
      <c r="BK228" s="168">
        <f>L228*K228</f>
        <v>0</v>
      </c>
    </row>
    <row r="229" spans="2:63" s="1" customFormat="1" ht="22.35" customHeight="1" x14ac:dyDescent="0.3">
      <c r="B229" s="34"/>
      <c r="C229" s="170" t="s">
        <v>5</v>
      </c>
      <c r="D229" s="170" t="s">
        <v>160</v>
      </c>
      <c r="E229" s="171" t="s">
        <v>5</v>
      </c>
      <c r="F229" s="280" t="s">
        <v>5</v>
      </c>
      <c r="G229" s="280"/>
      <c r="H229" s="280"/>
      <c r="I229" s="280"/>
      <c r="J229" s="172" t="s">
        <v>5</v>
      </c>
      <c r="K229" s="164"/>
      <c r="L229" s="276"/>
      <c r="M229" s="281"/>
      <c r="N229" s="281">
        <f t="shared" si="45"/>
        <v>0</v>
      </c>
      <c r="O229" s="281"/>
      <c r="P229" s="281"/>
      <c r="Q229" s="281"/>
      <c r="R229" s="36"/>
      <c r="T229" s="165" t="s">
        <v>5</v>
      </c>
      <c r="U229" s="173" t="s">
        <v>45</v>
      </c>
      <c r="V229" s="55"/>
      <c r="W229" s="55"/>
      <c r="X229" s="55"/>
      <c r="Y229" s="55"/>
      <c r="Z229" s="55"/>
      <c r="AA229" s="57"/>
      <c r="AT229" s="18" t="s">
        <v>288</v>
      </c>
      <c r="AU229" s="18" t="s">
        <v>86</v>
      </c>
      <c r="AY229" s="18" t="s">
        <v>288</v>
      </c>
      <c r="BE229" s="105">
        <f>IF(U229="základná",N229,0)</f>
        <v>0</v>
      </c>
      <c r="BF229" s="105">
        <f>IF(U229="znížená",N229,0)</f>
        <v>0</v>
      </c>
      <c r="BG229" s="105">
        <f>IF(U229="zákl. prenesená",N229,0)</f>
        <v>0</v>
      </c>
      <c r="BH229" s="105">
        <f>IF(U229="zníž. prenesená",N229,0)</f>
        <v>0</v>
      </c>
      <c r="BI229" s="105">
        <f>IF(U229="nulová",N229,0)</f>
        <v>0</v>
      </c>
      <c r="BJ229" s="18" t="s">
        <v>138</v>
      </c>
      <c r="BK229" s="168">
        <f>L229*K229</f>
        <v>0</v>
      </c>
    </row>
    <row r="230" spans="2:63" s="1" customFormat="1" ht="6.95" customHeight="1" x14ac:dyDescent="0.3">
      <c r="B230" s="58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60"/>
    </row>
  </sheetData>
  <mergeCells count="334">
    <mergeCell ref="F205:I205"/>
    <mergeCell ref="L205:M205"/>
    <mergeCell ref="N205:O205"/>
    <mergeCell ref="P205:Q205"/>
    <mergeCell ref="F206:I206"/>
    <mergeCell ref="L206:M206"/>
    <mergeCell ref="N206:O206"/>
    <mergeCell ref="P206:Q206"/>
    <mergeCell ref="F207:I207"/>
    <mergeCell ref="L207:M207"/>
    <mergeCell ref="P207:Q207"/>
    <mergeCell ref="N207:O207"/>
    <mergeCell ref="P202:Q202"/>
    <mergeCell ref="F203:I203"/>
    <mergeCell ref="L203:M203"/>
    <mergeCell ref="N203:O203"/>
    <mergeCell ref="P203:Q203"/>
    <mergeCell ref="F204:I204"/>
    <mergeCell ref="L204:M204"/>
    <mergeCell ref="N204:O204"/>
    <mergeCell ref="P204:Q204"/>
    <mergeCell ref="H1:K1"/>
    <mergeCell ref="S2:AC2"/>
    <mergeCell ref="F229:I229"/>
    <mergeCell ref="L229:M229"/>
    <mergeCell ref="N229:Q229"/>
    <mergeCell ref="N135:Q135"/>
    <mergeCell ref="N136:Q136"/>
    <mergeCell ref="N137:Q137"/>
    <mergeCell ref="N140:Q140"/>
    <mergeCell ref="N142:Q142"/>
    <mergeCell ref="N151:Q151"/>
    <mergeCell ref="N162:Q162"/>
    <mergeCell ref="N164:Q164"/>
    <mergeCell ref="N165:Q165"/>
    <mergeCell ref="N171:Q171"/>
    <mergeCell ref="N177:Q177"/>
    <mergeCell ref="N185:Q185"/>
    <mergeCell ref="N190:Q190"/>
    <mergeCell ref="N197:Q197"/>
    <mergeCell ref="N210:Q210"/>
    <mergeCell ref="N213:Q213"/>
    <mergeCell ref="N215:Q215"/>
    <mergeCell ref="N218:Q218"/>
    <mergeCell ref="N219:Q219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1:I221"/>
    <mergeCell ref="L221:M221"/>
    <mergeCell ref="N221:Q221"/>
    <mergeCell ref="F223:I223"/>
    <mergeCell ref="L223:M223"/>
    <mergeCell ref="N223:Q223"/>
    <mergeCell ref="F225:I225"/>
    <mergeCell ref="L225:M225"/>
    <mergeCell ref="N225:Q225"/>
    <mergeCell ref="N222:Q222"/>
    <mergeCell ref="N224:Q224"/>
    <mergeCell ref="F216:I216"/>
    <mergeCell ref="L216:M216"/>
    <mergeCell ref="N216:Q216"/>
    <mergeCell ref="F217:I217"/>
    <mergeCell ref="L217:M217"/>
    <mergeCell ref="N217:Q217"/>
    <mergeCell ref="F220:I220"/>
    <mergeCell ref="L220:M220"/>
    <mergeCell ref="N220:Q220"/>
    <mergeCell ref="F211:I211"/>
    <mergeCell ref="L211:M211"/>
    <mergeCell ref="N211:Q211"/>
    <mergeCell ref="F212:I212"/>
    <mergeCell ref="L212:M212"/>
    <mergeCell ref="N212:Q212"/>
    <mergeCell ref="F214:I214"/>
    <mergeCell ref="L214:M214"/>
    <mergeCell ref="N214:Q214"/>
    <mergeCell ref="F198:I198"/>
    <mergeCell ref="L198:M198"/>
    <mergeCell ref="N198:Q198"/>
    <mergeCell ref="F208:I208"/>
    <mergeCell ref="L208:M208"/>
    <mergeCell ref="N208:Q208"/>
    <mergeCell ref="F209:I209"/>
    <mergeCell ref="L209:M209"/>
    <mergeCell ref="N209:Q209"/>
    <mergeCell ref="F199:I199"/>
    <mergeCell ref="L199:M199"/>
    <mergeCell ref="N199:O199"/>
    <mergeCell ref="P199:Q199"/>
    <mergeCell ref="F200:I200"/>
    <mergeCell ref="L200:M200"/>
    <mergeCell ref="N200:O200"/>
    <mergeCell ref="P200:Q200"/>
    <mergeCell ref="F201:I201"/>
    <mergeCell ref="L201:M201"/>
    <mergeCell ref="N201:O201"/>
    <mergeCell ref="P201:Q201"/>
    <mergeCell ref="F202:I202"/>
    <mergeCell ref="L202:M202"/>
    <mergeCell ref="N202:O202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3:I183"/>
    <mergeCell ref="L183:M183"/>
    <mergeCell ref="N183:Q183"/>
    <mergeCell ref="F184:I184"/>
    <mergeCell ref="L184:M184"/>
    <mergeCell ref="N184:Q184"/>
    <mergeCell ref="F186:I186"/>
    <mergeCell ref="L186:M186"/>
    <mergeCell ref="N186:Q186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69:I169"/>
    <mergeCell ref="L169:M169"/>
    <mergeCell ref="N169:Q169"/>
    <mergeCell ref="F170:I170"/>
    <mergeCell ref="L170:M170"/>
    <mergeCell ref="N170:Q170"/>
    <mergeCell ref="F172:I172"/>
    <mergeCell ref="L172:M172"/>
    <mergeCell ref="N172:Q172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0:I160"/>
    <mergeCell ref="L160:M160"/>
    <mergeCell ref="N160:Q160"/>
    <mergeCell ref="F161:I161"/>
    <mergeCell ref="L161:M161"/>
    <mergeCell ref="N161:Q161"/>
    <mergeCell ref="F163:I163"/>
    <mergeCell ref="L163:M163"/>
    <mergeCell ref="N163:Q163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0:I150"/>
    <mergeCell ref="L150:M150"/>
    <mergeCell ref="N150:Q150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39:I139"/>
    <mergeCell ref="L139:M139"/>
    <mergeCell ref="N139:Q139"/>
    <mergeCell ref="F141:I141"/>
    <mergeCell ref="L141:M141"/>
    <mergeCell ref="N141:Q141"/>
    <mergeCell ref="F143:I143"/>
    <mergeCell ref="L143:M143"/>
    <mergeCell ref="N143:Q143"/>
    <mergeCell ref="M129:P129"/>
    <mergeCell ref="M131:Q131"/>
    <mergeCell ref="M132:Q132"/>
    <mergeCell ref="F134:I134"/>
    <mergeCell ref="L134:M134"/>
    <mergeCell ref="N134:Q134"/>
    <mergeCell ref="F138:I138"/>
    <mergeCell ref="L138:M138"/>
    <mergeCell ref="N138:Q138"/>
    <mergeCell ref="D114:H114"/>
    <mergeCell ref="N114:Q114"/>
    <mergeCell ref="D115:H115"/>
    <mergeCell ref="N115:Q115"/>
    <mergeCell ref="N116:Q116"/>
    <mergeCell ref="L118:Q118"/>
    <mergeCell ref="C124:Q124"/>
    <mergeCell ref="F126:P126"/>
    <mergeCell ref="F127:P127"/>
    <mergeCell ref="N107:Q107"/>
    <mergeCell ref="N108:Q108"/>
    <mergeCell ref="N110:Q110"/>
    <mergeCell ref="D111:H111"/>
    <mergeCell ref="N111:Q111"/>
    <mergeCell ref="D112:H112"/>
    <mergeCell ref="N112:Q112"/>
    <mergeCell ref="D113:H113"/>
    <mergeCell ref="N113:Q113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disablePrompts="1" count="2">
    <dataValidation type="list" allowBlank="1" showInputMessage="1" showErrorMessage="1" error="Povolené sú hodnoty K, M." sqref="D225:D230">
      <formula1>"K, M"</formula1>
    </dataValidation>
    <dataValidation type="list" allowBlank="1" showInputMessage="1" showErrorMessage="1" error="Povolené sú hodnoty základná, znížená, nulová." sqref="U225:U23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3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3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5"/>
  <sheetViews>
    <sheetView showGridLines="0" tabSelected="1" workbookViewId="0">
      <pane ySplit="1" topLeftCell="A124" activePane="bottomLeft" state="frozen"/>
      <selection pane="bottomLeft" activeCell="AE86" sqref="AE8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9.33203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14"/>
      <c r="B1" s="11"/>
      <c r="C1" s="11"/>
      <c r="D1" s="12" t="s">
        <v>1</v>
      </c>
      <c r="E1" s="11"/>
      <c r="F1" s="13" t="s">
        <v>112</v>
      </c>
      <c r="G1" s="13"/>
      <c r="H1" s="284" t="s">
        <v>113</v>
      </c>
      <c r="I1" s="284"/>
      <c r="J1" s="284"/>
      <c r="K1" s="284"/>
      <c r="L1" s="13" t="s">
        <v>114</v>
      </c>
      <c r="M1" s="11"/>
      <c r="N1" s="11"/>
      <c r="O1" s="12" t="s">
        <v>115</v>
      </c>
      <c r="P1" s="11"/>
      <c r="Q1" s="11"/>
      <c r="R1" s="11"/>
      <c r="S1" s="13" t="s">
        <v>116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07" t="s">
        <v>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50" t="s">
        <v>8</v>
      </c>
      <c r="T2" s="251"/>
      <c r="U2" s="251"/>
      <c r="V2" s="251"/>
      <c r="W2" s="251"/>
      <c r="X2" s="251"/>
      <c r="Y2" s="251"/>
      <c r="Z2" s="251"/>
      <c r="AA2" s="251"/>
      <c r="AB2" s="251"/>
      <c r="AC2" s="251"/>
      <c r="AT2" s="18" t="s">
        <v>93</v>
      </c>
    </row>
    <row r="3" spans="1:66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78</v>
      </c>
    </row>
    <row r="4" spans="1:66" ht="36.950000000000003" customHeight="1" x14ac:dyDescent="0.3">
      <c r="B4" s="22"/>
      <c r="C4" s="209" t="s">
        <v>117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3"/>
      <c r="T4" s="17" t="s">
        <v>12</v>
      </c>
      <c r="AT4" s="18" t="s">
        <v>6</v>
      </c>
    </row>
    <row r="5" spans="1:66" ht="6.95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17</v>
      </c>
      <c r="E6" s="25"/>
      <c r="F6" s="252" t="str">
        <f>'Rekapitulácia stavby'!K6</f>
        <v xml:space="preserve"> REKONŠTRUKCIA MESTSKEJ KNIŽNICE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"/>
      <c r="R6" s="23"/>
    </row>
    <row r="7" spans="1:66" s="1" customFormat="1" ht="32.85" customHeight="1" x14ac:dyDescent="0.3">
      <c r="B7" s="34"/>
      <c r="C7" s="35"/>
      <c r="D7" s="28" t="s">
        <v>118</v>
      </c>
      <c r="E7" s="35"/>
      <c r="F7" s="215" t="s">
        <v>513</v>
      </c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35"/>
      <c r="R7" s="36"/>
    </row>
    <row r="8" spans="1:66" s="1" customFormat="1" ht="14.45" customHeight="1" x14ac:dyDescent="0.3">
      <c r="B8" s="34"/>
      <c r="C8" s="35"/>
      <c r="D8" s="29" t="s">
        <v>19</v>
      </c>
      <c r="E8" s="35"/>
      <c r="F8" s="27" t="s">
        <v>5</v>
      </c>
      <c r="G8" s="35"/>
      <c r="H8" s="35"/>
      <c r="I8" s="35"/>
      <c r="J8" s="35"/>
      <c r="K8" s="35"/>
      <c r="L8" s="35"/>
      <c r="M8" s="29" t="s">
        <v>20</v>
      </c>
      <c r="N8" s="35"/>
      <c r="O8" s="27" t="s">
        <v>21</v>
      </c>
      <c r="P8" s="35"/>
      <c r="Q8" s="35"/>
      <c r="R8" s="36"/>
    </row>
    <row r="9" spans="1:66" s="1" customFormat="1" ht="14.45" customHeight="1" x14ac:dyDescent="0.3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55" t="str">
        <f>'Rekapitulácia stavby'!AN8</f>
        <v>18. 3. 2014</v>
      </c>
      <c r="P9" s="256"/>
      <c r="Q9" s="35"/>
      <c r="R9" s="36"/>
    </row>
    <row r="10" spans="1:66" s="1" customFormat="1" ht="10.9" customHeigh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 x14ac:dyDescent="0.3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213" t="str">
        <f>IF('Rekapitulácia stavby'!AN10="","",'Rekapitulácia stavby'!AN10)</f>
        <v/>
      </c>
      <c r="P11" s="213"/>
      <c r="Q11" s="35"/>
      <c r="R11" s="36"/>
    </row>
    <row r="12" spans="1:66" s="1" customFormat="1" ht="18" customHeight="1" x14ac:dyDescent="0.3">
      <c r="B12" s="34"/>
      <c r="C12" s="35"/>
      <c r="D12" s="35"/>
      <c r="E12" s="27" t="str">
        <f>IF('Rekapitulácia stavby'!E11="","",'Rekapitulácia stavby'!E11)</f>
        <v xml:space="preserve"> 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213" t="str">
        <f>IF('Rekapitulácia stavby'!AN11="","",'Rekapitulácia stavby'!AN11)</f>
        <v/>
      </c>
      <c r="P12" s="213"/>
      <c r="Q12" s="35"/>
      <c r="R12" s="36"/>
    </row>
    <row r="13" spans="1:66" s="1" customFormat="1" ht="6.95" customHeight="1" x14ac:dyDescent="0.3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 x14ac:dyDescent="0.3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57" t="str">
        <f>IF('Rekapitulácia stavby'!AN13="","",'Rekapitulácia stavby'!AN13)</f>
        <v>Vyplň údaj</v>
      </c>
      <c r="P14" s="213"/>
      <c r="Q14" s="35"/>
      <c r="R14" s="36"/>
    </row>
    <row r="15" spans="1:66" s="1" customFormat="1" ht="18" customHeight="1" x14ac:dyDescent="0.3">
      <c r="B15" s="34"/>
      <c r="C15" s="35"/>
      <c r="D15" s="35"/>
      <c r="E15" s="257" t="str">
        <f>IF('Rekapitulácia stavby'!E14="","",'Rekapitulácia stavby'!E14)</f>
        <v>Vyplň údaj</v>
      </c>
      <c r="F15" s="258"/>
      <c r="G15" s="258"/>
      <c r="H15" s="258"/>
      <c r="I15" s="258"/>
      <c r="J15" s="258"/>
      <c r="K15" s="258"/>
      <c r="L15" s="258"/>
      <c r="M15" s="29" t="s">
        <v>29</v>
      </c>
      <c r="N15" s="35"/>
      <c r="O15" s="257" t="str">
        <f>IF('Rekapitulácia stavby'!AN14="","",'Rekapitulácia stavby'!AN14)</f>
        <v>Vyplň údaj</v>
      </c>
      <c r="P15" s="213"/>
      <c r="Q15" s="35"/>
      <c r="R15" s="36"/>
    </row>
    <row r="16" spans="1:66" s="1" customFormat="1" ht="6.95" customHeight="1" x14ac:dyDescent="0.3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 x14ac:dyDescent="0.3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213" t="s">
        <v>33</v>
      </c>
      <c r="P17" s="213"/>
      <c r="Q17" s="35"/>
      <c r="R17" s="36"/>
    </row>
    <row r="18" spans="2:18" s="1" customFormat="1" ht="18" customHeight="1" x14ac:dyDescent="0.3">
      <c r="B18" s="34"/>
      <c r="C18" s="35"/>
      <c r="D18" s="35"/>
      <c r="E18" s="27" t="s">
        <v>517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213" t="s">
        <v>34</v>
      </c>
      <c r="P18" s="213"/>
      <c r="Q18" s="35"/>
      <c r="R18" s="36"/>
    </row>
    <row r="19" spans="2:18" s="1" customFormat="1" ht="6.95" customHeigh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 x14ac:dyDescent="0.3">
      <c r="B20" s="34"/>
      <c r="C20" s="35"/>
      <c r="D20" s="29" t="s">
        <v>37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213" t="str">
        <f>IF('Rekapitulácia stavby'!AN19="","",'Rekapitulácia stavby'!AN19)</f>
        <v/>
      </c>
      <c r="P20" s="213"/>
      <c r="Q20" s="35"/>
      <c r="R20" s="36"/>
    </row>
    <row r="21" spans="2:18" s="1" customFormat="1" ht="18" customHeight="1" x14ac:dyDescent="0.3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213" t="str">
        <f>IF('Rekapitulácia stavby'!AN20="","",'Rekapitulácia stavby'!AN20)</f>
        <v/>
      </c>
      <c r="P21" s="213"/>
      <c r="Q21" s="35"/>
      <c r="R21" s="36"/>
    </row>
    <row r="22" spans="2:18" s="1" customFormat="1" ht="6.95" customHeigh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 x14ac:dyDescent="0.3">
      <c r="B23" s="34"/>
      <c r="C23" s="35"/>
      <c r="D23" s="29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 x14ac:dyDescent="0.3">
      <c r="B24" s="34"/>
      <c r="C24" s="35"/>
      <c r="D24" s="35"/>
      <c r="E24" s="218" t="s">
        <v>5</v>
      </c>
      <c r="F24" s="218"/>
      <c r="G24" s="218"/>
      <c r="H24" s="218"/>
      <c r="I24" s="218"/>
      <c r="J24" s="218"/>
      <c r="K24" s="218"/>
      <c r="L24" s="218"/>
      <c r="M24" s="35"/>
      <c r="N24" s="35"/>
      <c r="O24" s="35"/>
      <c r="P24" s="35"/>
      <c r="Q24" s="35"/>
      <c r="R24" s="36"/>
    </row>
    <row r="25" spans="2:18" s="1" customFormat="1" ht="6.95" customHeigh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 x14ac:dyDescent="0.3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 x14ac:dyDescent="0.3">
      <c r="B27" s="34"/>
      <c r="C27" s="35"/>
      <c r="D27" s="115" t="s">
        <v>121</v>
      </c>
      <c r="E27" s="35"/>
      <c r="F27" s="35"/>
      <c r="G27" s="35"/>
      <c r="H27" s="35"/>
      <c r="I27" s="35"/>
      <c r="J27" s="35"/>
      <c r="K27" s="35"/>
      <c r="L27" s="35"/>
      <c r="M27" s="219">
        <f>N88</f>
        <v>0</v>
      </c>
      <c r="N27" s="219"/>
      <c r="O27" s="219"/>
      <c r="P27" s="219"/>
      <c r="Q27" s="35"/>
      <c r="R27" s="36"/>
    </row>
    <row r="28" spans="2:18" s="1" customFormat="1" ht="14.45" customHeight="1" x14ac:dyDescent="0.3">
      <c r="B28" s="34"/>
      <c r="C28" s="35"/>
      <c r="D28" s="33" t="s">
        <v>104</v>
      </c>
      <c r="E28" s="35"/>
      <c r="F28" s="35"/>
      <c r="G28" s="35"/>
      <c r="H28" s="35"/>
      <c r="I28" s="35"/>
      <c r="J28" s="35"/>
      <c r="K28" s="35"/>
      <c r="L28" s="35"/>
      <c r="M28" s="219">
        <f>N93</f>
        <v>0</v>
      </c>
      <c r="N28" s="219"/>
      <c r="O28" s="219"/>
      <c r="P28" s="219"/>
      <c r="Q28" s="35"/>
      <c r="R28" s="36"/>
    </row>
    <row r="29" spans="2:18" s="1" customFormat="1" ht="6.95" customHeigh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 x14ac:dyDescent="0.3">
      <c r="B30" s="34"/>
      <c r="C30" s="35"/>
      <c r="D30" s="116" t="s">
        <v>41</v>
      </c>
      <c r="E30" s="35"/>
      <c r="F30" s="35"/>
      <c r="G30" s="35"/>
      <c r="H30" s="35"/>
      <c r="I30" s="35"/>
      <c r="J30" s="35"/>
      <c r="K30" s="35"/>
      <c r="L30" s="35"/>
      <c r="M30" s="259">
        <f>ROUND(M27+M28,2)</f>
        <v>0</v>
      </c>
      <c r="N30" s="254"/>
      <c r="O30" s="254"/>
      <c r="P30" s="254"/>
      <c r="Q30" s="35"/>
      <c r="R30" s="36"/>
    </row>
    <row r="31" spans="2:18" s="1" customFormat="1" ht="6.95" customHeight="1" x14ac:dyDescent="0.3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 x14ac:dyDescent="0.3">
      <c r="B32" s="34"/>
      <c r="C32" s="35"/>
      <c r="D32" s="41" t="s">
        <v>42</v>
      </c>
      <c r="E32" s="41" t="s">
        <v>43</v>
      </c>
      <c r="F32" s="42">
        <v>0.2</v>
      </c>
      <c r="G32" s="117" t="s">
        <v>44</v>
      </c>
      <c r="H32" s="260">
        <f>ROUND((((SUM(BE93:BE100)+SUM(BE118:BE121))+SUM(BE160:BE164))),2)</f>
        <v>0</v>
      </c>
      <c r="I32" s="254"/>
      <c r="J32" s="254"/>
      <c r="K32" s="35"/>
      <c r="L32" s="35"/>
      <c r="M32" s="260">
        <f>ROUND(((ROUND((SUM(BE93:BE100)+SUM(BE118:BE121)), 2)*F32)+SUM(BE160:BE164)*F32),2)</f>
        <v>0</v>
      </c>
      <c r="N32" s="254"/>
      <c r="O32" s="254"/>
      <c r="P32" s="254"/>
      <c r="Q32" s="35"/>
      <c r="R32" s="36"/>
    </row>
    <row r="33" spans="2:18" s="1" customFormat="1" ht="14.45" customHeight="1" x14ac:dyDescent="0.3">
      <c r="B33" s="34"/>
      <c r="C33" s="35"/>
      <c r="D33" s="35"/>
      <c r="E33" s="41" t="s">
        <v>45</v>
      </c>
      <c r="F33" s="42">
        <v>0.2</v>
      </c>
      <c r="G33" s="117" t="s">
        <v>44</v>
      </c>
      <c r="H33" s="260">
        <f>ROUND((((SUM(BF93:BF100)+SUM(BF118:BF121))+SUM(BF160:BF164))),2)</f>
        <v>0</v>
      </c>
      <c r="I33" s="254"/>
      <c r="J33" s="254"/>
      <c r="K33" s="35"/>
      <c r="L33" s="35"/>
      <c r="M33" s="260">
        <f>ROUND(((ROUND((SUM(BF93:BF100)+SUM(BF118:BF121)), 2)*F33)+SUM(BF160:BF164)*F33),2)</f>
        <v>0</v>
      </c>
      <c r="N33" s="254"/>
      <c r="O33" s="254"/>
      <c r="P33" s="254"/>
      <c r="Q33" s="35"/>
      <c r="R33" s="36"/>
    </row>
    <row r="34" spans="2:18" s="1" customFormat="1" ht="14.45" hidden="1" customHeight="1" x14ac:dyDescent="0.3">
      <c r="B34" s="34"/>
      <c r="C34" s="35"/>
      <c r="D34" s="35"/>
      <c r="E34" s="41" t="s">
        <v>46</v>
      </c>
      <c r="F34" s="42">
        <v>0.2</v>
      </c>
      <c r="G34" s="117" t="s">
        <v>44</v>
      </c>
      <c r="H34" s="260">
        <f>ROUND((((SUM(BG93:BG100)+SUM(BG118:BG121))+SUM(BG160:BG164))),2)</f>
        <v>0</v>
      </c>
      <c r="I34" s="254"/>
      <c r="J34" s="254"/>
      <c r="K34" s="35"/>
      <c r="L34" s="35"/>
      <c r="M34" s="260">
        <v>0</v>
      </c>
      <c r="N34" s="254"/>
      <c r="O34" s="254"/>
      <c r="P34" s="254"/>
      <c r="Q34" s="35"/>
      <c r="R34" s="36"/>
    </row>
    <row r="35" spans="2:18" s="1" customFormat="1" ht="14.45" hidden="1" customHeight="1" x14ac:dyDescent="0.3">
      <c r="B35" s="34"/>
      <c r="C35" s="35"/>
      <c r="D35" s="35"/>
      <c r="E35" s="41" t="s">
        <v>47</v>
      </c>
      <c r="F35" s="42">
        <v>0.2</v>
      </c>
      <c r="G35" s="117" t="s">
        <v>44</v>
      </c>
      <c r="H35" s="260">
        <f>ROUND((((SUM(BH93:BH100)+SUM(BH118:BH121))+SUM(BH160:BH164))),2)</f>
        <v>0</v>
      </c>
      <c r="I35" s="254"/>
      <c r="J35" s="254"/>
      <c r="K35" s="35"/>
      <c r="L35" s="35"/>
      <c r="M35" s="260">
        <v>0</v>
      </c>
      <c r="N35" s="254"/>
      <c r="O35" s="254"/>
      <c r="P35" s="254"/>
      <c r="Q35" s="35"/>
      <c r="R35" s="36"/>
    </row>
    <row r="36" spans="2:18" s="1" customFormat="1" ht="14.45" hidden="1" customHeight="1" x14ac:dyDescent="0.3">
      <c r="B36" s="34"/>
      <c r="C36" s="35"/>
      <c r="D36" s="35"/>
      <c r="E36" s="41" t="s">
        <v>48</v>
      </c>
      <c r="F36" s="42">
        <v>0</v>
      </c>
      <c r="G36" s="117" t="s">
        <v>44</v>
      </c>
      <c r="H36" s="260">
        <f>ROUND((((SUM(BI93:BI100)+SUM(BI118:BI121))+SUM(BI160:BI164))),2)</f>
        <v>0</v>
      </c>
      <c r="I36" s="254"/>
      <c r="J36" s="254"/>
      <c r="K36" s="35"/>
      <c r="L36" s="35"/>
      <c r="M36" s="260">
        <v>0</v>
      </c>
      <c r="N36" s="254"/>
      <c r="O36" s="254"/>
      <c r="P36" s="254"/>
      <c r="Q36" s="35"/>
      <c r="R36" s="36"/>
    </row>
    <row r="37" spans="2:18" s="1" customFormat="1" ht="6.95" customHeigh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 x14ac:dyDescent="0.3">
      <c r="B38" s="34"/>
      <c r="C38" s="113"/>
      <c r="D38" s="118" t="s">
        <v>49</v>
      </c>
      <c r="E38" s="74"/>
      <c r="F38" s="74"/>
      <c r="G38" s="119" t="s">
        <v>50</v>
      </c>
      <c r="H38" s="120" t="s">
        <v>51</v>
      </c>
      <c r="I38" s="74"/>
      <c r="J38" s="74"/>
      <c r="K38" s="74"/>
      <c r="L38" s="261">
        <f>SUM(M30:M36)</f>
        <v>0</v>
      </c>
      <c r="M38" s="261"/>
      <c r="N38" s="261"/>
      <c r="O38" s="261"/>
      <c r="P38" s="262"/>
      <c r="Q38" s="113"/>
      <c r="R38" s="36"/>
    </row>
    <row r="39" spans="2:18" s="1" customFormat="1" ht="14.45" customHeigh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 x14ac:dyDescent="0.3">
      <c r="B50" s="34"/>
      <c r="C50" s="35"/>
      <c r="D50" s="49" t="s">
        <v>52</v>
      </c>
      <c r="E50" s="50"/>
      <c r="F50" s="50"/>
      <c r="G50" s="50"/>
      <c r="H50" s="51"/>
      <c r="I50" s="35"/>
      <c r="J50" s="49" t="s">
        <v>53</v>
      </c>
      <c r="K50" s="50"/>
      <c r="L50" s="50"/>
      <c r="M50" s="50"/>
      <c r="N50" s="50"/>
      <c r="O50" s="50"/>
      <c r="P50" s="51"/>
      <c r="Q50" s="35"/>
      <c r="R50" s="36"/>
    </row>
    <row r="51" spans="2:18" x14ac:dyDescent="0.3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x14ac:dyDescent="0.3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x14ac:dyDescent="0.3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x14ac:dyDescent="0.3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x14ac:dyDescent="0.3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x14ac:dyDescent="0.3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x14ac:dyDescent="0.3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x14ac:dyDescent="0.3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 x14ac:dyDescent="0.3">
      <c r="B59" s="34"/>
      <c r="C59" s="35"/>
      <c r="D59" s="54" t="s">
        <v>54</v>
      </c>
      <c r="E59" s="55"/>
      <c r="F59" s="55"/>
      <c r="G59" s="56" t="s">
        <v>55</v>
      </c>
      <c r="H59" s="57"/>
      <c r="I59" s="35"/>
      <c r="J59" s="54" t="s">
        <v>54</v>
      </c>
      <c r="K59" s="55"/>
      <c r="L59" s="55"/>
      <c r="M59" s="55"/>
      <c r="N59" s="56" t="s">
        <v>55</v>
      </c>
      <c r="O59" s="55"/>
      <c r="P59" s="57"/>
      <c r="Q59" s="35"/>
      <c r="R59" s="36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 x14ac:dyDescent="0.3">
      <c r="B61" s="34"/>
      <c r="C61" s="35"/>
      <c r="D61" s="49" t="s">
        <v>56</v>
      </c>
      <c r="E61" s="50"/>
      <c r="F61" s="50"/>
      <c r="G61" s="50"/>
      <c r="H61" s="51"/>
      <c r="I61" s="35"/>
      <c r="J61" s="49" t="s">
        <v>57</v>
      </c>
      <c r="K61" s="50"/>
      <c r="L61" s="50"/>
      <c r="M61" s="50"/>
      <c r="N61" s="50"/>
      <c r="O61" s="50"/>
      <c r="P61" s="51"/>
      <c r="Q61" s="35"/>
      <c r="R61" s="36"/>
    </row>
    <row r="62" spans="2:18" x14ac:dyDescent="0.3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x14ac:dyDescent="0.3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x14ac:dyDescent="0.3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 x14ac:dyDescent="0.3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 x14ac:dyDescent="0.3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 x14ac:dyDescent="0.3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 x14ac:dyDescent="0.3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 x14ac:dyDescent="0.3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 x14ac:dyDescent="0.3">
      <c r="B70" s="34"/>
      <c r="C70" s="35"/>
      <c r="D70" s="54" t="s">
        <v>54</v>
      </c>
      <c r="E70" s="55"/>
      <c r="F70" s="55"/>
      <c r="G70" s="56" t="s">
        <v>55</v>
      </c>
      <c r="H70" s="57"/>
      <c r="I70" s="35"/>
      <c r="J70" s="54" t="s">
        <v>54</v>
      </c>
      <c r="K70" s="55"/>
      <c r="L70" s="55"/>
      <c r="M70" s="55"/>
      <c r="N70" s="56" t="s">
        <v>55</v>
      </c>
      <c r="O70" s="55"/>
      <c r="P70" s="57"/>
      <c r="Q70" s="35"/>
      <c r="R70" s="36"/>
    </row>
    <row r="71" spans="2:18" s="1" customFormat="1" ht="14.45" customHeight="1" x14ac:dyDescent="0.3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 x14ac:dyDescent="0.3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 x14ac:dyDescent="0.3">
      <c r="B76" s="34"/>
      <c r="C76" s="209" t="s">
        <v>122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36"/>
    </row>
    <row r="77" spans="2:18" s="1" customFormat="1" ht="6.95" customHeight="1" x14ac:dyDescent="0.3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 x14ac:dyDescent="0.3">
      <c r="B78" s="34"/>
      <c r="C78" s="29" t="s">
        <v>17</v>
      </c>
      <c r="D78" s="35"/>
      <c r="E78" s="35"/>
      <c r="F78" s="252" t="str">
        <f>F6</f>
        <v xml:space="preserve"> REKONŠTRUKCIA MESTSKEJ KNIŽNICE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5"/>
      <c r="R78" s="36"/>
    </row>
    <row r="79" spans="2:18" s="1" customFormat="1" ht="36.950000000000003" customHeight="1" x14ac:dyDescent="0.3">
      <c r="B79" s="34"/>
      <c r="C79" s="68" t="s">
        <v>118</v>
      </c>
      <c r="D79" s="35"/>
      <c r="E79" s="35"/>
      <c r="F79" s="229" t="str">
        <f>F7</f>
        <v>1801 - E3 - Bleskozvod</v>
      </c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35"/>
      <c r="R79" s="36"/>
    </row>
    <row r="80" spans="2:18" s="1" customFormat="1" ht="6.95" customHeight="1" x14ac:dyDescent="0.3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 x14ac:dyDescent="0.3">
      <c r="B81" s="34"/>
      <c r="C81" s="29" t="s">
        <v>22</v>
      </c>
      <c r="D81" s="35"/>
      <c r="E81" s="35"/>
      <c r="F81" s="27" t="str">
        <f>F9</f>
        <v>Ul. SNP Žiar nad Hronom</v>
      </c>
      <c r="G81" s="35"/>
      <c r="H81" s="35"/>
      <c r="I81" s="35"/>
      <c r="J81" s="35"/>
      <c r="K81" s="29" t="s">
        <v>24</v>
      </c>
      <c r="L81" s="35"/>
      <c r="M81" s="256" t="str">
        <f>IF(O9="","",O9)</f>
        <v>18. 3. 2014</v>
      </c>
      <c r="N81" s="256"/>
      <c r="O81" s="256"/>
      <c r="P81" s="256"/>
      <c r="Q81" s="35"/>
      <c r="R81" s="36"/>
    </row>
    <row r="82" spans="2:65" s="1" customFormat="1" ht="6.95" customHeight="1" x14ac:dyDescent="0.3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36" customHeight="1" x14ac:dyDescent="0.3">
      <c r="B83" s="34"/>
      <c r="C83" s="29" t="s">
        <v>26</v>
      </c>
      <c r="D83" s="35"/>
      <c r="E83" s="35"/>
      <c r="F83" s="27" t="str">
        <f>E12</f>
        <v xml:space="preserve"> </v>
      </c>
      <c r="G83" s="35"/>
      <c r="H83" s="35"/>
      <c r="I83" s="35"/>
      <c r="J83" s="35"/>
      <c r="K83" s="29" t="s">
        <v>32</v>
      </c>
      <c r="L83" s="35"/>
      <c r="M83" s="218" t="str">
        <f>E18</f>
        <v>Architekti-DE  Šoltésovej 22, 96501 Žiar nad Hronom</v>
      </c>
      <c r="N83" s="218"/>
      <c r="O83" s="218"/>
      <c r="P83" s="218"/>
      <c r="Q83" s="218"/>
      <c r="R83" s="36"/>
    </row>
    <row r="84" spans="2:65" s="1" customFormat="1" ht="14.45" customHeight="1" x14ac:dyDescent="0.3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37</v>
      </c>
      <c r="L84" s="35"/>
      <c r="M84" s="213" t="str">
        <f>E21</f>
        <v xml:space="preserve"> </v>
      </c>
      <c r="N84" s="213"/>
      <c r="O84" s="213"/>
      <c r="P84" s="213"/>
      <c r="Q84" s="213"/>
      <c r="R84" s="36"/>
    </row>
    <row r="85" spans="2:65" s="1" customFormat="1" ht="10.35" customHeight="1" x14ac:dyDescent="0.3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 x14ac:dyDescent="0.3">
      <c r="B86" s="34"/>
      <c r="C86" s="263" t="s">
        <v>123</v>
      </c>
      <c r="D86" s="264"/>
      <c r="E86" s="264"/>
      <c r="F86" s="264"/>
      <c r="G86" s="264"/>
      <c r="H86" s="113"/>
      <c r="I86" s="113"/>
      <c r="J86" s="113"/>
      <c r="K86" s="113"/>
      <c r="L86" s="113"/>
      <c r="M86" s="113"/>
      <c r="N86" s="263" t="s">
        <v>124</v>
      </c>
      <c r="O86" s="264"/>
      <c r="P86" s="264"/>
      <c r="Q86" s="264"/>
      <c r="R86" s="36"/>
    </row>
    <row r="87" spans="2:65" s="1" customFormat="1" ht="10.35" customHeight="1" x14ac:dyDescent="0.3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 x14ac:dyDescent="0.3">
      <c r="B88" s="34"/>
      <c r="C88" s="121" t="s">
        <v>125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44">
        <f>N118</f>
        <v>0</v>
      </c>
      <c r="O88" s="265"/>
      <c r="P88" s="265"/>
      <c r="Q88" s="265"/>
      <c r="R88" s="36"/>
      <c r="AU88" s="18" t="s">
        <v>126</v>
      </c>
    </row>
    <row r="89" spans="2:65" s="6" customFormat="1" ht="24.95" customHeight="1" x14ac:dyDescent="0.3">
      <c r="B89" s="122"/>
      <c r="C89" s="123"/>
      <c r="D89" s="124" t="s">
        <v>300</v>
      </c>
      <c r="E89" s="123"/>
      <c r="F89" s="123"/>
      <c r="G89" s="123"/>
      <c r="H89" s="123"/>
      <c r="I89" s="123"/>
      <c r="J89" s="123"/>
      <c r="K89" s="123"/>
      <c r="L89" s="123"/>
      <c r="M89" s="123"/>
      <c r="N89" s="266">
        <f>N119</f>
        <v>0</v>
      </c>
      <c r="O89" s="267"/>
      <c r="P89" s="267"/>
      <c r="Q89" s="267"/>
      <c r="R89" s="125"/>
    </row>
    <row r="90" spans="2:65" s="7" customFormat="1" ht="19.899999999999999" customHeight="1" x14ac:dyDescent="0.3">
      <c r="B90" s="126"/>
      <c r="C90" s="127"/>
      <c r="D90" s="101" t="s">
        <v>301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45">
        <f>N120</f>
        <v>0</v>
      </c>
      <c r="O90" s="268"/>
      <c r="P90" s="268"/>
      <c r="Q90" s="268"/>
      <c r="R90" s="128"/>
    </row>
    <row r="91" spans="2:65" s="6" customFormat="1" ht="21.75" customHeight="1" x14ac:dyDescent="0.35">
      <c r="B91" s="122"/>
      <c r="C91" s="123"/>
      <c r="D91" s="124" t="s">
        <v>134</v>
      </c>
      <c r="E91" s="123"/>
      <c r="F91" s="123"/>
      <c r="G91" s="123"/>
      <c r="H91" s="123"/>
      <c r="I91" s="123"/>
      <c r="J91" s="123"/>
      <c r="K91" s="123"/>
      <c r="L91" s="123"/>
      <c r="M91" s="123"/>
      <c r="N91" s="269">
        <f>N159</f>
        <v>0</v>
      </c>
      <c r="O91" s="267"/>
      <c r="P91" s="267"/>
      <c r="Q91" s="267"/>
      <c r="R91" s="125"/>
    </row>
    <row r="92" spans="2:65" s="1" customFormat="1" ht="21.75" customHeight="1" x14ac:dyDescent="0.3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65" s="1" customFormat="1" ht="29.25" customHeight="1" x14ac:dyDescent="0.3">
      <c r="B93" s="34"/>
      <c r="C93" s="121" t="s">
        <v>135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265">
        <f>ROUND(N94+N95+N96+N97+N98+N99,2)</f>
        <v>0</v>
      </c>
      <c r="O93" s="270"/>
      <c r="P93" s="270"/>
      <c r="Q93" s="270"/>
      <c r="R93" s="36"/>
      <c r="T93" s="129"/>
      <c r="U93" s="130" t="s">
        <v>42</v>
      </c>
    </row>
    <row r="94" spans="2:65" s="1" customFormat="1" ht="18" customHeight="1" x14ac:dyDescent="0.3">
      <c r="B94" s="131"/>
      <c r="C94" s="132"/>
      <c r="D94" s="246" t="s">
        <v>136</v>
      </c>
      <c r="E94" s="271"/>
      <c r="F94" s="271"/>
      <c r="G94" s="271"/>
      <c r="H94" s="271"/>
      <c r="I94" s="132"/>
      <c r="J94" s="132"/>
      <c r="K94" s="132"/>
      <c r="L94" s="132"/>
      <c r="M94" s="132"/>
      <c r="N94" s="248">
        <f>ROUND(N88*T94,2)</f>
        <v>0</v>
      </c>
      <c r="O94" s="272"/>
      <c r="P94" s="272"/>
      <c r="Q94" s="272"/>
      <c r="R94" s="134"/>
      <c r="S94" s="135"/>
      <c r="T94" s="136"/>
      <c r="U94" s="137" t="s">
        <v>45</v>
      </c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8" t="s">
        <v>137</v>
      </c>
      <c r="AZ94" s="135"/>
      <c r="BA94" s="135"/>
      <c r="BB94" s="135"/>
      <c r="BC94" s="135"/>
      <c r="BD94" s="135"/>
      <c r="BE94" s="139">
        <f t="shared" ref="BE94:BE99" si="0">IF(U94="základná",N94,0)</f>
        <v>0</v>
      </c>
      <c r="BF94" s="139">
        <f t="shared" ref="BF94:BF99" si="1">IF(U94="znížená",N94,0)</f>
        <v>0</v>
      </c>
      <c r="BG94" s="139">
        <f t="shared" ref="BG94:BG99" si="2">IF(U94="zákl. prenesená",N94,0)</f>
        <v>0</v>
      </c>
      <c r="BH94" s="139">
        <f t="shared" ref="BH94:BH99" si="3">IF(U94="zníž. prenesená",N94,0)</f>
        <v>0</v>
      </c>
      <c r="BI94" s="139">
        <f t="shared" ref="BI94:BI99" si="4">IF(U94="nulová",N94,0)</f>
        <v>0</v>
      </c>
      <c r="BJ94" s="138" t="s">
        <v>138</v>
      </c>
      <c r="BK94" s="135"/>
      <c r="BL94" s="135"/>
      <c r="BM94" s="135"/>
    </row>
    <row r="95" spans="2:65" s="1" customFormat="1" ht="18" customHeight="1" x14ac:dyDescent="0.3">
      <c r="B95" s="131"/>
      <c r="C95" s="132"/>
      <c r="D95" s="246" t="s">
        <v>139</v>
      </c>
      <c r="E95" s="271"/>
      <c r="F95" s="271"/>
      <c r="G95" s="271"/>
      <c r="H95" s="271"/>
      <c r="I95" s="132"/>
      <c r="J95" s="132"/>
      <c r="K95" s="132"/>
      <c r="L95" s="132"/>
      <c r="M95" s="132"/>
      <c r="N95" s="248">
        <f>ROUND(N88*T95,2)</f>
        <v>0</v>
      </c>
      <c r="O95" s="272"/>
      <c r="P95" s="272"/>
      <c r="Q95" s="272"/>
      <c r="R95" s="134"/>
      <c r="S95" s="135"/>
      <c r="T95" s="136"/>
      <c r="U95" s="137" t="s">
        <v>45</v>
      </c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8" t="s">
        <v>137</v>
      </c>
      <c r="AZ95" s="135"/>
      <c r="BA95" s="135"/>
      <c r="BB95" s="135"/>
      <c r="BC95" s="135"/>
      <c r="BD95" s="135"/>
      <c r="BE95" s="139">
        <f t="shared" si="0"/>
        <v>0</v>
      </c>
      <c r="BF95" s="139">
        <f t="shared" si="1"/>
        <v>0</v>
      </c>
      <c r="BG95" s="139">
        <f t="shared" si="2"/>
        <v>0</v>
      </c>
      <c r="BH95" s="139">
        <f t="shared" si="3"/>
        <v>0</v>
      </c>
      <c r="BI95" s="139">
        <f t="shared" si="4"/>
        <v>0</v>
      </c>
      <c r="BJ95" s="138" t="s">
        <v>138</v>
      </c>
      <c r="BK95" s="135"/>
      <c r="BL95" s="135"/>
      <c r="BM95" s="135"/>
    </row>
    <row r="96" spans="2:65" s="1" customFormat="1" ht="18" customHeight="1" x14ac:dyDescent="0.3">
      <c r="B96" s="131"/>
      <c r="C96" s="132"/>
      <c r="D96" s="246" t="s">
        <v>140</v>
      </c>
      <c r="E96" s="271"/>
      <c r="F96" s="271"/>
      <c r="G96" s="271"/>
      <c r="H96" s="271"/>
      <c r="I96" s="132"/>
      <c r="J96" s="132"/>
      <c r="K96" s="132"/>
      <c r="L96" s="132"/>
      <c r="M96" s="132"/>
      <c r="N96" s="248">
        <f>ROUND(N88*T96,2)</f>
        <v>0</v>
      </c>
      <c r="O96" s="272"/>
      <c r="P96" s="272"/>
      <c r="Q96" s="272"/>
      <c r="R96" s="134"/>
      <c r="S96" s="135"/>
      <c r="T96" s="136"/>
      <c r="U96" s="137" t="s">
        <v>45</v>
      </c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8" t="s">
        <v>137</v>
      </c>
      <c r="AZ96" s="135"/>
      <c r="BA96" s="135"/>
      <c r="BB96" s="135"/>
      <c r="BC96" s="135"/>
      <c r="BD96" s="135"/>
      <c r="BE96" s="139">
        <f t="shared" si="0"/>
        <v>0</v>
      </c>
      <c r="BF96" s="139">
        <f t="shared" si="1"/>
        <v>0</v>
      </c>
      <c r="BG96" s="139">
        <f t="shared" si="2"/>
        <v>0</v>
      </c>
      <c r="BH96" s="139">
        <f t="shared" si="3"/>
        <v>0</v>
      </c>
      <c r="BI96" s="139">
        <f t="shared" si="4"/>
        <v>0</v>
      </c>
      <c r="BJ96" s="138" t="s">
        <v>138</v>
      </c>
      <c r="BK96" s="135"/>
      <c r="BL96" s="135"/>
      <c r="BM96" s="135"/>
    </row>
    <row r="97" spans="2:65" s="1" customFormat="1" ht="18" customHeight="1" x14ac:dyDescent="0.3">
      <c r="B97" s="131"/>
      <c r="C97" s="132"/>
      <c r="D97" s="246" t="s">
        <v>141</v>
      </c>
      <c r="E97" s="271"/>
      <c r="F97" s="271"/>
      <c r="G97" s="271"/>
      <c r="H97" s="271"/>
      <c r="I97" s="132"/>
      <c r="J97" s="132"/>
      <c r="K97" s="132"/>
      <c r="L97" s="132"/>
      <c r="M97" s="132"/>
      <c r="N97" s="248">
        <f>ROUND(N88*T97,2)</f>
        <v>0</v>
      </c>
      <c r="O97" s="272"/>
      <c r="P97" s="272"/>
      <c r="Q97" s="272"/>
      <c r="R97" s="134"/>
      <c r="S97" s="135"/>
      <c r="T97" s="136"/>
      <c r="U97" s="137" t="s">
        <v>45</v>
      </c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8" t="s">
        <v>137</v>
      </c>
      <c r="AZ97" s="135"/>
      <c r="BA97" s="135"/>
      <c r="BB97" s="135"/>
      <c r="BC97" s="135"/>
      <c r="BD97" s="135"/>
      <c r="BE97" s="139">
        <f t="shared" si="0"/>
        <v>0</v>
      </c>
      <c r="BF97" s="139">
        <f t="shared" si="1"/>
        <v>0</v>
      </c>
      <c r="BG97" s="139">
        <f t="shared" si="2"/>
        <v>0</v>
      </c>
      <c r="BH97" s="139">
        <f t="shared" si="3"/>
        <v>0</v>
      </c>
      <c r="BI97" s="139">
        <f t="shared" si="4"/>
        <v>0</v>
      </c>
      <c r="BJ97" s="138" t="s">
        <v>138</v>
      </c>
      <c r="BK97" s="135"/>
      <c r="BL97" s="135"/>
      <c r="BM97" s="135"/>
    </row>
    <row r="98" spans="2:65" s="1" customFormat="1" ht="18" customHeight="1" x14ac:dyDescent="0.3">
      <c r="B98" s="131"/>
      <c r="C98" s="132"/>
      <c r="D98" s="246" t="s">
        <v>142</v>
      </c>
      <c r="E98" s="271"/>
      <c r="F98" s="271"/>
      <c r="G98" s="271"/>
      <c r="H98" s="271"/>
      <c r="I98" s="132"/>
      <c r="J98" s="132"/>
      <c r="K98" s="132"/>
      <c r="L98" s="132"/>
      <c r="M98" s="132"/>
      <c r="N98" s="248">
        <f>ROUND(N88*T98,2)</f>
        <v>0</v>
      </c>
      <c r="O98" s="272"/>
      <c r="P98" s="272"/>
      <c r="Q98" s="272"/>
      <c r="R98" s="134"/>
      <c r="S98" s="135"/>
      <c r="T98" s="136"/>
      <c r="U98" s="137" t="s">
        <v>45</v>
      </c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8" t="s">
        <v>137</v>
      </c>
      <c r="AZ98" s="135"/>
      <c r="BA98" s="135"/>
      <c r="BB98" s="135"/>
      <c r="BC98" s="135"/>
      <c r="BD98" s="135"/>
      <c r="BE98" s="139">
        <f t="shared" si="0"/>
        <v>0</v>
      </c>
      <c r="BF98" s="139">
        <f t="shared" si="1"/>
        <v>0</v>
      </c>
      <c r="BG98" s="139">
        <f t="shared" si="2"/>
        <v>0</v>
      </c>
      <c r="BH98" s="139">
        <f t="shared" si="3"/>
        <v>0</v>
      </c>
      <c r="BI98" s="139">
        <f t="shared" si="4"/>
        <v>0</v>
      </c>
      <c r="BJ98" s="138" t="s">
        <v>138</v>
      </c>
      <c r="BK98" s="135"/>
      <c r="BL98" s="135"/>
      <c r="BM98" s="135"/>
    </row>
    <row r="99" spans="2:65" s="1" customFormat="1" ht="18" customHeight="1" x14ac:dyDescent="0.3">
      <c r="B99" s="131"/>
      <c r="C99" s="132"/>
      <c r="D99" s="133" t="s">
        <v>143</v>
      </c>
      <c r="E99" s="132"/>
      <c r="F99" s="132"/>
      <c r="G99" s="132"/>
      <c r="H99" s="132"/>
      <c r="I99" s="132"/>
      <c r="J99" s="132"/>
      <c r="K99" s="132"/>
      <c r="L99" s="132"/>
      <c r="M99" s="132"/>
      <c r="N99" s="248">
        <f>ROUND(N88*T99,2)</f>
        <v>0</v>
      </c>
      <c r="O99" s="272"/>
      <c r="P99" s="272"/>
      <c r="Q99" s="272"/>
      <c r="R99" s="134"/>
      <c r="S99" s="135"/>
      <c r="T99" s="140"/>
      <c r="U99" s="141" t="s">
        <v>45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8" t="s">
        <v>144</v>
      </c>
      <c r="AZ99" s="135"/>
      <c r="BA99" s="135"/>
      <c r="BB99" s="135"/>
      <c r="BC99" s="135"/>
      <c r="BD99" s="135"/>
      <c r="BE99" s="139">
        <f t="shared" si="0"/>
        <v>0</v>
      </c>
      <c r="BF99" s="139">
        <f t="shared" si="1"/>
        <v>0</v>
      </c>
      <c r="BG99" s="139">
        <f t="shared" si="2"/>
        <v>0</v>
      </c>
      <c r="BH99" s="139">
        <f t="shared" si="3"/>
        <v>0</v>
      </c>
      <c r="BI99" s="139">
        <f t="shared" si="4"/>
        <v>0</v>
      </c>
      <c r="BJ99" s="138" t="s">
        <v>138</v>
      </c>
      <c r="BK99" s="135"/>
      <c r="BL99" s="135"/>
      <c r="BM99" s="135"/>
    </row>
    <row r="100" spans="2:65" s="1" customFormat="1" x14ac:dyDescent="0.3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29.25" customHeight="1" x14ac:dyDescent="0.3">
      <c r="B101" s="34"/>
      <c r="C101" s="112" t="s">
        <v>111</v>
      </c>
      <c r="D101" s="113"/>
      <c r="E101" s="113"/>
      <c r="F101" s="113"/>
      <c r="G101" s="113"/>
      <c r="H101" s="113"/>
      <c r="I101" s="113"/>
      <c r="J101" s="113"/>
      <c r="K101" s="113"/>
      <c r="L101" s="249">
        <f>ROUND(SUM(N88+N93),2)</f>
        <v>0</v>
      </c>
      <c r="M101" s="249"/>
      <c r="N101" s="249"/>
      <c r="O101" s="249"/>
      <c r="P101" s="249"/>
      <c r="Q101" s="249"/>
      <c r="R101" s="36"/>
    </row>
    <row r="102" spans="2:65" s="1" customFormat="1" ht="6.95" customHeight="1" x14ac:dyDescent="0.3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6" spans="2:65" s="1" customFormat="1" ht="6.95" customHeight="1" x14ac:dyDescent="0.3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2:65" s="1" customFormat="1" ht="36.950000000000003" customHeight="1" x14ac:dyDescent="0.3">
      <c r="B107" s="34"/>
      <c r="C107" s="209" t="s">
        <v>145</v>
      </c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36"/>
    </row>
    <row r="108" spans="2:65" s="1" customFormat="1" ht="6.95" customHeight="1" x14ac:dyDescent="0.3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1" customFormat="1" ht="30" customHeight="1" x14ac:dyDescent="0.3">
      <c r="B109" s="34"/>
      <c r="C109" s="29" t="s">
        <v>17</v>
      </c>
      <c r="D109" s="35"/>
      <c r="E109" s="35"/>
      <c r="F109" s="252" t="str">
        <f>F6</f>
        <v xml:space="preserve"> REKONŠTRUKCIA MESTSKEJ KNIŽNICE</v>
      </c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35"/>
      <c r="R109" s="36"/>
    </row>
    <row r="110" spans="2:65" s="1" customFormat="1" ht="36.950000000000003" customHeight="1" x14ac:dyDescent="0.3">
      <c r="B110" s="34"/>
      <c r="C110" s="68" t="s">
        <v>118</v>
      </c>
      <c r="D110" s="35"/>
      <c r="E110" s="35"/>
      <c r="F110" s="229" t="str">
        <f>F7</f>
        <v>1801 - E3 - Bleskozvod</v>
      </c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35"/>
      <c r="R110" s="36"/>
    </row>
    <row r="111" spans="2:65" s="1" customFormat="1" ht="6.95" customHeight="1" x14ac:dyDescent="0.3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65" s="1" customFormat="1" ht="18" customHeight="1" x14ac:dyDescent="0.3">
      <c r="B112" s="34"/>
      <c r="C112" s="29" t="s">
        <v>22</v>
      </c>
      <c r="D112" s="35"/>
      <c r="E112" s="35"/>
      <c r="F112" s="27" t="str">
        <f>F9</f>
        <v>Ul. SNP Žiar nad Hronom</v>
      </c>
      <c r="G112" s="35"/>
      <c r="H112" s="35"/>
      <c r="I112" s="35"/>
      <c r="J112" s="35"/>
      <c r="K112" s="29" t="s">
        <v>24</v>
      </c>
      <c r="L112" s="35"/>
      <c r="M112" s="256" t="str">
        <f>IF(O9="","",O9)</f>
        <v>18. 3. 2014</v>
      </c>
      <c r="N112" s="256"/>
      <c r="O112" s="256"/>
      <c r="P112" s="256"/>
      <c r="Q112" s="35"/>
      <c r="R112" s="36"/>
    </row>
    <row r="113" spans="2:65" s="1" customFormat="1" ht="6.95" customHeight="1" x14ac:dyDescent="0.3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5" x14ac:dyDescent="0.3">
      <c r="B114" s="34"/>
      <c r="C114" s="29" t="s">
        <v>26</v>
      </c>
      <c r="D114" s="35"/>
      <c r="E114" s="35"/>
      <c r="F114" s="27" t="str">
        <f>E12</f>
        <v xml:space="preserve"> </v>
      </c>
      <c r="G114" s="35"/>
      <c r="H114" s="35"/>
      <c r="I114" s="35"/>
      <c r="J114" s="35"/>
      <c r="K114" s="29" t="s">
        <v>32</v>
      </c>
      <c r="L114" s="35"/>
      <c r="M114" s="213" t="str">
        <f>E18</f>
        <v>Architekti-DE  Šoltésovej 22, 96501 Žiar nad Hronom</v>
      </c>
      <c r="N114" s="213"/>
      <c r="O114" s="213"/>
      <c r="P114" s="213"/>
      <c r="Q114" s="213"/>
      <c r="R114" s="36"/>
    </row>
    <row r="115" spans="2:65" s="1" customFormat="1" ht="14.45" customHeight="1" x14ac:dyDescent="0.3">
      <c r="B115" s="34"/>
      <c r="C115" s="29" t="s">
        <v>30</v>
      </c>
      <c r="D115" s="35"/>
      <c r="E115" s="35"/>
      <c r="F115" s="27" t="str">
        <f>IF(E15="","",E15)</f>
        <v>Vyplň údaj</v>
      </c>
      <c r="G115" s="35"/>
      <c r="H115" s="35"/>
      <c r="I115" s="35"/>
      <c r="J115" s="35"/>
      <c r="K115" s="29" t="s">
        <v>37</v>
      </c>
      <c r="L115" s="35"/>
      <c r="M115" s="213" t="str">
        <f>E21</f>
        <v xml:space="preserve"> </v>
      </c>
      <c r="N115" s="213"/>
      <c r="O115" s="213"/>
      <c r="P115" s="213"/>
      <c r="Q115" s="213"/>
      <c r="R115" s="36"/>
    </row>
    <row r="116" spans="2:65" s="1" customFormat="1" ht="10.35" customHeight="1" x14ac:dyDescent="0.3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8" customFormat="1" ht="29.25" customHeight="1" x14ac:dyDescent="0.3">
      <c r="B117" s="142"/>
      <c r="C117" s="143" t="s">
        <v>146</v>
      </c>
      <c r="D117" s="144" t="s">
        <v>147</v>
      </c>
      <c r="E117" s="144" t="s">
        <v>60</v>
      </c>
      <c r="F117" s="273" t="s">
        <v>148</v>
      </c>
      <c r="G117" s="273"/>
      <c r="H117" s="273"/>
      <c r="I117" s="273"/>
      <c r="J117" s="144" t="s">
        <v>149</v>
      </c>
      <c r="K117" s="144" t="s">
        <v>150</v>
      </c>
      <c r="L117" s="273" t="s">
        <v>151</v>
      </c>
      <c r="M117" s="273"/>
      <c r="N117" s="273" t="s">
        <v>124</v>
      </c>
      <c r="O117" s="273"/>
      <c r="P117" s="273"/>
      <c r="Q117" s="274"/>
      <c r="R117" s="145"/>
      <c r="T117" s="75" t="s">
        <v>152</v>
      </c>
      <c r="U117" s="76" t="s">
        <v>42</v>
      </c>
      <c r="V117" s="76" t="s">
        <v>153</v>
      </c>
      <c r="W117" s="76" t="s">
        <v>154</v>
      </c>
      <c r="X117" s="76" t="s">
        <v>155</v>
      </c>
      <c r="Y117" s="76" t="s">
        <v>156</v>
      </c>
      <c r="Z117" s="76" t="s">
        <v>157</v>
      </c>
      <c r="AA117" s="77" t="s">
        <v>158</v>
      </c>
    </row>
    <row r="118" spans="2:65" s="1" customFormat="1" ht="29.25" customHeight="1" x14ac:dyDescent="0.35">
      <c r="B118" s="34"/>
      <c r="C118" s="79" t="s">
        <v>121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285">
        <f>BK118</f>
        <v>0</v>
      </c>
      <c r="O118" s="286"/>
      <c r="P118" s="286"/>
      <c r="Q118" s="286"/>
      <c r="R118" s="36"/>
      <c r="T118" s="78"/>
      <c r="U118" s="50"/>
      <c r="V118" s="50"/>
      <c r="W118" s="146">
        <f>W119+W159</f>
        <v>0</v>
      </c>
      <c r="X118" s="50"/>
      <c r="Y118" s="146">
        <f>Y119+Y159</f>
        <v>0</v>
      </c>
      <c r="Z118" s="50"/>
      <c r="AA118" s="147">
        <f>AA119+AA159</f>
        <v>0</v>
      </c>
      <c r="AT118" s="18" t="s">
        <v>77</v>
      </c>
      <c r="AU118" s="18" t="s">
        <v>126</v>
      </c>
      <c r="BK118" s="148">
        <f>BK119+BK159</f>
        <v>0</v>
      </c>
    </row>
    <row r="119" spans="2:65" s="9" customFormat="1" ht="37.35" customHeight="1" x14ac:dyDescent="0.35">
      <c r="B119" s="149"/>
      <c r="C119" s="150"/>
      <c r="D119" s="151" t="s">
        <v>300</v>
      </c>
      <c r="E119" s="151"/>
      <c r="F119" s="151"/>
      <c r="G119" s="151"/>
      <c r="H119" s="151"/>
      <c r="I119" s="151"/>
      <c r="J119" s="151"/>
      <c r="K119" s="151"/>
      <c r="L119" s="151"/>
      <c r="M119" s="151"/>
      <c r="N119" s="269">
        <f>BK119</f>
        <v>0</v>
      </c>
      <c r="O119" s="287"/>
      <c r="P119" s="287"/>
      <c r="Q119" s="287"/>
      <c r="R119" s="152"/>
      <c r="T119" s="153"/>
      <c r="U119" s="150"/>
      <c r="V119" s="150"/>
      <c r="W119" s="154">
        <f>W120</f>
        <v>0</v>
      </c>
      <c r="X119" s="150"/>
      <c r="Y119" s="154">
        <f>Y120</f>
        <v>0</v>
      </c>
      <c r="Z119" s="150"/>
      <c r="AA119" s="155">
        <f>AA120</f>
        <v>0</v>
      </c>
      <c r="AR119" s="156" t="s">
        <v>170</v>
      </c>
      <c r="AT119" s="157" t="s">
        <v>77</v>
      </c>
      <c r="AU119" s="157" t="s">
        <v>78</v>
      </c>
      <c r="AY119" s="156" t="s">
        <v>159</v>
      </c>
      <c r="BK119" s="158">
        <f>BK120</f>
        <v>0</v>
      </c>
    </row>
    <row r="120" spans="2:65" s="9" customFormat="1" ht="19.899999999999999" customHeight="1" x14ac:dyDescent="0.3">
      <c r="B120" s="149"/>
      <c r="C120" s="150"/>
      <c r="D120" s="159" t="s">
        <v>301</v>
      </c>
      <c r="E120" s="159"/>
      <c r="F120" s="159"/>
      <c r="G120" s="159"/>
      <c r="H120" s="159"/>
      <c r="I120" s="159"/>
      <c r="J120" s="159"/>
      <c r="K120" s="159"/>
      <c r="L120" s="159"/>
      <c r="M120" s="159"/>
      <c r="N120" s="288">
        <f>BK120</f>
        <v>0</v>
      </c>
      <c r="O120" s="289"/>
      <c r="P120" s="289"/>
      <c r="Q120" s="289"/>
      <c r="R120" s="152"/>
      <c r="T120" s="153"/>
      <c r="U120" s="150"/>
      <c r="V120" s="150"/>
      <c r="W120" s="154">
        <f>W121</f>
        <v>0</v>
      </c>
      <c r="X120" s="150"/>
      <c r="Y120" s="154">
        <f>Y121</f>
        <v>0</v>
      </c>
      <c r="Z120" s="150"/>
      <c r="AA120" s="155">
        <f>AA121</f>
        <v>0</v>
      </c>
      <c r="AR120" s="156" t="s">
        <v>170</v>
      </c>
      <c r="AT120" s="157" t="s">
        <v>77</v>
      </c>
      <c r="AU120" s="157" t="s">
        <v>86</v>
      </c>
      <c r="AY120" s="156" t="s">
        <v>159</v>
      </c>
      <c r="BK120" s="158">
        <f>BK121</f>
        <v>0</v>
      </c>
    </row>
    <row r="121" spans="2:65" s="1" customFormat="1" ht="16.5" customHeight="1" x14ac:dyDescent="0.3">
      <c r="B121" s="131"/>
      <c r="C121" s="160" t="s">
        <v>86</v>
      </c>
      <c r="D121" s="160" t="s">
        <v>160</v>
      </c>
      <c r="E121" s="161" t="s">
        <v>514</v>
      </c>
      <c r="F121" s="275" t="s">
        <v>515</v>
      </c>
      <c r="G121" s="275"/>
      <c r="H121" s="275"/>
      <c r="I121" s="275"/>
      <c r="J121" s="162" t="s">
        <v>201</v>
      </c>
      <c r="K121" s="163">
        <v>1</v>
      </c>
      <c r="L121" s="276">
        <v>0</v>
      </c>
      <c r="M121" s="276"/>
      <c r="N121" s="277">
        <f>ROUND(L121*K121,3)</f>
        <v>0</v>
      </c>
      <c r="O121" s="277"/>
      <c r="P121" s="277"/>
      <c r="Q121" s="277"/>
      <c r="R121" s="201"/>
      <c r="T121" s="165" t="s">
        <v>5</v>
      </c>
      <c r="U121" s="43" t="s">
        <v>45</v>
      </c>
      <c r="V121" s="35"/>
      <c r="W121" s="166">
        <f>V121*K121</f>
        <v>0</v>
      </c>
      <c r="X121" s="166">
        <v>0</v>
      </c>
      <c r="Y121" s="166">
        <f>X121*K121</f>
        <v>0</v>
      </c>
      <c r="Z121" s="166">
        <v>0</v>
      </c>
      <c r="AA121" s="167">
        <f>Z121*K121</f>
        <v>0</v>
      </c>
      <c r="AR121" s="18" t="s">
        <v>503</v>
      </c>
      <c r="AT121" s="18" t="s">
        <v>160</v>
      </c>
      <c r="AU121" s="18" t="s">
        <v>138</v>
      </c>
      <c r="AY121" s="18" t="s">
        <v>159</v>
      </c>
      <c r="BE121" s="105">
        <f>IF(U121="základná",N121,0)</f>
        <v>0</v>
      </c>
      <c r="BF121" s="105">
        <f>IF(U121="znížená",N121,0)</f>
        <v>0</v>
      </c>
      <c r="BG121" s="105">
        <f>IF(U121="zákl. prenesená",N121,0)</f>
        <v>0</v>
      </c>
      <c r="BH121" s="105">
        <f>IF(U121="zníž. prenesená",N121,0)</f>
        <v>0</v>
      </c>
      <c r="BI121" s="105">
        <f>IF(U121="nulová",N121,0)</f>
        <v>0</v>
      </c>
      <c r="BJ121" s="18" t="s">
        <v>138</v>
      </c>
      <c r="BK121" s="168">
        <f>ROUND(L121*K121,3)</f>
        <v>0</v>
      </c>
      <c r="BL121" s="18" t="s">
        <v>503</v>
      </c>
      <c r="BM121" s="18" t="s">
        <v>516</v>
      </c>
    </row>
    <row r="122" spans="2:65" s="1" customFormat="1" ht="16.5" customHeight="1" x14ac:dyDescent="0.3">
      <c r="B122" s="199"/>
      <c r="C122" s="178"/>
      <c r="D122" s="178"/>
      <c r="E122" s="179"/>
      <c r="F122" s="180"/>
      <c r="G122" s="180"/>
      <c r="H122" s="180"/>
      <c r="I122" s="180"/>
      <c r="J122" s="181"/>
      <c r="K122" s="182"/>
      <c r="L122" s="183"/>
      <c r="M122" s="183"/>
      <c r="N122" s="163"/>
      <c r="O122" s="163"/>
      <c r="P122" s="163"/>
      <c r="Q122" s="163"/>
      <c r="R122" s="201"/>
      <c r="T122" s="198"/>
      <c r="U122" s="43"/>
      <c r="V122" s="35"/>
      <c r="W122" s="166"/>
      <c r="X122" s="166"/>
      <c r="Y122" s="166"/>
      <c r="Z122" s="166"/>
      <c r="AA122" s="166"/>
      <c r="AR122" s="18"/>
      <c r="AT122" s="18"/>
      <c r="AU122" s="18"/>
      <c r="AY122" s="18"/>
      <c r="BE122" s="105"/>
      <c r="BF122" s="105"/>
      <c r="BG122" s="105"/>
      <c r="BH122" s="105"/>
      <c r="BI122" s="105"/>
      <c r="BJ122" s="18"/>
      <c r="BK122" s="168"/>
      <c r="BL122" s="18"/>
      <c r="BM122" s="18"/>
    </row>
    <row r="123" spans="2:65" x14ac:dyDescent="0.3">
      <c r="B123" s="200"/>
      <c r="C123" s="306" t="s">
        <v>518</v>
      </c>
      <c r="D123" s="307"/>
      <c r="E123" s="307"/>
      <c r="F123" s="308"/>
      <c r="G123" s="184" t="s">
        <v>519</v>
      </c>
      <c r="H123" s="185" t="s">
        <v>520</v>
      </c>
      <c r="I123" s="185" t="s">
        <v>521</v>
      </c>
      <c r="J123" s="185" t="s">
        <v>522</v>
      </c>
      <c r="K123" s="185" t="s">
        <v>523</v>
      </c>
      <c r="L123" s="185" t="s">
        <v>524</v>
      </c>
      <c r="M123" s="185" t="s">
        <v>525</v>
      </c>
      <c r="N123" s="277" t="s">
        <v>526</v>
      </c>
      <c r="O123" s="277"/>
      <c r="P123" s="277"/>
      <c r="Q123" s="277"/>
      <c r="R123" s="202"/>
    </row>
    <row r="124" spans="2:65" x14ac:dyDescent="0.3">
      <c r="B124" s="200"/>
      <c r="C124" s="306" t="s">
        <v>527</v>
      </c>
      <c r="D124" s="307"/>
      <c r="E124" s="307"/>
      <c r="F124" s="308"/>
      <c r="G124" s="184" t="s">
        <v>201</v>
      </c>
      <c r="H124" s="186">
        <v>3</v>
      </c>
      <c r="I124" s="186"/>
      <c r="J124" s="186">
        <f>SUM(H124*I124)</f>
        <v>0</v>
      </c>
      <c r="K124" s="186"/>
      <c r="L124" s="187">
        <f>SUM(H124*K124)</f>
        <v>0</v>
      </c>
      <c r="M124" s="186">
        <f>SUM(I124,K124)</f>
        <v>0</v>
      </c>
      <c r="N124" s="277">
        <f>SUM(H124*M124)</f>
        <v>0</v>
      </c>
      <c r="O124" s="277"/>
      <c r="P124" s="277"/>
      <c r="Q124" s="277"/>
      <c r="R124" s="202"/>
    </row>
    <row r="125" spans="2:65" x14ac:dyDescent="0.3">
      <c r="B125" s="200"/>
      <c r="C125" s="306" t="s">
        <v>528</v>
      </c>
      <c r="D125" s="307"/>
      <c r="E125" s="307"/>
      <c r="F125" s="308"/>
      <c r="G125" s="184" t="s">
        <v>201</v>
      </c>
      <c r="H125" s="186">
        <v>1</v>
      </c>
      <c r="I125" s="186"/>
      <c r="J125" s="186">
        <f t="shared" ref="J125:J157" si="5">SUM(H125*I125)</f>
        <v>0</v>
      </c>
      <c r="K125" s="186"/>
      <c r="L125" s="186">
        <f t="shared" ref="L125:L157" si="6">SUM(H125*K125)</f>
        <v>0</v>
      </c>
      <c r="M125" s="186"/>
      <c r="N125" s="277">
        <f t="shared" ref="N125:N157" si="7">SUM(H125*M125)</f>
        <v>0</v>
      </c>
      <c r="O125" s="277"/>
      <c r="P125" s="277"/>
      <c r="Q125" s="277"/>
      <c r="R125" s="202"/>
    </row>
    <row r="126" spans="2:65" x14ac:dyDescent="0.3">
      <c r="B126" s="200"/>
      <c r="C126" s="306" t="s">
        <v>529</v>
      </c>
      <c r="D126" s="307"/>
      <c r="E126" s="307"/>
      <c r="F126" s="308"/>
      <c r="G126" s="184" t="s">
        <v>201</v>
      </c>
      <c r="H126" s="186">
        <v>4</v>
      </c>
      <c r="I126" s="186"/>
      <c r="J126" s="186">
        <f t="shared" si="5"/>
        <v>0</v>
      </c>
      <c r="K126" s="186"/>
      <c r="L126" s="186">
        <f t="shared" si="6"/>
        <v>0</v>
      </c>
      <c r="M126" s="186"/>
      <c r="N126" s="277">
        <f t="shared" si="7"/>
        <v>0</v>
      </c>
      <c r="O126" s="277"/>
      <c r="P126" s="277"/>
      <c r="Q126" s="277"/>
      <c r="R126" s="202"/>
    </row>
    <row r="127" spans="2:65" x14ac:dyDescent="0.3">
      <c r="B127" s="200"/>
      <c r="C127" s="306" t="s">
        <v>530</v>
      </c>
      <c r="D127" s="307"/>
      <c r="E127" s="307"/>
      <c r="F127" s="308"/>
      <c r="G127" s="184" t="s">
        <v>201</v>
      </c>
      <c r="H127" s="186">
        <v>4</v>
      </c>
      <c r="I127" s="186"/>
      <c r="J127" s="186">
        <f t="shared" si="5"/>
        <v>0</v>
      </c>
      <c r="K127" s="186"/>
      <c r="L127" s="186">
        <f t="shared" si="6"/>
        <v>0</v>
      </c>
      <c r="M127" s="186"/>
      <c r="N127" s="277">
        <f t="shared" si="7"/>
        <v>0</v>
      </c>
      <c r="O127" s="277"/>
      <c r="P127" s="277"/>
      <c r="Q127" s="277"/>
      <c r="R127" s="202"/>
    </row>
    <row r="128" spans="2:65" x14ac:dyDescent="0.3">
      <c r="B128" s="200"/>
      <c r="C128" s="306" t="s">
        <v>531</v>
      </c>
      <c r="D128" s="307"/>
      <c r="E128" s="307"/>
      <c r="F128" s="308"/>
      <c r="G128" s="184" t="s">
        <v>201</v>
      </c>
      <c r="H128" s="186">
        <v>16</v>
      </c>
      <c r="I128" s="186"/>
      <c r="J128" s="186">
        <f t="shared" si="5"/>
        <v>0</v>
      </c>
      <c r="K128" s="186"/>
      <c r="L128" s="186">
        <f t="shared" si="6"/>
        <v>0</v>
      </c>
      <c r="M128" s="186"/>
      <c r="N128" s="277">
        <f t="shared" si="7"/>
        <v>0</v>
      </c>
      <c r="O128" s="277"/>
      <c r="P128" s="277"/>
      <c r="Q128" s="277"/>
      <c r="R128" s="202"/>
    </row>
    <row r="129" spans="2:18" x14ac:dyDescent="0.3">
      <c r="B129" s="200"/>
      <c r="C129" s="306" t="s">
        <v>532</v>
      </c>
      <c r="D129" s="307"/>
      <c r="E129" s="307"/>
      <c r="F129" s="308"/>
      <c r="G129" s="184" t="s">
        <v>201</v>
      </c>
      <c r="H129" s="186">
        <v>45</v>
      </c>
      <c r="I129" s="186"/>
      <c r="J129" s="186">
        <f t="shared" si="5"/>
        <v>0</v>
      </c>
      <c r="K129" s="186"/>
      <c r="L129" s="186">
        <f t="shared" si="6"/>
        <v>0</v>
      </c>
      <c r="M129" s="186"/>
      <c r="N129" s="277">
        <f t="shared" si="7"/>
        <v>0</v>
      </c>
      <c r="O129" s="277"/>
      <c r="P129" s="277"/>
      <c r="Q129" s="277"/>
      <c r="R129" s="202"/>
    </row>
    <row r="130" spans="2:18" x14ac:dyDescent="0.3">
      <c r="B130" s="200"/>
      <c r="C130" s="306" t="s">
        <v>533</v>
      </c>
      <c r="D130" s="307"/>
      <c r="E130" s="307"/>
      <c r="F130" s="308"/>
      <c r="G130" s="184" t="s">
        <v>173</v>
      </c>
      <c r="H130" s="186">
        <v>20</v>
      </c>
      <c r="I130" s="186"/>
      <c r="J130" s="186">
        <f t="shared" si="5"/>
        <v>0</v>
      </c>
      <c r="K130" s="186"/>
      <c r="L130" s="186">
        <f t="shared" si="6"/>
        <v>0</v>
      </c>
      <c r="M130" s="186"/>
      <c r="N130" s="277">
        <f t="shared" si="7"/>
        <v>0</v>
      </c>
      <c r="O130" s="277"/>
      <c r="P130" s="277"/>
      <c r="Q130" s="277"/>
      <c r="R130" s="202"/>
    </row>
    <row r="131" spans="2:18" x14ac:dyDescent="0.3">
      <c r="B131" s="200"/>
      <c r="C131" s="306" t="s">
        <v>534</v>
      </c>
      <c r="D131" s="307"/>
      <c r="E131" s="307"/>
      <c r="F131" s="308"/>
      <c r="G131" s="184" t="s">
        <v>201</v>
      </c>
      <c r="H131" s="186">
        <v>6</v>
      </c>
      <c r="I131" s="186"/>
      <c r="J131" s="186">
        <f t="shared" si="5"/>
        <v>0</v>
      </c>
      <c r="K131" s="186"/>
      <c r="L131" s="186">
        <f t="shared" si="6"/>
        <v>0</v>
      </c>
      <c r="M131" s="186"/>
      <c r="N131" s="277">
        <f t="shared" si="7"/>
        <v>0</v>
      </c>
      <c r="O131" s="277"/>
      <c r="P131" s="277"/>
      <c r="Q131" s="277"/>
      <c r="R131" s="202"/>
    </row>
    <row r="132" spans="2:18" x14ac:dyDescent="0.3">
      <c r="B132" s="200"/>
      <c r="C132" s="188" t="s">
        <v>535</v>
      </c>
      <c r="D132" s="189"/>
      <c r="E132" s="189"/>
      <c r="F132" s="188"/>
      <c r="G132" s="184" t="s">
        <v>201</v>
      </c>
      <c r="H132" s="186">
        <v>10</v>
      </c>
      <c r="I132" s="186"/>
      <c r="J132" s="186">
        <f t="shared" si="5"/>
        <v>0</v>
      </c>
      <c r="K132" s="186"/>
      <c r="L132" s="186">
        <f t="shared" si="6"/>
        <v>0</v>
      </c>
      <c r="M132" s="186"/>
      <c r="N132" s="277">
        <f t="shared" si="7"/>
        <v>0</v>
      </c>
      <c r="O132" s="277"/>
      <c r="P132" s="277"/>
      <c r="Q132" s="277"/>
      <c r="R132" s="202"/>
    </row>
    <row r="133" spans="2:18" x14ac:dyDescent="0.3">
      <c r="B133" s="200"/>
      <c r="C133" s="188" t="s">
        <v>536</v>
      </c>
      <c r="D133" s="189"/>
      <c r="E133" s="189"/>
      <c r="F133" s="188"/>
      <c r="G133" s="184" t="s">
        <v>201</v>
      </c>
      <c r="H133" s="186">
        <v>4</v>
      </c>
      <c r="I133" s="186"/>
      <c r="J133" s="186">
        <f t="shared" si="5"/>
        <v>0</v>
      </c>
      <c r="K133" s="186"/>
      <c r="L133" s="186">
        <f t="shared" si="6"/>
        <v>0</v>
      </c>
      <c r="M133" s="186"/>
      <c r="N133" s="277">
        <f t="shared" si="7"/>
        <v>0</v>
      </c>
      <c r="O133" s="277"/>
      <c r="P133" s="277"/>
      <c r="Q133" s="277"/>
      <c r="R133" s="202"/>
    </row>
    <row r="134" spans="2:18" x14ac:dyDescent="0.3">
      <c r="B134" s="200"/>
      <c r="C134" s="188" t="s">
        <v>537</v>
      </c>
      <c r="D134" s="189"/>
      <c r="E134" s="189"/>
      <c r="F134" s="188"/>
      <c r="G134" s="184" t="s">
        <v>201</v>
      </c>
      <c r="H134" s="186">
        <v>6</v>
      </c>
      <c r="I134" s="186"/>
      <c r="J134" s="186">
        <f t="shared" si="5"/>
        <v>0</v>
      </c>
      <c r="K134" s="186"/>
      <c r="L134" s="186">
        <f t="shared" si="6"/>
        <v>0</v>
      </c>
      <c r="M134" s="186"/>
      <c r="N134" s="277">
        <f t="shared" si="7"/>
        <v>0</v>
      </c>
      <c r="O134" s="277"/>
      <c r="P134" s="277"/>
      <c r="Q134" s="277"/>
      <c r="R134" s="202"/>
    </row>
    <row r="135" spans="2:18" x14ac:dyDescent="0.3">
      <c r="B135" s="200"/>
      <c r="C135" s="188" t="s">
        <v>538</v>
      </c>
      <c r="D135" s="189"/>
      <c r="E135" s="189"/>
      <c r="F135" s="188"/>
      <c r="G135" s="184" t="s">
        <v>201</v>
      </c>
      <c r="H135" s="186">
        <v>6</v>
      </c>
      <c r="I135" s="186"/>
      <c r="J135" s="186">
        <f t="shared" si="5"/>
        <v>0</v>
      </c>
      <c r="K135" s="186"/>
      <c r="L135" s="186">
        <f t="shared" si="6"/>
        <v>0</v>
      </c>
      <c r="M135" s="186"/>
      <c r="N135" s="277">
        <f t="shared" si="7"/>
        <v>0</v>
      </c>
      <c r="O135" s="277"/>
      <c r="P135" s="277"/>
      <c r="Q135" s="277"/>
      <c r="R135" s="202"/>
    </row>
    <row r="136" spans="2:18" x14ac:dyDescent="0.3">
      <c r="B136" s="200"/>
      <c r="C136" s="188" t="s">
        <v>539</v>
      </c>
      <c r="D136" s="189"/>
      <c r="E136" s="189"/>
      <c r="F136" s="188"/>
      <c r="G136" s="184" t="s">
        <v>201</v>
      </c>
      <c r="H136" s="186">
        <v>6</v>
      </c>
      <c r="I136" s="186"/>
      <c r="J136" s="186">
        <f t="shared" si="5"/>
        <v>0</v>
      </c>
      <c r="K136" s="186"/>
      <c r="L136" s="186">
        <f t="shared" si="6"/>
        <v>0</v>
      </c>
      <c r="M136" s="186"/>
      <c r="N136" s="277">
        <f t="shared" si="7"/>
        <v>0</v>
      </c>
      <c r="O136" s="277"/>
      <c r="P136" s="277"/>
      <c r="Q136" s="277"/>
      <c r="R136" s="202"/>
    </row>
    <row r="137" spans="2:18" x14ac:dyDescent="0.3">
      <c r="B137" s="200"/>
      <c r="C137" s="188" t="s">
        <v>540</v>
      </c>
      <c r="D137" s="189"/>
      <c r="E137" s="189"/>
      <c r="F137" s="188"/>
      <c r="G137" s="184" t="s">
        <v>201</v>
      </c>
      <c r="H137" s="186">
        <v>4</v>
      </c>
      <c r="I137" s="186"/>
      <c r="J137" s="186">
        <f t="shared" si="5"/>
        <v>0</v>
      </c>
      <c r="K137" s="186"/>
      <c r="L137" s="186">
        <f t="shared" si="6"/>
        <v>0</v>
      </c>
      <c r="M137" s="186"/>
      <c r="N137" s="277">
        <f t="shared" si="7"/>
        <v>0</v>
      </c>
      <c r="O137" s="277"/>
      <c r="P137" s="277"/>
      <c r="Q137" s="277"/>
      <c r="R137" s="202"/>
    </row>
    <row r="138" spans="2:18" x14ac:dyDescent="0.3">
      <c r="B138" s="200"/>
      <c r="C138" s="188" t="s">
        <v>541</v>
      </c>
      <c r="D138" s="189"/>
      <c r="E138" s="189"/>
      <c r="F138" s="188"/>
      <c r="G138" s="184" t="s">
        <v>201</v>
      </c>
      <c r="H138" s="186">
        <v>4</v>
      </c>
      <c r="I138" s="186"/>
      <c r="J138" s="186">
        <f t="shared" si="5"/>
        <v>0</v>
      </c>
      <c r="K138" s="186"/>
      <c r="L138" s="186">
        <f t="shared" si="6"/>
        <v>0</v>
      </c>
      <c r="M138" s="186"/>
      <c r="N138" s="277">
        <f t="shared" si="7"/>
        <v>0</v>
      </c>
      <c r="O138" s="277"/>
      <c r="P138" s="277"/>
      <c r="Q138" s="277"/>
      <c r="R138" s="202"/>
    </row>
    <row r="139" spans="2:18" x14ac:dyDescent="0.3">
      <c r="B139" s="200"/>
      <c r="C139" s="188" t="s">
        <v>542</v>
      </c>
      <c r="D139" s="189"/>
      <c r="E139" s="189"/>
      <c r="F139" s="188"/>
      <c r="G139" s="184" t="s">
        <v>201</v>
      </c>
      <c r="H139" s="186">
        <v>6</v>
      </c>
      <c r="I139" s="186"/>
      <c r="J139" s="186">
        <f t="shared" si="5"/>
        <v>0</v>
      </c>
      <c r="K139" s="186"/>
      <c r="L139" s="186">
        <f t="shared" si="6"/>
        <v>0</v>
      </c>
      <c r="M139" s="186"/>
      <c r="N139" s="277">
        <f t="shared" si="7"/>
        <v>0</v>
      </c>
      <c r="O139" s="277"/>
      <c r="P139" s="277"/>
      <c r="Q139" s="277"/>
      <c r="R139" s="202"/>
    </row>
    <row r="140" spans="2:18" x14ac:dyDescent="0.3">
      <c r="B140" s="200"/>
      <c r="C140" s="188" t="s">
        <v>543</v>
      </c>
      <c r="D140" s="189"/>
      <c r="E140" s="189"/>
      <c r="F140" s="188"/>
      <c r="G140" s="184" t="s">
        <v>544</v>
      </c>
      <c r="H140" s="186">
        <v>22</v>
      </c>
      <c r="I140" s="186"/>
      <c r="J140" s="186">
        <f t="shared" si="5"/>
        <v>0</v>
      </c>
      <c r="K140" s="186"/>
      <c r="L140" s="186">
        <f t="shared" si="6"/>
        <v>0</v>
      </c>
      <c r="M140" s="186"/>
      <c r="N140" s="277">
        <f t="shared" si="7"/>
        <v>0</v>
      </c>
      <c r="O140" s="277"/>
      <c r="P140" s="277"/>
      <c r="Q140" s="277"/>
      <c r="R140" s="202"/>
    </row>
    <row r="141" spans="2:18" x14ac:dyDescent="0.3">
      <c r="B141" s="200"/>
      <c r="C141" s="188" t="s">
        <v>545</v>
      </c>
      <c r="D141" s="189"/>
      <c r="E141" s="189"/>
      <c r="F141" s="188"/>
      <c r="G141" s="184" t="s">
        <v>544</v>
      </c>
      <c r="H141" s="186">
        <v>40</v>
      </c>
      <c r="I141" s="186"/>
      <c r="J141" s="186">
        <f t="shared" si="5"/>
        <v>0</v>
      </c>
      <c r="K141" s="186"/>
      <c r="L141" s="186">
        <f t="shared" si="6"/>
        <v>0</v>
      </c>
      <c r="M141" s="186"/>
      <c r="N141" s="277">
        <f t="shared" si="7"/>
        <v>0</v>
      </c>
      <c r="O141" s="277"/>
      <c r="P141" s="277"/>
      <c r="Q141" s="277"/>
      <c r="R141" s="202"/>
    </row>
    <row r="142" spans="2:18" ht="15" x14ac:dyDescent="0.3">
      <c r="B142" s="200"/>
      <c r="C142" s="190" t="s">
        <v>546</v>
      </c>
      <c r="D142" s="189"/>
      <c r="E142" s="189"/>
      <c r="F142" s="190"/>
      <c r="G142" s="191" t="s">
        <v>5</v>
      </c>
      <c r="H142" s="192"/>
      <c r="I142" s="186"/>
      <c r="J142" s="186"/>
      <c r="K142" s="186"/>
      <c r="L142" s="186"/>
      <c r="M142" s="186"/>
      <c r="N142" s="277">
        <f t="shared" si="7"/>
        <v>0</v>
      </c>
      <c r="O142" s="277"/>
      <c r="P142" s="277"/>
      <c r="Q142" s="277"/>
      <c r="R142" s="202"/>
    </row>
    <row r="143" spans="2:18" x14ac:dyDescent="0.3">
      <c r="B143" s="200"/>
      <c r="C143" s="188" t="s">
        <v>547</v>
      </c>
      <c r="D143" s="189"/>
      <c r="E143" s="189"/>
      <c r="F143" s="188"/>
      <c r="G143" s="184" t="s">
        <v>201</v>
      </c>
      <c r="H143" s="186">
        <v>6</v>
      </c>
      <c r="I143" s="186"/>
      <c r="J143" s="186">
        <f t="shared" si="5"/>
        <v>0</v>
      </c>
      <c r="K143" s="186"/>
      <c r="L143" s="186">
        <f t="shared" si="6"/>
        <v>0</v>
      </c>
      <c r="M143" s="186"/>
      <c r="N143" s="277">
        <f t="shared" si="7"/>
        <v>0</v>
      </c>
      <c r="O143" s="277"/>
      <c r="P143" s="277"/>
      <c r="Q143" s="277"/>
      <c r="R143" s="202"/>
    </row>
    <row r="144" spans="2:18" x14ac:dyDescent="0.3">
      <c r="B144" s="200"/>
      <c r="C144" s="188" t="s">
        <v>548</v>
      </c>
      <c r="D144" s="189"/>
      <c r="E144" s="189"/>
      <c r="F144" s="188"/>
      <c r="G144" s="184" t="s">
        <v>201</v>
      </c>
      <c r="H144" s="186">
        <v>6</v>
      </c>
      <c r="I144" s="186"/>
      <c r="J144" s="186">
        <f t="shared" si="5"/>
        <v>0</v>
      </c>
      <c r="K144" s="186"/>
      <c r="L144" s="186">
        <f t="shared" si="6"/>
        <v>0</v>
      </c>
      <c r="M144" s="186"/>
      <c r="N144" s="277">
        <f t="shared" si="7"/>
        <v>0</v>
      </c>
      <c r="O144" s="277"/>
      <c r="P144" s="277"/>
      <c r="Q144" s="277"/>
      <c r="R144" s="202"/>
    </row>
    <row r="145" spans="2:63" ht="15" x14ac:dyDescent="0.3">
      <c r="B145" s="200"/>
      <c r="C145" s="190" t="s">
        <v>549</v>
      </c>
      <c r="D145" s="189"/>
      <c r="E145" s="189"/>
      <c r="F145" s="190"/>
      <c r="G145" s="191" t="s">
        <v>5</v>
      </c>
      <c r="H145" s="192"/>
      <c r="I145" s="186"/>
      <c r="J145" s="186"/>
      <c r="K145" s="186"/>
      <c r="L145" s="186"/>
      <c r="M145" s="186"/>
      <c r="N145" s="277">
        <f t="shared" si="7"/>
        <v>0</v>
      </c>
      <c r="O145" s="277"/>
      <c r="P145" s="277"/>
      <c r="Q145" s="277"/>
      <c r="R145" s="202"/>
    </row>
    <row r="146" spans="2:63" x14ac:dyDescent="0.3">
      <c r="B146" s="200"/>
      <c r="C146" s="188" t="s">
        <v>550</v>
      </c>
      <c r="D146" s="193"/>
      <c r="E146" s="193"/>
      <c r="F146" s="188"/>
      <c r="G146" s="184" t="s">
        <v>173</v>
      </c>
      <c r="H146" s="186">
        <v>30</v>
      </c>
      <c r="I146" s="186"/>
      <c r="J146" s="186">
        <f t="shared" si="5"/>
        <v>0</v>
      </c>
      <c r="K146" s="186"/>
      <c r="L146" s="186">
        <f t="shared" si="6"/>
        <v>0</v>
      </c>
      <c r="M146" s="186"/>
      <c r="N146" s="277">
        <f t="shared" si="7"/>
        <v>0</v>
      </c>
      <c r="O146" s="277"/>
      <c r="P146" s="277"/>
      <c r="Q146" s="277"/>
      <c r="R146" s="202"/>
    </row>
    <row r="147" spans="2:63" ht="15" x14ac:dyDescent="0.3">
      <c r="B147" s="200"/>
      <c r="C147" s="190" t="s">
        <v>551</v>
      </c>
      <c r="D147" s="189"/>
      <c r="E147" s="189"/>
      <c r="F147" s="190"/>
      <c r="G147" s="191" t="s">
        <v>5</v>
      </c>
      <c r="H147" s="192"/>
      <c r="I147" s="186"/>
      <c r="J147" s="186"/>
      <c r="K147" s="186"/>
      <c r="L147" s="186"/>
      <c r="M147" s="186"/>
      <c r="N147" s="277">
        <f t="shared" si="7"/>
        <v>0</v>
      </c>
      <c r="O147" s="277"/>
      <c r="P147" s="277"/>
      <c r="Q147" s="277"/>
      <c r="R147" s="202"/>
    </row>
    <row r="148" spans="2:63" x14ac:dyDescent="0.3">
      <c r="B148" s="200"/>
      <c r="C148" s="188" t="s">
        <v>550</v>
      </c>
      <c r="D148" s="193"/>
      <c r="E148" s="193"/>
      <c r="F148" s="188"/>
      <c r="G148" s="184" t="s">
        <v>173</v>
      </c>
      <c r="H148" s="186">
        <v>30</v>
      </c>
      <c r="I148" s="186"/>
      <c r="J148" s="186">
        <f t="shared" si="5"/>
        <v>0</v>
      </c>
      <c r="K148" s="186"/>
      <c r="L148" s="186">
        <f t="shared" si="6"/>
        <v>0</v>
      </c>
      <c r="M148" s="186"/>
      <c r="N148" s="277">
        <f t="shared" si="7"/>
        <v>0</v>
      </c>
      <c r="O148" s="277"/>
      <c r="P148" s="277"/>
      <c r="Q148" s="277"/>
      <c r="R148" s="202"/>
    </row>
    <row r="149" spans="2:63" ht="15" x14ac:dyDescent="0.3">
      <c r="B149" s="200"/>
      <c r="C149" s="190" t="s">
        <v>552</v>
      </c>
      <c r="D149" s="189"/>
      <c r="E149" s="189"/>
      <c r="F149" s="190"/>
      <c r="G149" s="191" t="s">
        <v>5</v>
      </c>
      <c r="H149" s="192"/>
      <c r="I149" s="186"/>
      <c r="J149" s="186"/>
      <c r="K149" s="186"/>
      <c r="L149" s="186"/>
      <c r="M149" s="186"/>
      <c r="N149" s="277">
        <f t="shared" si="7"/>
        <v>0</v>
      </c>
      <c r="O149" s="277"/>
      <c r="P149" s="277"/>
      <c r="Q149" s="277"/>
      <c r="R149" s="202"/>
    </row>
    <row r="150" spans="2:63" x14ac:dyDescent="0.3">
      <c r="B150" s="200"/>
      <c r="C150" s="188" t="s">
        <v>553</v>
      </c>
      <c r="D150" s="193"/>
      <c r="E150" s="193"/>
      <c r="F150" s="188"/>
      <c r="G150" s="184" t="s">
        <v>554</v>
      </c>
      <c r="H150" s="186">
        <v>25</v>
      </c>
      <c r="I150" s="186"/>
      <c r="J150" s="186">
        <f t="shared" si="5"/>
        <v>0</v>
      </c>
      <c r="K150" s="186"/>
      <c r="L150" s="186">
        <f t="shared" si="6"/>
        <v>0</v>
      </c>
      <c r="M150" s="186"/>
      <c r="N150" s="277">
        <f t="shared" si="7"/>
        <v>0</v>
      </c>
      <c r="O150" s="277"/>
      <c r="P150" s="277"/>
      <c r="Q150" s="277"/>
      <c r="R150" s="202"/>
    </row>
    <row r="151" spans="2:63" ht="15" x14ac:dyDescent="0.3">
      <c r="B151" s="200"/>
      <c r="C151" s="190" t="s">
        <v>555</v>
      </c>
      <c r="D151" s="189"/>
      <c r="E151" s="189"/>
      <c r="F151" s="190"/>
      <c r="G151" s="191" t="s">
        <v>5</v>
      </c>
      <c r="H151" s="192"/>
      <c r="I151" s="186"/>
      <c r="J151" s="186"/>
      <c r="K151" s="186"/>
      <c r="L151" s="186"/>
      <c r="M151" s="186"/>
      <c r="N151" s="277">
        <f t="shared" si="7"/>
        <v>0</v>
      </c>
      <c r="O151" s="277"/>
      <c r="P151" s="277"/>
      <c r="Q151" s="277"/>
      <c r="R151" s="202"/>
    </row>
    <row r="152" spans="2:63" ht="15" x14ac:dyDescent="0.3">
      <c r="B152" s="200"/>
      <c r="C152" s="190" t="s">
        <v>556</v>
      </c>
      <c r="D152" s="189"/>
      <c r="E152" s="189"/>
      <c r="F152" s="190"/>
      <c r="G152" s="191" t="s">
        <v>5</v>
      </c>
      <c r="H152" s="192"/>
      <c r="I152" s="186"/>
      <c r="J152" s="186"/>
      <c r="K152" s="186"/>
      <c r="L152" s="186"/>
      <c r="M152" s="186"/>
      <c r="N152" s="277">
        <f t="shared" si="7"/>
        <v>0</v>
      </c>
      <c r="O152" s="277"/>
      <c r="P152" s="277"/>
      <c r="Q152" s="277"/>
      <c r="R152" s="202"/>
    </row>
    <row r="153" spans="2:63" x14ac:dyDescent="0.3">
      <c r="B153" s="200"/>
      <c r="C153" s="188" t="s">
        <v>557</v>
      </c>
      <c r="D153" s="189"/>
      <c r="E153" s="189"/>
      <c r="F153" s="188"/>
      <c r="G153" s="184" t="s">
        <v>554</v>
      </c>
      <c r="H153" s="186">
        <v>25</v>
      </c>
      <c r="I153" s="186"/>
      <c r="J153" s="186">
        <f t="shared" si="5"/>
        <v>0</v>
      </c>
      <c r="K153" s="186"/>
      <c r="L153" s="186">
        <f t="shared" si="6"/>
        <v>0</v>
      </c>
      <c r="M153" s="186"/>
      <c r="N153" s="277">
        <f t="shared" si="7"/>
        <v>0</v>
      </c>
      <c r="O153" s="277"/>
      <c r="P153" s="277"/>
      <c r="Q153" s="277"/>
      <c r="R153" s="202"/>
    </row>
    <row r="154" spans="2:63" ht="15" x14ac:dyDescent="0.3">
      <c r="B154" s="200"/>
      <c r="C154" s="190" t="s">
        <v>552</v>
      </c>
      <c r="D154" s="189"/>
      <c r="E154" s="189"/>
      <c r="F154" s="190"/>
      <c r="G154" s="191" t="s">
        <v>5</v>
      </c>
      <c r="H154" s="194"/>
      <c r="I154" s="186"/>
      <c r="J154" s="186"/>
      <c r="K154" s="186"/>
      <c r="L154" s="186"/>
      <c r="M154" s="186"/>
      <c r="N154" s="277">
        <f t="shared" si="7"/>
        <v>0</v>
      </c>
      <c r="O154" s="277"/>
      <c r="P154" s="277"/>
      <c r="Q154" s="277"/>
      <c r="R154" s="202"/>
    </row>
    <row r="155" spans="2:63" x14ac:dyDescent="0.3">
      <c r="B155" s="200"/>
      <c r="C155" s="188" t="s">
        <v>558</v>
      </c>
      <c r="D155" s="189"/>
      <c r="E155" s="189"/>
      <c r="F155" s="188"/>
      <c r="G155" s="184" t="s">
        <v>554</v>
      </c>
      <c r="H155" s="186">
        <v>45</v>
      </c>
      <c r="I155" s="186"/>
      <c r="J155" s="186">
        <f t="shared" si="5"/>
        <v>0</v>
      </c>
      <c r="K155" s="186"/>
      <c r="L155" s="186">
        <f t="shared" si="6"/>
        <v>0</v>
      </c>
      <c r="M155" s="186"/>
      <c r="N155" s="277">
        <f t="shared" si="7"/>
        <v>0</v>
      </c>
      <c r="O155" s="277"/>
      <c r="P155" s="277"/>
      <c r="Q155" s="277"/>
      <c r="R155" s="202"/>
    </row>
    <row r="156" spans="2:63" x14ac:dyDescent="0.3">
      <c r="B156" s="200"/>
      <c r="C156" s="188" t="s">
        <v>559</v>
      </c>
      <c r="D156" s="189"/>
      <c r="E156" s="189"/>
      <c r="F156" s="188"/>
      <c r="G156" s="184" t="s">
        <v>5</v>
      </c>
      <c r="H156" s="185"/>
      <c r="I156" s="185"/>
      <c r="J156" s="186"/>
      <c r="K156" s="185"/>
      <c r="L156" s="186"/>
      <c r="M156" s="185"/>
      <c r="N156" s="277">
        <f t="shared" si="7"/>
        <v>0</v>
      </c>
      <c r="O156" s="277"/>
      <c r="P156" s="277"/>
      <c r="Q156" s="277"/>
      <c r="R156" s="202"/>
    </row>
    <row r="157" spans="2:63" x14ac:dyDescent="0.3">
      <c r="B157" s="200"/>
      <c r="C157" s="188" t="s">
        <v>560</v>
      </c>
      <c r="D157" s="189"/>
      <c r="E157" s="189"/>
      <c r="F157" s="188"/>
      <c r="G157" s="195"/>
      <c r="H157" s="186">
        <v>1</v>
      </c>
      <c r="I157" s="185"/>
      <c r="J157" s="186">
        <f t="shared" si="5"/>
        <v>0</v>
      </c>
      <c r="K157" s="185"/>
      <c r="L157" s="186">
        <f t="shared" si="6"/>
        <v>0</v>
      </c>
      <c r="M157" s="186"/>
      <c r="N157" s="277">
        <f t="shared" si="7"/>
        <v>0</v>
      </c>
      <c r="O157" s="277"/>
      <c r="P157" s="277"/>
      <c r="Q157" s="277"/>
      <c r="R157" s="202"/>
    </row>
    <row r="158" spans="2:63" ht="16.5" x14ac:dyDescent="0.3">
      <c r="B158" s="200"/>
      <c r="C158" s="309" t="s">
        <v>561</v>
      </c>
      <c r="D158" s="310"/>
      <c r="E158" s="310"/>
      <c r="F158" s="311"/>
      <c r="G158" s="196" t="s">
        <v>5</v>
      </c>
      <c r="H158" s="197"/>
      <c r="I158" s="197"/>
      <c r="J158" s="197">
        <f>SUM(J124:J157)</f>
        <v>0</v>
      </c>
      <c r="K158" s="197"/>
      <c r="L158" s="197">
        <f>SUM(L124:L157)</f>
        <v>0</v>
      </c>
      <c r="M158" s="197"/>
      <c r="N158" s="312">
        <f>SUM(N124:Q157)</f>
        <v>0</v>
      </c>
      <c r="O158" s="313"/>
      <c r="P158" s="313"/>
      <c r="Q158" s="314"/>
      <c r="R158" s="202"/>
    </row>
    <row r="159" spans="2:63" s="1" customFormat="1" ht="49.9" customHeight="1" x14ac:dyDescent="0.35">
      <c r="B159" s="34"/>
      <c r="C159" s="35"/>
      <c r="D159" s="151" t="s">
        <v>287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282">
        <f t="shared" ref="N159:N164" si="8">BK159</f>
        <v>0</v>
      </c>
      <c r="O159" s="283"/>
      <c r="P159" s="283"/>
      <c r="Q159" s="283"/>
      <c r="R159" s="36"/>
      <c r="T159" s="169"/>
      <c r="U159" s="35"/>
      <c r="V159" s="35"/>
      <c r="W159" s="35"/>
      <c r="X159" s="35"/>
      <c r="Y159" s="35"/>
      <c r="Z159" s="35"/>
      <c r="AA159" s="73"/>
      <c r="AT159" s="18" t="s">
        <v>77</v>
      </c>
      <c r="AU159" s="18" t="s">
        <v>78</v>
      </c>
      <c r="AY159" s="18" t="s">
        <v>288</v>
      </c>
      <c r="BK159" s="168">
        <f>SUM(BK160:BK164)</f>
        <v>0</v>
      </c>
    </row>
    <row r="160" spans="2:63" s="1" customFormat="1" ht="22.35" customHeight="1" x14ac:dyDescent="0.3">
      <c r="B160" s="34"/>
      <c r="C160" s="170" t="s">
        <v>5</v>
      </c>
      <c r="D160" s="170" t="s">
        <v>160</v>
      </c>
      <c r="E160" s="171" t="s">
        <v>5</v>
      </c>
      <c r="F160" s="280" t="s">
        <v>5</v>
      </c>
      <c r="G160" s="280"/>
      <c r="H160" s="280"/>
      <c r="I160" s="280"/>
      <c r="J160" s="172" t="s">
        <v>5</v>
      </c>
      <c r="K160" s="164"/>
      <c r="L160" s="276"/>
      <c r="M160" s="281"/>
      <c r="N160" s="281">
        <f t="shared" si="8"/>
        <v>0</v>
      </c>
      <c r="O160" s="281"/>
      <c r="P160" s="281"/>
      <c r="Q160" s="281"/>
      <c r="R160" s="36"/>
      <c r="T160" s="165" t="s">
        <v>5</v>
      </c>
      <c r="U160" s="173" t="s">
        <v>45</v>
      </c>
      <c r="V160" s="35"/>
      <c r="W160" s="35"/>
      <c r="X160" s="35"/>
      <c r="Y160" s="35"/>
      <c r="Z160" s="35"/>
      <c r="AA160" s="73"/>
      <c r="AT160" s="18" t="s">
        <v>288</v>
      </c>
      <c r="AU160" s="18" t="s">
        <v>86</v>
      </c>
      <c r="AY160" s="18" t="s">
        <v>288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138</v>
      </c>
      <c r="BK160" s="168">
        <f>L160*K160</f>
        <v>0</v>
      </c>
    </row>
    <row r="161" spans="2:63" s="1" customFormat="1" ht="22.35" customHeight="1" x14ac:dyDescent="0.3">
      <c r="B161" s="34"/>
      <c r="C161" s="170" t="s">
        <v>5</v>
      </c>
      <c r="D161" s="170" t="s">
        <v>160</v>
      </c>
      <c r="E161" s="171" t="s">
        <v>5</v>
      </c>
      <c r="F161" s="280" t="s">
        <v>5</v>
      </c>
      <c r="G161" s="280"/>
      <c r="H161" s="280"/>
      <c r="I161" s="280"/>
      <c r="J161" s="172" t="s">
        <v>5</v>
      </c>
      <c r="K161" s="164"/>
      <c r="L161" s="276"/>
      <c r="M161" s="281"/>
      <c r="N161" s="281">
        <f t="shared" si="8"/>
        <v>0</v>
      </c>
      <c r="O161" s="281"/>
      <c r="P161" s="281"/>
      <c r="Q161" s="281"/>
      <c r="R161" s="36"/>
      <c r="T161" s="165" t="s">
        <v>5</v>
      </c>
      <c r="U161" s="173" t="s">
        <v>45</v>
      </c>
      <c r="V161" s="35"/>
      <c r="W161" s="35"/>
      <c r="X161" s="35"/>
      <c r="Y161" s="35"/>
      <c r="Z161" s="35"/>
      <c r="AA161" s="73"/>
      <c r="AT161" s="18" t="s">
        <v>288</v>
      </c>
      <c r="AU161" s="18" t="s">
        <v>86</v>
      </c>
      <c r="AY161" s="18" t="s">
        <v>288</v>
      </c>
      <c r="BE161" s="105">
        <f>IF(U161="základná",N161,0)</f>
        <v>0</v>
      </c>
      <c r="BF161" s="105">
        <f>IF(U161="znížená",N161,0)</f>
        <v>0</v>
      </c>
      <c r="BG161" s="105">
        <f>IF(U161="zákl. prenesená",N161,0)</f>
        <v>0</v>
      </c>
      <c r="BH161" s="105">
        <f>IF(U161="zníž. prenesená",N161,0)</f>
        <v>0</v>
      </c>
      <c r="BI161" s="105">
        <f>IF(U161="nulová",N161,0)</f>
        <v>0</v>
      </c>
      <c r="BJ161" s="18" t="s">
        <v>138</v>
      </c>
      <c r="BK161" s="168">
        <f>L161*K161</f>
        <v>0</v>
      </c>
    </row>
    <row r="162" spans="2:63" s="1" customFormat="1" ht="22.35" customHeight="1" x14ac:dyDescent="0.3">
      <c r="B162" s="34"/>
      <c r="C162" s="170" t="s">
        <v>5</v>
      </c>
      <c r="D162" s="170" t="s">
        <v>160</v>
      </c>
      <c r="E162" s="171" t="s">
        <v>5</v>
      </c>
      <c r="F162" s="280" t="s">
        <v>5</v>
      </c>
      <c r="G162" s="280"/>
      <c r="H162" s="280"/>
      <c r="I162" s="280"/>
      <c r="J162" s="172" t="s">
        <v>5</v>
      </c>
      <c r="K162" s="164"/>
      <c r="L162" s="276"/>
      <c r="M162" s="281"/>
      <c r="N162" s="281">
        <f t="shared" si="8"/>
        <v>0</v>
      </c>
      <c r="O162" s="281"/>
      <c r="P162" s="281"/>
      <c r="Q162" s="281"/>
      <c r="R162" s="36"/>
      <c r="T162" s="165" t="s">
        <v>5</v>
      </c>
      <c r="U162" s="173" t="s">
        <v>45</v>
      </c>
      <c r="V162" s="35"/>
      <c r="W162" s="35"/>
      <c r="X162" s="35"/>
      <c r="Y162" s="35"/>
      <c r="Z162" s="35"/>
      <c r="AA162" s="73"/>
      <c r="AT162" s="18" t="s">
        <v>288</v>
      </c>
      <c r="AU162" s="18" t="s">
        <v>86</v>
      </c>
      <c r="AY162" s="18" t="s">
        <v>288</v>
      </c>
      <c r="BE162" s="105">
        <f>IF(U162="základná",N162,0)</f>
        <v>0</v>
      </c>
      <c r="BF162" s="105">
        <f>IF(U162="znížená",N162,0)</f>
        <v>0</v>
      </c>
      <c r="BG162" s="105">
        <f>IF(U162="zákl. prenesená",N162,0)</f>
        <v>0</v>
      </c>
      <c r="BH162" s="105">
        <f>IF(U162="zníž. prenesená",N162,0)</f>
        <v>0</v>
      </c>
      <c r="BI162" s="105">
        <f>IF(U162="nulová",N162,0)</f>
        <v>0</v>
      </c>
      <c r="BJ162" s="18" t="s">
        <v>138</v>
      </c>
      <c r="BK162" s="168">
        <f>L162*K162</f>
        <v>0</v>
      </c>
    </row>
    <row r="163" spans="2:63" s="1" customFormat="1" ht="22.35" customHeight="1" x14ac:dyDescent="0.3">
      <c r="B163" s="34"/>
      <c r="C163" s="170" t="s">
        <v>5</v>
      </c>
      <c r="D163" s="170" t="s">
        <v>160</v>
      </c>
      <c r="E163" s="171" t="s">
        <v>5</v>
      </c>
      <c r="F163" s="280" t="s">
        <v>5</v>
      </c>
      <c r="G163" s="280"/>
      <c r="H163" s="280"/>
      <c r="I163" s="280"/>
      <c r="J163" s="172" t="s">
        <v>5</v>
      </c>
      <c r="K163" s="164"/>
      <c r="L163" s="276"/>
      <c r="M163" s="281"/>
      <c r="N163" s="281">
        <f t="shared" si="8"/>
        <v>0</v>
      </c>
      <c r="O163" s="281"/>
      <c r="P163" s="281"/>
      <c r="Q163" s="281"/>
      <c r="R163" s="36"/>
      <c r="T163" s="165" t="s">
        <v>5</v>
      </c>
      <c r="U163" s="173" t="s">
        <v>45</v>
      </c>
      <c r="V163" s="35"/>
      <c r="W163" s="35"/>
      <c r="X163" s="35"/>
      <c r="Y163" s="35"/>
      <c r="Z163" s="35"/>
      <c r="AA163" s="73"/>
      <c r="AT163" s="18" t="s">
        <v>288</v>
      </c>
      <c r="AU163" s="18" t="s">
        <v>86</v>
      </c>
      <c r="AY163" s="18" t="s">
        <v>288</v>
      </c>
      <c r="BE163" s="105">
        <f>IF(U163="základná",N163,0)</f>
        <v>0</v>
      </c>
      <c r="BF163" s="105">
        <f>IF(U163="znížená",N163,0)</f>
        <v>0</v>
      </c>
      <c r="BG163" s="105">
        <f>IF(U163="zákl. prenesená",N163,0)</f>
        <v>0</v>
      </c>
      <c r="BH163" s="105">
        <f>IF(U163="zníž. prenesená",N163,0)</f>
        <v>0</v>
      </c>
      <c r="BI163" s="105">
        <f>IF(U163="nulová",N163,0)</f>
        <v>0</v>
      </c>
      <c r="BJ163" s="18" t="s">
        <v>138</v>
      </c>
      <c r="BK163" s="168">
        <f>L163*K163</f>
        <v>0</v>
      </c>
    </row>
    <row r="164" spans="2:63" s="1" customFormat="1" ht="22.35" customHeight="1" x14ac:dyDescent="0.3">
      <c r="B164" s="34"/>
      <c r="C164" s="170" t="s">
        <v>5</v>
      </c>
      <c r="D164" s="170" t="s">
        <v>160</v>
      </c>
      <c r="E164" s="171" t="s">
        <v>5</v>
      </c>
      <c r="F164" s="280" t="s">
        <v>5</v>
      </c>
      <c r="G164" s="280"/>
      <c r="H164" s="280"/>
      <c r="I164" s="280"/>
      <c r="J164" s="172" t="s">
        <v>5</v>
      </c>
      <c r="K164" s="164"/>
      <c r="L164" s="276"/>
      <c r="M164" s="281"/>
      <c r="N164" s="281">
        <f t="shared" si="8"/>
        <v>0</v>
      </c>
      <c r="O164" s="281"/>
      <c r="P164" s="281"/>
      <c r="Q164" s="281"/>
      <c r="R164" s="36"/>
      <c r="T164" s="165" t="s">
        <v>5</v>
      </c>
      <c r="U164" s="173" t="s">
        <v>45</v>
      </c>
      <c r="V164" s="55"/>
      <c r="W164" s="55"/>
      <c r="X164" s="55"/>
      <c r="Y164" s="55"/>
      <c r="Z164" s="55"/>
      <c r="AA164" s="57"/>
      <c r="AT164" s="18" t="s">
        <v>288</v>
      </c>
      <c r="AU164" s="18" t="s">
        <v>86</v>
      </c>
      <c r="AY164" s="18" t="s">
        <v>288</v>
      </c>
      <c r="BE164" s="105">
        <f>IF(U164="základná",N164,0)</f>
        <v>0</v>
      </c>
      <c r="BF164" s="105">
        <f>IF(U164="znížená",N164,0)</f>
        <v>0</v>
      </c>
      <c r="BG164" s="105">
        <f>IF(U164="zákl. prenesená",N164,0)</f>
        <v>0</v>
      </c>
      <c r="BH164" s="105">
        <f>IF(U164="zníž. prenesená",N164,0)</f>
        <v>0</v>
      </c>
      <c r="BI164" s="105">
        <f>IF(U164="nulová",N164,0)</f>
        <v>0</v>
      </c>
      <c r="BJ164" s="18" t="s">
        <v>138</v>
      </c>
      <c r="BK164" s="168">
        <f>L164*K164</f>
        <v>0</v>
      </c>
    </row>
    <row r="165" spans="2:63" s="1" customFormat="1" ht="6.95" customHeight="1" x14ac:dyDescent="0.3">
      <c r="B165" s="58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60"/>
    </row>
  </sheetData>
  <mergeCells count="133">
    <mergeCell ref="N155:Q155"/>
    <mergeCell ref="N156:Q156"/>
    <mergeCell ref="N157:Q157"/>
    <mergeCell ref="C158:F158"/>
    <mergeCell ref="N158:Q158"/>
    <mergeCell ref="N149:Q149"/>
    <mergeCell ref="N150:Q150"/>
    <mergeCell ref="N151:Q151"/>
    <mergeCell ref="N152:Q152"/>
    <mergeCell ref="N153:Q153"/>
    <mergeCell ref="S2:AC2"/>
    <mergeCell ref="C123:F123"/>
    <mergeCell ref="N123:Q123"/>
    <mergeCell ref="C124:F124"/>
    <mergeCell ref="N124:Q124"/>
    <mergeCell ref="N118:Q118"/>
    <mergeCell ref="N119:Q119"/>
    <mergeCell ref="N120:Q120"/>
    <mergeCell ref="N159:Q159"/>
    <mergeCell ref="N133:Q133"/>
    <mergeCell ref="N134:Q134"/>
    <mergeCell ref="N135:Q135"/>
    <mergeCell ref="D98:H98"/>
    <mergeCell ref="N98:Q98"/>
    <mergeCell ref="N99:Q99"/>
    <mergeCell ref="D94:H94"/>
    <mergeCell ref="N94:Q94"/>
    <mergeCell ref="D95:H95"/>
    <mergeCell ref="N95:Q95"/>
    <mergeCell ref="D96:H96"/>
    <mergeCell ref="N96:Q96"/>
    <mergeCell ref="N88:Q88"/>
    <mergeCell ref="N89:Q89"/>
    <mergeCell ref="N90:Q90"/>
    <mergeCell ref="H1:K1"/>
    <mergeCell ref="N125:Q125"/>
    <mergeCell ref="N126:Q126"/>
    <mergeCell ref="N127:Q127"/>
    <mergeCell ref="N128:Q128"/>
    <mergeCell ref="N129:Q129"/>
    <mergeCell ref="N130:Q130"/>
    <mergeCell ref="N131:Q131"/>
    <mergeCell ref="N132:Q132"/>
    <mergeCell ref="F121:I121"/>
    <mergeCell ref="L121:M121"/>
    <mergeCell ref="N121:Q121"/>
    <mergeCell ref="M114:Q114"/>
    <mergeCell ref="M115:Q115"/>
    <mergeCell ref="F117:I117"/>
    <mergeCell ref="L117:M117"/>
    <mergeCell ref="N117:Q117"/>
    <mergeCell ref="L101:Q101"/>
    <mergeCell ref="C107:Q107"/>
    <mergeCell ref="F109:P109"/>
    <mergeCell ref="F110:P110"/>
    <mergeCell ref="M112:P112"/>
    <mergeCell ref="D97:H97"/>
    <mergeCell ref="N97:Q97"/>
    <mergeCell ref="F163:I163"/>
    <mergeCell ref="L163:M163"/>
    <mergeCell ref="N163:Q163"/>
    <mergeCell ref="F164:I164"/>
    <mergeCell ref="L164:M164"/>
    <mergeCell ref="N164:Q164"/>
    <mergeCell ref="F161:I161"/>
    <mergeCell ref="L161:M161"/>
    <mergeCell ref="N161:Q161"/>
    <mergeCell ref="F162:I162"/>
    <mergeCell ref="L162:M162"/>
    <mergeCell ref="N162:Q162"/>
    <mergeCell ref="F160:I160"/>
    <mergeCell ref="L160:M160"/>
    <mergeCell ref="N160:Q160"/>
    <mergeCell ref="C125:F125"/>
    <mergeCell ref="C126:F126"/>
    <mergeCell ref="C127:F127"/>
    <mergeCell ref="C128:F128"/>
    <mergeCell ref="C129:F129"/>
    <mergeCell ref="C130:F130"/>
    <mergeCell ref="C131:F131"/>
    <mergeCell ref="N136:Q136"/>
    <mergeCell ref="N137:Q137"/>
    <mergeCell ref="N138:Q138"/>
    <mergeCell ref="N144:Q144"/>
    <mergeCell ref="N145:Q145"/>
    <mergeCell ref="N146:Q146"/>
    <mergeCell ref="N147:Q147"/>
    <mergeCell ref="N148:Q148"/>
    <mergeCell ref="N139:Q139"/>
    <mergeCell ref="N140:Q140"/>
    <mergeCell ref="N141:Q141"/>
    <mergeCell ref="N142:Q142"/>
    <mergeCell ref="N143:Q143"/>
    <mergeCell ref="N154:Q154"/>
    <mergeCell ref="H35:J35"/>
    <mergeCell ref="M35:P35"/>
    <mergeCell ref="M27:P27"/>
    <mergeCell ref="M28:P28"/>
    <mergeCell ref="M30:P30"/>
    <mergeCell ref="H32:J32"/>
    <mergeCell ref="M32:P32"/>
    <mergeCell ref="N91:Q91"/>
    <mergeCell ref="N93:Q93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E24:L24"/>
    <mergeCell ref="O11:P11"/>
    <mergeCell ref="O12:P12"/>
    <mergeCell ref="O14:P14"/>
    <mergeCell ref="E15:L15"/>
    <mergeCell ref="O15:P15"/>
    <mergeCell ref="H33:J33"/>
    <mergeCell ref="M33:P33"/>
    <mergeCell ref="H34:J34"/>
    <mergeCell ref="M34:P34"/>
    <mergeCell ref="C2:Q2"/>
    <mergeCell ref="C4:Q4"/>
    <mergeCell ref="F6:P6"/>
    <mergeCell ref="F7:P7"/>
    <mergeCell ref="O9:P9"/>
    <mergeCell ref="O17:P17"/>
    <mergeCell ref="O18:P18"/>
    <mergeCell ref="O20:P20"/>
    <mergeCell ref="O21:P21"/>
  </mergeCells>
  <dataValidations disablePrompts="1" count="2">
    <dataValidation type="list" allowBlank="1" showInputMessage="1" showErrorMessage="1" error="Povolené sú hodnoty K, M." sqref="D160:D165">
      <formula1>"K, M"</formula1>
    </dataValidation>
    <dataValidation type="list" allowBlank="1" showInputMessage="1" showErrorMessage="1" error="Povolené sú hodnoty základná, znížená, nulová." sqref="U160:U16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2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1801 - B -  REKONŠTRUKCIA...</vt:lpstr>
      <vt:lpstr>1801 - E1 -  REKONŠTRUKCI...</vt:lpstr>
      <vt:lpstr>1801 - E3 - Bleskozvod</vt:lpstr>
      <vt:lpstr>'1801 - B -  REKONŠTRUKCIA...'!Názvy_tlače</vt:lpstr>
      <vt:lpstr>'1801 - E1 -  REKONŠTRUKCI...'!Názvy_tlače</vt:lpstr>
      <vt:lpstr>'1801 - E3 - Bleskozvod'!Názvy_tlače</vt:lpstr>
      <vt:lpstr>'Rekapitulácia stavby'!Názvy_tlače</vt:lpstr>
      <vt:lpstr>'1801 - B -  REKONŠTRUKCIA...'!Oblasť_tlače</vt:lpstr>
      <vt:lpstr>'1801 - E1 -  REKONŠTRUKCI...'!Oblasť_tlače</vt:lpstr>
      <vt:lpstr>'1801 - E3 - Bleskozvod'!Oblasť_tlače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HP8200\pc</dc:creator>
  <cp:lastModifiedBy>Pavel Mužík</cp:lastModifiedBy>
  <cp:lastPrinted>2018-03-26T12:04:07Z</cp:lastPrinted>
  <dcterms:created xsi:type="dcterms:W3CDTF">2018-03-14T12:17:18Z</dcterms:created>
  <dcterms:modified xsi:type="dcterms:W3CDTF">2018-05-31T06:59:25Z</dcterms:modified>
</cp:coreProperties>
</file>