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30" windowWidth="20775" windowHeight="9150"/>
  </bookViews>
  <sheets>
    <sheet name="Rekapitulácia stavby" sheetId="1" r:id="rId1"/>
    <sheet name="1801 - E1 -  REKONŠTRUKCI..." sheetId="2" r:id="rId2"/>
  </sheets>
  <definedNames>
    <definedName name="_xlnm.Print_Titles" localSheetId="1">'1801 - E1 -  REKONŠTRUKCI...'!$129:$129</definedName>
    <definedName name="_xlnm.Print_Titles" localSheetId="0">'Rekapitulácia stavby'!$85:$85</definedName>
    <definedName name="_xlnm.Print_Area" localSheetId="1">'1801 - E1 -  REKONŠTRUKCI...'!$C$4:$Q$70,'1801 - E1 -  REKONŠTRUKCI...'!$C$76:$Q$113,'1801 - E1 -  REKONŠTRUKCI...'!$C$119:$Q$199</definedName>
    <definedName name="_xlnm.Print_Area" localSheetId="0">'Rekapitulácia stavby'!$C$4:$AP$70,'Rekapitulácia stavby'!$C$76:$AP$105</definedName>
  </definedNames>
  <calcPr calcId="125725"/>
</workbook>
</file>

<file path=xl/calcChain.xml><?xml version="1.0" encoding="utf-8"?>
<calcChain xmlns="http://schemas.openxmlformats.org/spreadsheetml/2006/main">
  <c r="AY88" i="1"/>
  <c r="AX88"/>
  <c r="BI199" i="2"/>
  <c r="BH199"/>
  <c r="BG199"/>
  <c r="BE199"/>
  <c r="BK199"/>
  <c r="N199" s="1"/>
  <c r="BF199" s="1"/>
  <c r="BI198"/>
  <c r="BH198"/>
  <c r="BG198"/>
  <c r="BE198"/>
  <c r="BK198"/>
  <c r="N198" s="1"/>
  <c r="BF198" s="1"/>
  <c r="BI197"/>
  <c r="BH197"/>
  <c r="BG197"/>
  <c r="BE197"/>
  <c r="BK197"/>
  <c r="N197" s="1"/>
  <c r="BF197" s="1"/>
  <c r="BI196"/>
  <c r="BH196"/>
  <c r="BG196"/>
  <c r="BE196"/>
  <c r="BK196"/>
  <c r="N196" s="1"/>
  <c r="BF196" s="1"/>
  <c r="BI195"/>
  <c r="BH195"/>
  <c r="BG195"/>
  <c r="BE195"/>
  <c r="BK195"/>
  <c r="BK194" s="1"/>
  <c r="N194" s="1"/>
  <c r="N103" s="1"/>
  <c r="N195"/>
  <c r="BF195"/>
  <c r="BI193"/>
  <c r="BH193"/>
  <c r="BG193"/>
  <c r="BE193"/>
  <c r="AA193"/>
  <c r="AA192"/>
  <c r="AA191"/>
  <c r="Y193"/>
  <c r="Y192"/>
  <c r="Y191" s="1"/>
  <c r="W193"/>
  <c r="W192" s="1"/>
  <c r="W191" s="1"/>
  <c r="BK193"/>
  <c r="BK192"/>
  <c r="N192"/>
  <c r="N102" s="1"/>
  <c r="BK191"/>
  <c r="N191" s="1"/>
  <c r="N101" s="1"/>
  <c r="N193"/>
  <c r="BF193"/>
  <c r="BI190"/>
  <c r="BH190"/>
  <c r="BG190"/>
  <c r="BE190"/>
  <c r="AA190"/>
  <c r="Y190"/>
  <c r="W190"/>
  <c r="BK190"/>
  <c r="BK188" s="1"/>
  <c r="N188" s="1"/>
  <c r="N100" s="1"/>
  <c r="N190"/>
  <c r="BF190"/>
  <c r="BI189"/>
  <c r="BH189"/>
  <c r="BG189"/>
  <c r="BE189"/>
  <c r="AA189"/>
  <c r="AA188"/>
  <c r="Y189"/>
  <c r="Y188"/>
  <c r="W189"/>
  <c r="W188" s="1"/>
  <c r="BK189"/>
  <c r="N189"/>
  <c r="BF189"/>
  <c r="BI187"/>
  <c r="BH187"/>
  <c r="BG187"/>
  <c r="BE187"/>
  <c r="AA187"/>
  <c r="Y187"/>
  <c r="W187"/>
  <c r="W185" s="1"/>
  <c r="BK187"/>
  <c r="BK185" s="1"/>
  <c r="N185" s="1"/>
  <c r="N99" s="1"/>
  <c r="N187"/>
  <c r="BF187"/>
  <c r="BI186"/>
  <c r="BH186"/>
  <c r="BG186"/>
  <c r="BE186"/>
  <c r="AA186"/>
  <c r="AA185"/>
  <c r="Y186"/>
  <c r="Y185"/>
  <c r="W186"/>
  <c r="BK186"/>
  <c r="N186"/>
  <c r="BF186"/>
  <c r="BI184"/>
  <c r="BH184"/>
  <c r="BG184"/>
  <c r="BE184"/>
  <c r="AA184"/>
  <c r="Y184"/>
  <c r="W184"/>
  <c r="BK184"/>
  <c r="N184"/>
  <c r="BF184"/>
  <c r="BI183"/>
  <c r="BH183"/>
  <c r="BG183"/>
  <c r="BE183"/>
  <c r="AA183"/>
  <c r="AA181" s="1"/>
  <c r="AA180" s="1"/>
  <c r="Y183"/>
  <c r="W183"/>
  <c r="BK183"/>
  <c r="N183"/>
  <c r="BF183"/>
  <c r="BI182"/>
  <c r="BH182"/>
  <c r="BG182"/>
  <c r="BE182"/>
  <c r="AA182"/>
  <c r="Y182"/>
  <c r="Y181" s="1"/>
  <c r="Y180" s="1"/>
  <c r="W182"/>
  <c r="W181"/>
  <c r="W180" s="1"/>
  <c r="BK182"/>
  <c r="BK181" s="1"/>
  <c r="N182"/>
  <c r="BF182"/>
  <c r="BI179"/>
  <c r="BH179"/>
  <c r="BG179"/>
  <c r="BE179"/>
  <c r="AA179"/>
  <c r="AA178"/>
  <c r="Y179"/>
  <c r="Y178"/>
  <c r="W179"/>
  <c r="W178"/>
  <c r="BK179"/>
  <c r="BK178"/>
  <c r="N178"/>
  <c r="N96" s="1"/>
  <c r="N179"/>
  <c r="BF179" s="1"/>
  <c r="BI177"/>
  <c r="BH177"/>
  <c r="BG177"/>
  <c r="BE177"/>
  <c r="AA177"/>
  <c r="Y177"/>
  <c r="W177"/>
  <c r="BK177"/>
  <c r="N177"/>
  <c r="BF177"/>
  <c r="BI176"/>
  <c r="BH176"/>
  <c r="BG176"/>
  <c r="BE176"/>
  <c r="AA176"/>
  <c r="Y176"/>
  <c r="W176"/>
  <c r="BK176"/>
  <c r="N176"/>
  <c r="BF176"/>
  <c r="BI175"/>
  <c r="BH175"/>
  <c r="BG175"/>
  <c r="BE175"/>
  <c r="AA175"/>
  <c r="Y175"/>
  <c r="W175"/>
  <c r="BK175"/>
  <c r="N175"/>
  <c r="BF175"/>
  <c r="BI174"/>
  <c r="BH174"/>
  <c r="BG174"/>
  <c r="BE174"/>
  <c r="AA174"/>
  <c r="Y174"/>
  <c r="W174"/>
  <c r="BK174"/>
  <c r="N174"/>
  <c r="BF174" s="1"/>
  <c r="BI173"/>
  <c r="BH173"/>
  <c r="BG173"/>
  <c r="BE173"/>
  <c r="AA173"/>
  <c r="Y173"/>
  <c r="W173"/>
  <c r="BK173"/>
  <c r="N173"/>
  <c r="BF173"/>
  <c r="BI172"/>
  <c r="BH172"/>
  <c r="BG172"/>
  <c r="BE172"/>
  <c r="AA172"/>
  <c r="Y172"/>
  <c r="W172"/>
  <c r="BK172"/>
  <c r="N172"/>
  <c r="BF172"/>
  <c r="BI171"/>
  <c r="BH171"/>
  <c r="BG171"/>
  <c r="BE171"/>
  <c r="AA171"/>
  <c r="Y171"/>
  <c r="W171"/>
  <c r="BK171"/>
  <c r="N171"/>
  <c r="BF171"/>
  <c r="BI170"/>
  <c r="BH170"/>
  <c r="BG170"/>
  <c r="BE170"/>
  <c r="AA170"/>
  <c r="Y170"/>
  <c r="W170"/>
  <c r="BK170"/>
  <c r="N170"/>
  <c r="BF170" s="1"/>
  <c r="BI169"/>
  <c r="BH169"/>
  <c r="BG169"/>
  <c r="BE169"/>
  <c r="AA169"/>
  <c r="Y169"/>
  <c r="W169"/>
  <c r="BK169"/>
  <c r="N169"/>
  <c r="BF169"/>
  <c r="BI168"/>
  <c r="BH168"/>
  <c r="BG168"/>
  <c r="BE168"/>
  <c r="AA168"/>
  <c r="AA165" s="1"/>
  <c r="Y168"/>
  <c r="W168"/>
  <c r="BK168"/>
  <c r="N168"/>
  <c r="BF168"/>
  <c r="BI167"/>
  <c r="BH167"/>
  <c r="BG167"/>
  <c r="BE167"/>
  <c r="AA167"/>
  <c r="Y167"/>
  <c r="W167"/>
  <c r="BK167"/>
  <c r="BK165" s="1"/>
  <c r="N165" s="1"/>
  <c r="N95" s="1"/>
  <c r="N167"/>
  <c r="BF167"/>
  <c r="BI166"/>
  <c r="BH166"/>
  <c r="BG166"/>
  <c r="BE166"/>
  <c r="AA166"/>
  <c r="Y166"/>
  <c r="Y165"/>
  <c r="W166"/>
  <c r="W165" s="1"/>
  <c r="BK166"/>
  <c r="N166"/>
  <c r="BF166"/>
  <c r="BI164"/>
  <c r="BH164"/>
  <c r="BG164"/>
  <c r="BE164"/>
  <c r="AA164"/>
  <c r="Y164"/>
  <c r="W164"/>
  <c r="BK164"/>
  <c r="BK159" s="1"/>
  <c r="N159" s="1"/>
  <c r="N94" s="1"/>
  <c r="N164"/>
  <c r="BF164" s="1"/>
  <c r="BI163"/>
  <c r="BH163"/>
  <c r="BG163"/>
  <c r="BE163"/>
  <c r="AA163"/>
  <c r="Y163"/>
  <c r="W163"/>
  <c r="BK163"/>
  <c r="N163"/>
  <c r="BF163"/>
  <c r="BI162"/>
  <c r="BH162"/>
  <c r="BG162"/>
  <c r="BE162"/>
  <c r="AA162"/>
  <c r="AA159" s="1"/>
  <c r="Y162"/>
  <c r="W162"/>
  <c r="BK162"/>
  <c r="N162"/>
  <c r="BF162"/>
  <c r="BI161"/>
  <c r="BH161"/>
  <c r="BG161"/>
  <c r="BE161"/>
  <c r="AA161"/>
  <c r="Y161"/>
  <c r="W161"/>
  <c r="BK161"/>
  <c r="N161"/>
  <c r="BF161"/>
  <c r="BI160"/>
  <c r="BH160"/>
  <c r="BG160"/>
  <c r="BE160"/>
  <c r="AA160"/>
  <c r="Y160"/>
  <c r="Y159"/>
  <c r="W160"/>
  <c r="W159" s="1"/>
  <c r="BK160"/>
  <c r="N160"/>
  <c r="BF160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/>
  <c r="BI156"/>
  <c r="BH156"/>
  <c r="BG156"/>
  <c r="BE156"/>
  <c r="AA156"/>
  <c r="Y156"/>
  <c r="W156"/>
  <c r="BK156"/>
  <c r="N156"/>
  <c r="BF156"/>
  <c r="BI155"/>
  <c r="BH155"/>
  <c r="BG155"/>
  <c r="BE155"/>
  <c r="AA155"/>
  <c r="Y155"/>
  <c r="W155"/>
  <c r="BK155"/>
  <c r="N155"/>
  <c r="BF155"/>
  <c r="BI154"/>
  <c r="BH154"/>
  <c r="BG154"/>
  <c r="BE154"/>
  <c r="AA154"/>
  <c r="Y154"/>
  <c r="W154"/>
  <c r="BK154"/>
  <c r="N154"/>
  <c r="BF154" s="1"/>
  <c r="BI153"/>
  <c r="BH153"/>
  <c r="BG153"/>
  <c r="BE153"/>
  <c r="AA153"/>
  <c r="Y153"/>
  <c r="Y150" s="1"/>
  <c r="W153"/>
  <c r="BK153"/>
  <c r="N153"/>
  <c r="BF153"/>
  <c r="BI152"/>
  <c r="BH152"/>
  <c r="BG152"/>
  <c r="BE152"/>
  <c r="AA152"/>
  <c r="AA150" s="1"/>
  <c r="Y152"/>
  <c r="W152"/>
  <c r="BK152"/>
  <c r="N152"/>
  <c r="BF152"/>
  <c r="BI151"/>
  <c r="BH151"/>
  <c r="BG151"/>
  <c r="BE151"/>
  <c r="AA151"/>
  <c r="Y151"/>
  <c r="W151"/>
  <c r="W150"/>
  <c r="BK151"/>
  <c r="BK150" s="1"/>
  <c r="N150" s="1"/>
  <c r="N93" s="1"/>
  <c r="N151"/>
  <c r="BF151" s="1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N148"/>
  <c r="BF148" s="1"/>
  <c r="BI147"/>
  <c r="BH147"/>
  <c r="BG147"/>
  <c r="BE147"/>
  <c r="AA147"/>
  <c r="Y147"/>
  <c r="Y145" s="1"/>
  <c r="W147"/>
  <c r="BK147"/>
  <c r="N147"/>
  <c r="BF147"/>
  <c r="BI146"/>
  <c r="BH146"/>
  <c r="BG146"/>
  <c r="BE146"/>
  <c r="AA146"/>
  <c r="AA145" s="1"/>
  <c r="Y146"/>
  <c r="W146"/>
  <c r="W145" s="1"/>
  <c r="BK146"/>
  <c r="BK145"/>
  <c r="N145" s="1"/>
  <c r="N92" s="1"/>
  <c r="N146"/>
  <c r="BF146" s="1"/>
  <c r="BI144"/>
  <c r="BH144"/>
  <c r="BG144"/>
  <c r="BE144"/>
  <c r="AA144"/>
  <c r="Y144"/>
  <c r="W144"/>
  <c r="BK144"/>
  <c r="N144"/>
  <c r="BF144" s="1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 s="1"/>
  <c r="BI141"/>
  <c r="BH141"/>
  <c r="BG141"/>
  <c r="BE141"/>
  <c r="AA141"/>
  <c r="Y141"/>
  <c r="W141"/>
  <c r="BK141"/>
  <c r="N141"/>
  <c r="BF141"/>
  <c r="BI140"/>
  <c r="BH140"/>
  <c r="BG140"/>
  <c r="BE140"/>
  <c r="AA140"/>
  <c r="AA138" s="1"/>
  <c r="Y140"/>
  <c r="W140"/>
  <c r="BK140"/>
  <c r="N140"/>
  <c r="BF140"/>
  <c r="BI139"/>
  <c r="BH139"/>
  <c r="BG139"/>
  <c r="BE139"/>
  <c r="AA139"/>
  <c r="Y139"/>
  <c r="Y138" s="1"/>
  <c r="W139"/>
  <c r="W138"/>
  <c r="BK139"/>
  <c r="BK138" s="1"/>
  <c r="N138" s="1"/>
  <c r="N91" s="1"/>
  <c r="N139"/>
  <c r="BF139"/>
  <c r="BI137"/>
  <c r="BH137"/>
  <c r="BG137"/>
  <c r="BE137"/>
  <c r="AA137"/>
  <c r="Y137"/>
  <c r="W137"/>
  <c r="BK137"/>
  <c r="N137"/>
  <c r="BF137"/>
  <c r="BI136"/>
  <c r="BH136"/>
  <c r="BG136"/>
  <c r="BE136"/>
  <c r="AA136"/>
  <c r="Y136"/>
  <c r="W136"/>
  <c r="BK136"/>
  <c r="N136"/>
  <c r="BF136" s="1"/>
  <c r="BI135"/>
  <c r="BH135"/>
  <c r="BG135"/>
  <c r="BE135"/>
  <c r="AA135"/>
  <c r="Y135"/>
  <c r="W135"/>
  <c r="W132" s="1"/>
  <c r="W131" s="1"/>
  <c r="W130" s="1"/>
  <c r="AU88" i="1" s="1"/>
  <c r="AU87" s="1"/>
  <c r="BK135" i="2"/>
  <c r="N135"/>
  <c r="BF135"/>
  <c r="BI134"/>
  <c r="BH134"/>
  <c r="BG134"/>
  <c r="BE134"/>
  <c r="AA134"/>
  <c r="AA132" s="1"/>
  <c r="AA131" s="1"/>
  <c r="AA130" s="1"/>
  <c r="Y134"/>
  <c r="W134"/>
  <c r="BK134"/>
  <c r="N134"/>
  <c r="BF134" s="1"/>
  <c r="BI133"/>
  <c r="BH133"/>
  <c r="BG133"/>
  <c r="BE133"/>
  <c r="AA133"/>
  <c r="Y133"/>
  <c r="Y132"/>
  <c r="W133"/>
  <c r="BK133"/>
  <c r="BK132" s="1"/>
  <c r="N133"/>
  <c r="BF133" s="1"/>
  <c r="M126"/>
  <c r="F126"/>
  <c r="F124"/>
  <c r="F122"/>
  <c r="BI111"/>
  <c r="BH111"/>
  <c r="BG111"/>
  <c r="BE111"/>
  <c r="BI110"/>
  <c r="BH110"/>
  <c r="BG110"/>
  <c r="BE110"/>
  <c r="BI109"/>
  <c r="BH109"/>
  <c r="BG109"/>
  <c r="BE109"/>
  <c r="BI108"/>
  <c r="BH108"/>
  <c r="BG108"/>
  <c r="BE108"/>
  <c r="BI107"/>
  <c r="BH107"/>
  <c r="BG107"/>
  <c r="BE107"/>
  <c r="BI106"/>
  <c r="H36"/>
  <c r="BD88" i="1" s="1"/>
  <c r="BD87" s="1"/>
  <c r="W35" s="1"/>
  <c r="BH106" i="2"/>
  <c r="H35" s="1"/>
  <c r="BC88" i="1" s="1"/>
  <c r="BC87" s="1"/>
  <c r="BG106" i="2"/>
  <c r="H34"/>
  <c r="BB88" i="1" s="1"/>
  <c r="BB87" s="1"/>
  <c r="BE106" i="2"/>
  <c r="H32" s="1"/>
  <c r="AZ88" i="1" s="1"/>
  <c r="AZ87" s="1"/>
  <c r="M83" i="2"/>
  <c r="F83"/>
  <c r="F81"/>
  <c r="F79"/>
  <c r="O21"/>
  <c r="E21"/>
  <c r="M127" s="1"/>
  <c r="M84"/>
  <c r="O20"/>
  <c r="O15"/>
  <c r="E15"/>
  <c r="F84" s="1"/>
  <c r="F127"/>
  <c r="O14"/>
  <c r="O9"/>
  <c r="M124"/>
  <c r="M81"/>
  <c r="F6"/>
  <c r="F121"/>
  <c r="F78"/>
  <c r="CK103" i="1"/>
  <c r="CJ103"/>
  <c r="CI103"/>
  <c r="CC103"/>
  <c r="CH103"/>
  <c r="CB103"/>
  <c r="CG103"/>
  <c r="CA103"/>
  <c r="CF103"/>
  <c r="BZ103"/>
  <c r="CE103"/>
  <c r="CK102"/>
  <c r="CJ102"/>
  <c r="CI102"/>
  <c r="CC102"/>
  <c r="CH102"/>
  <c r="CB102"/>
  <c r="CG102"/>
  <c r="CA102"/>
  <c r="CF102"/>
  <c r="BZ102"/>
  <c r="CE102"/>
  <c r="CK101"/>
  <c r="CJ101"/>
  <c r="CI101"/>
  <c r="CC101"/>
  <c r="CH101"/>
  <c r="CB101"/>
  <c r="CG101"/>
  <c r="CA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CK97"/>
  <c r="CJ97"/>
  <c r="CI97"/>
  <c r="CH97"/>
  <c r="CG97"/>
  <c r="CF97"/>
  <c r="BZ97"/>
  <c r="CE97"/>
  <c r="CK96"/>
  <c r="CJ96"/>
  <c r="CI96"/>
  <c r="CH96"/>
  <c r="CG96"/>
  <c r="CF96"/>
  <c r="BZ96"/>
  <c r="CE96"/>
  <c r="CK95"/>
  <c r="CJ95"/>
  <c r="CI95"/>
  <c r="CH95"/>
  <c r="CG95"/>
  <c r="CF95"/>
  <c r="BZ95"/>
  <c r="CE95"/>
  <c r="CK94"/>
  <c r="CJ94"/>
  <c r="CI94"/>
  <c r="CH94"/>
  <c r="CG94"/>
  <c r="CF94"/>
  <c r="BZ94"/>
  <c r="CE94"/>
  <c r="CK93"/>
  <c r="CJ93"/>
  <c r="CI93"/>
  <c r="CH93"/>
  <c r="CG93"/>
  <c r="CF93"/>
  <c r="BZ93"/>
  <c r="CE93"/>
  <c r="CK92"/>
  <c r="CJ92"/>
  <c r="CI92"/>
  <c r="CH92"/>
  <c r="CG92"/>
  <c r="CF92"/>
  <c r="BZ92"/>
  <c r="CE92"/>
  <c r="CK91"/>
  <c r="CJ91"/>
  <c r="CI91"/>
  <c r="CH91"/>
  <c r="CG91"/>
  <c r="CF91"/>
  <c r="BZ91"/>
  <c r="CE91"/>
  <c r="AM83"/>
  <c r="L83"/>
  <c r="AM82"/>
  <c r="L82"/>
  <c r="AM80"/>
  <c r="L80"/>
  <c r="L78"/>
  <c r="L77"/>
  <c r="W34" l="1"/>
  <c r="AY87"/>
  <c r="AX87"/>
  <c r="W33"/>
  <c r="Y131" i="2"/>
  <c r="Y130" s="1"/>
  <c r="AV87" i="1"/>
  <c r="BK131" i="2"/>
  <c r="N132"/>
  <c r="N90" s="1"/>
  <c r="BK180"/>
  <c r="N180" s="1"/>
  <c r="N97" s="1"/>
  <c r="N181"/>
  <c r="N98" s="1"/>
  <c r="M32"/>
  <c r="AV88" i="1" s="1"/>
  <c r="BK130" i="2" l="1"/>
  <c r="N130" s="1"/>
  <c r="N88" s="1"/>
  <c r="N131"/>
  <c r="N89" s="1"/>
  <c r="N108" l="1"/>
  <c r="BF108" s="1"/>
  <c r="M27"/>
  <c r="N111"/>
  <c r="BF111" s="1"/>
  <c r="N107"/>
  <c r="BF107" s="1"/>
  <c r="N106"/>
  <c r="N110"/>
  <c r="BF110" s="1"/>
  <c r="N109"/>
  <c r="BF109" s="1"/>
  <c r="N105" l="1"/>
  <c r="BF106"/>
  <c r="M28" l="1"/>
  <c r="L113"/>
  <c r="H33"/>
  <c r="BA88" i="1" s="1"/>
  <c r="BA87" s="1"/>
  <c r="M33" i="2"/>
  <c r="AW88" i="1" s="1"/>
  <c r="AT88" s="1"/>
  <c r="W32" l="1"/>
  <c r="AW87"/>
  <c r="AS88"/>
  <c r="AS87" s="1"/>
  <c r="M30" i="2"/>
  <c r="AK32" i="1" l="1"/>
  <c r="AT87"/>
  <c r="L38" i="2"/>
  <c r="AG88" i="1"/>
  <c r="AN88" l="1"/>
  <c r="AG87"/>
  <c r="AG99" l="1"/>
  <c r="AG91"/>
  <c r="AG96"/>
  <c r="AG101"/>
  <c r="AG93"/>
  <c r="AG98"/>
  <c r="AN87"/>
  <c r="AG103"/>
  <c r="AG95"/>
  <c r="AG97"/>
  <c r="AG94"/>
  <c r="AK26"/>
  <c r="AG102"/>
  <c r="AG100"/>
  <c r="AG92"/>
  <c r="AV103" l="1"/>
  <c r="BY103" s="1"/>
  <c r="CD103"/>
  <c r="AN99"/>
  <c r="AV99"/>
  <c r="BY99" s="1"/>
  <c r="CD99"/>
  <c r="AV95"/>
  <c r="BY95" s="1"/>
  <c r="CD95"/>
  <c r="AV91"/>
  <c r="BY91" s="1"/>
  <c r="CD91"/>
  <c r="AG90"/>
  <c r="AN97"/>
  <c r="AV97"/>
  <c r="BY97" s="1"/>
  <c r="CD97"/>
  <c r="AV94"/>
  <c r="BY94" s="1"/>
  <c r="CD94"/>
  <c r="CD96"/>
  <c r="AN96"/>
  <c r="AV96"/>
  <c r="BY96" s="1"/>
  <c r="AV101"/>
  <c r="BY101" s="1"/>
  <c r="CD101"/>
  <c r="AN101"/>
  <c r="AV102"/>
  <c r="BY102" s="1"/>
  <c r="CD102"/>
  <c r="AV93"/>
  <c r="BY93" s="1"/>
  <c r="CD93"/>
  <c r="AV100"/>
  <c r="BY100" s="1"/>
  <c r="CD100"/>
  <c r="AV98"/>
  <c r="BY98" s="1"/>
  <c r="CD98"/>
  <c r="AV92"/>
  <c r="BY92" s="1"/>
  <c r="CD92"/>
  <c r="AK31" l="1"/>
  <c r="AN102"/>
  <c r="AN103"/>
  <c r="W31"/>
  <c r="AN91"/>
  <c r="AK27"/>
  <c r="AK29" s="1"/>
  <c r="AG105"/>
  <c r="AN98"/>
  <c r="AN92"/>
  <c r="AN93"/>
  <c r="AN95"/>
  <c r="AN94"/>
  <c r="AN100"/>
  <c r="AN90" l="1"/>
  <c r="AN105" s="1"/>
  <c r="AK37"/>
</calcChain>
</file>

<file path=xl/sharedStrings.xml><?xml version="1.0" encoding="utf-8"?>
<sst xmlns="http://schemas.openxmlformats.org/spreadsheetml/2006/main" count="1169" uniqueCount="366">
  <si>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</si>
  <si>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</si>
  <si>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</si>
  <si>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</si>
  <si>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</si>
  <si>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</si>
  <si>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</si>
  <si>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</si>
  <si>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</si>
  <si>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</si>
  <si>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</si>
  <si>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</si>
  <si>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</si>
  <si>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</si>
  <si>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</si>
  <si>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1801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</si>
  <si>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</si>
  <si>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</si>
  <si>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REKONŠTRUKCIA MESTSKEJ KNIŽNICE 1801- rampa</t>
  </si>
  <si>
    <t>JKSO:</t>
  </si>
  <si>
    <t>KS:</t>
  </si>
  <si>
    <t>1262</t>
  </si>
  <si>
    <t>Miesto:</t>
  </si>
  <si>
    <t>Ul. SNP Žiar nad Hronom</t>
  </si>
  <si>
    <t>Dátum:</t>
  </si>
  <si>
    <t>14. 3. 2018</t>
  </si>
  <si>
    <t>Objednávateľ:</t>
  </si>
  <si>
    <t>IČO:</t>
  </si>
  <si>
    <t>Mesto Žiar nad Hronom</t>
  </si>
  <si>
    <t>IČO DPH:</t>
  </si>
  <si>
    <t>Zhotoviteľ:</t>
  </si>
  <si>
    <t>Vyplň údaj</t>
  </si>
  <si>
    <t>Projektant:</t>
  </si>
  <si>
    <t xml:space="preserve"> 44927231</t>
  </si>
  <si>
    <t>Architekti-DE  Šoltésovej 22,96501 Žiar nad Hronom</t>
  </si>
  <si>
    <t xml:space="preserve"> 2022889979</t>
  </si>
  <si>
    <t>True</t>
  </si>
  <si>
    <t>0,01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</si>
  <si>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</si>
  <si>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</si>
  <si>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</si>
  <si>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</si>
  <si>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</si>
  <si>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</si>
  <si>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</si>
  <si>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</si>
  <si>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</si>
  <si>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</si>
  <si>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</si>
  <si>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</si>
  <si>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</si>
  <si>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</si>
  <si>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</si>
  <si>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</si>
  <si>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</si>
  <si>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</si>
  <si>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</si>
  <si>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</si>
  <si>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</si>
  <si>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</si>
  <si>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</si>
  <si>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</si>
  <si>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</si>
  <si>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</si>
  <si>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</si>
  <si>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</si>
  <si>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</si>
  <si>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</si>
  <si>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</si>
  <si>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</si>
  <si>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</si>
  <si>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</si>
  <si>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</si>
  <si>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</si>
  <si>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</si>
  <si>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</si>
  <si>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</si>
  <si>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</si>
  <si>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</si>
  <si>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</si>
  <si>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</si>
  <si>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</si>
  <si>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</si>
  <si>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{1c88fcb5-dcd3-4551-b5c2-aee59ac654de}</t>
  </si>
  <si>
    <t>{00000000-0000-0000-0000-000000000000}</t>
  </si>
  <si>
    <t>/</t>
  </si>
  <si>
    <t>1801 - E1</t>
  </si>
  <si>
    <t xml:space="preserve"> REKONŠTRUKCIA MESTSKEJ KNIŽNICE </t>
  </si>
  <si>
    <t>1</t>
  </si>
  <si>
    <t>{0c0763b4-c85d-4bf6-bbf9-2fb7a5c6a507}</t>
  </si>
  <si>
    <t>2) Ostatné náklady zo súhrnného listu</t>
  </si>
  <si>
    <t>Percent. zadanie_x000D_
[% nákladov rozpočtu]</t>
  </si>
  <si>
    <t>Zaradenie nákladov</t>
  </si>
  <si>
    <t>Projektové práce</t>
  </si>
  <si>
    <t>stavebná časť</t>
  </si>
  <si>
    <t>OSTATNENAKLADY</t>
  </si>
  <si>
    <t>Prieskumné práce</t>
  </si>
  <si>
    <t>Stroje, zariadenie, inventár</t>
  </si>
  <si>
    <t>Umelecké diela</t>
  </si>
  <si>
    <t>Vedľajšie náklady</t>
  </si>
  <si>
    <t>Ostatné náklady</t>
  </si>
  <si>
    <t>VIII. Rezerva</t>
  </si>
  <si>
    <t>IX. Ostatné investície</t>
  </si>
  <si>
    <t>Nehmotný investičný majetok</t>
  </si>
  <si>
    <t>Prevádzkové náklady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</si>
  <si>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</si>
  <si>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</si>
  <si>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</si>
  <si>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</si>
  <si>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</si>
  <si>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</si>
  <si>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</si>
  <si>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</si>
  <si>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</si>
  <si>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</si>
  <si>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 xml:space="preserve">1801 - E1 -  REKONŠTRUKCIA MESTSKEJ KNIŽNICE 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</si>
  <si>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</si>
  <si>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</si>
  <si>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</si>
  <si>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</si>
  <si>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</si>
  <si>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</si>
  <si>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</si>
  <si>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</si>
  <si>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</si>
  <si>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</si>
  <si>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</si>
  <si>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</si>
  <si>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</si>
  <si>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</si>
  <si>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</si>
  <si>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</si>
  <si>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 xml:space="preserve">    777 - Podlahy syntetické</t>
  </si>
  <si>
    <t xml:space="preserve">    783 - Dokončovacie práce - nátery</t>
  </si>
  <si>
    <t>M - Práce a dodávky M</t>
  </si>
  <si>
    <t xml:space="preserve">    46-M - Zemné práce pri extr.mont.prácach</t>
  </si>
  <si>
    <t>VP -   Práce naviac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</si>
  <si>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</si>
  <si>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</si>
  <si>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</si>
  <si>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</si>
  <si>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</si>
  <si>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</si>
  <si>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</si>
  <si>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</si>
  <si>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</si>
  <si>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</si>
  <si>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</si>
  <si>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</si>
  <si>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</si>
  <si>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</si>
  <si>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</si>
  <si>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</si>
  <si>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</si>
  <si>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</si>
  <si>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</si>
  <si>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</si>
  <si>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</si>
  <si>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</si>
  <si>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</si>
  <si>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</si>
  <si>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</si>
  <si>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</si>
  <si>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113107142</t>
  </si>
  <si>
    <t>Odstránenie  krytu asfaltového v ploche do 200 m2, hr.nad 50 do 100 mm,  -0,18100t</t>
  </si>
  <si>
    <t>m2</t>
  </si>
  <si>
    <t>4</t>
  </si>
  <si>
    <t>-650757184</t>
  </si>
  <si>
    <t>132101101</t>
  </si>
  <si>
    <t>Výkop ryhy do šírky 600 mm v horn.1a2 do 100 m3</t>
  </si>
  <si>
    <t>m3</t>
  </si>
  <si>
    <t>377842275</t>
  </si>
  <si>
    <t>3</t>
  </si>
  <si>
    <t>174101001</t>
  </si>
  <si>
    <t>Zásyp sypaninou so zhutnením jám, šachiet, rýh, zárezov alebo okolo objektov do 100 m3</t>
  </si>
  <si>
    <t>-279622593</t>
  </si>
  <si>
    <t>180401211</t>
  </si>
  <si>
    <t>Založenie trávnika lúčneho výsevom v rovine alebo na svahu do 1:5</t>
  </si>
  <si>
    <t>65019525</t>
  </si>
  <si>
    <t>5</t>
  </si>
  <si>
    <t>M</t>
  </si>
  <si>
    <t>0057211100</t>
  </si>
  <si>
    <t>OSIVÁ Trávy Trávové semeno</t>
  </si>
  <si>
    <t>kg</t>
  </si>
  <si>
    <t>8</t>
  </si>
  <si>
    <t>1450965012</t>
  </si>
  <si>
    <t>6</t>
  </si>
  <si>
    <t>271573001</t>
  </si>
  <si>
    <t>Násyp pod základové  konštrukcie so zhutnením zo štrkopiesku</t>
  </si>
  <si>
    <t>-1584152475</t>
  </si>
  <si>
    <t>7</t>
  </si>
  <si>
    <t>273321312</t>
  </si>
  <si>
    <t xml:space="preserve">Betón základových dosiek, železový (bez výstuže), tr.C 20/25 </t>
  </si>
  <si>
    <t>-618801582</t>
  </si>
  <si>
    <t>273351215</t>
  </si>
  <si>
    <t>Debnenie základových dosiek, zhotovenie-dielce</t>
  </si>
  <si>
    <t>-81518194</t>
  </si>
  <si>
    <t>9</t>
  </si>
  <si>
    <t>273351216</t>
  </si>
  <si>
    <t>Debnenie základových dosiek, odstránenie-dielce</t>
  </si>
  <si>
    <t>-1781514313</t>
  </si>
  <si>
    <t>10</t>
  </si>
  <si>
    <t>273361821</t>
  </si>
  <si>
    <t>Výstuž základových dosiek z ocele 10505</t>
  </si>
  <si>
    <t>t</t>
  </si>
  <si>
    <t>-1706787677</t>
  </si>
  <si>
    <t>11</t>
  </si>
  <si>
    <t>274313521</t>
  </si>
  <si>
    <t>Betón základových pásov, prostý tr.C 12/15</t>
  </si>
  <si>
    <t>-1693681580</t>
  </si>
  <si>
    <t>12</t>
  </si>
  <si>
    <t>311311915</t>
  </si>
  <si>
    <t>Betón nadzákladových múrov, stien, priečok a klenieb prostý tr.C 20/25</t>
  </si>
  <si>
    <t>-1400774841</t>
  </si>
  <si>
    <t>13</t>
  </si>
  <si>
    <t>311351105</t>
  </si>
  <si>
    <t>Debnenie nadzákladových múrov  obojstranné zhotovenie-dielce</t>
  </si>
  <si>
    <t>-947122948</t>
  </si>
  <si>
    <t>14</t>
  </si>
  <si>
    <t>311351106</t>
  </si>
  <si>
    <t>Debnenie nadzákladových múrov  obojstranné odstránenie-dielce</t>
  </si>
  <si>
    <t>1577589272</t>
  </si>
  <si>
    <t>15</t>
  </si>
  <si>
    <t>311361821</t>
  </si>
  <si>
    <t>Výstuž nadzákladových múrov  10505</t>
  </si>
  <si>
    <t>-426418538</t>
  </si>
  <si>
    <t>16</t>
  </si>
  <si>
    <t>411321314</t>
  </si>
  <si>
    <t>Betón stropov doskových a trámových,  železový tr.C 20/25</t>
  </si>
  <si>
    <t>-1595638294</t>
  </si>
  <si>
    <t>17</t>
  </si>
  <si>
    <t>411351101</t>
  </si>
  <si>
    <t>Debnenie stropov doskových zhotovenie-dielce</t>
  </si>
  <si>
    <t>-952267493</t>
  </si>
  <si>
    <t>18</t>
  </si>
  <si>
    <t>411351102</t>
  </si>
  <si>
    <t>Debnenie stropov doskových odstránenie-dielce</t>
  </si>
  <si>
    <t>230186970</t>
  </si>
  <si>
    <t>19</t>
  </si>
  <si>
    <t>411354171</t>
  </si>
  <si>
    <t>Podporná konštrukcia stropov pre zaťaženie do 5 kpa zhotovenie</t>
  </si>
  <si>
    <t>-380325013</t>
  </si>
  <si>
    <t>411354172</t>
  </si>
  <si>
    <t>Podporná konštrukcia stropov pre zaťaženie do 5 kpa odstránenie</t>
  </si>
  <si>
    <t>-897357336</t>
  </si>
  <si>
    <t>21</t>
  </si>
  <si>
    <t>430321315</t>
  </si>
  <si>
    <t>Schodiskové konštrukcie, betón železový tr. C 20/25</t>
  </si>
  <si>
    <t>18268960</t>
  </si>
  <si>
    <t>22</t>
  </si>
  <si>
    <t>430361821</t>
  </si>
  <si>
    <t>Výstuž schodiskových konštrukcií z betonárskej ocele 10505</t>
  </si>
  <si>
    <t>-372276908</t>
  </si>
  <si>
    <t>23</t>
  </si>
  <si>
    <t>440361821</t>
  </si>
  <si>
    <t>Výstuž strešných konštrukcií z betonárskej ocele 10505</t>
  </si>
  <si>
    <t>-1131316304</t>
  </si>
  <si>
    <t>24</t>
  </si>
  <si>
    <t>564751111</t>
  </si>
  <si>
    <t>Podklad alebo kryt z kameniva hrubého drveného veľ. 32-63 mm s rozprestretím a zhutn.hr.150 mm</t>
  </si>
  <si>
    <t>-2129050771</t>
  </si>
  <si>
    <t>25</t>
  </si>
  <si>
    <t>576141111</t>
  </si>
  <si>
    <t>Koberec asfaltový otvorený z kameniva drveného obaleného asfaltom so zhutnením hr.50 mm</t>
  </si>
  <si>
    <t>-353591237</t>
  </si>
  <si>
    <t>26</t>
  </si>
  <si>
    <t>917762111</t>
  </si>
  <si>
    <t>Osadenie chodník. obrubníka betónového s oporou z betónu prostého tr. C 10/12, 5 do lôžka</t>
  </si>
  <si>
    <t>m</t>
  </si>
  <si>
    <t>-2026416389</t>
  </si>
  <si>
    <t>27</t>
  </si>
  <si>
    <t>5922903030</t>
  </si>
  <si>
    <t>Obrubník rovný 100/20/10 cm, sivá</t>
  </si>
  <si>
    <t>ks</t>
  </si>
  <si>
    <t>429626923</t>
  </si>
  <si>
    <t>28</t>
  </si>
  <si>
    <t>931961115</t>
  </si>
  <si>
    <t>Zvislé vložky do dilatačných škár, z polystyrénovej dosky hr. 30 mm</t>
  </si>
  <si>
    <t>926329348</t>
  </si>
  <si>
    <t>29</t>
  </si>
  <si>
    <t>919735112</t>
  </si>
  <si>
    <t>Rezanie existujúceho asfaltového krytu alebo podkladu hĺbky nad 50 do 100 mm</t>
  </si>
  <si>
    <t>1526604488</t>
  </si>
  <si>
    <t>30</t>
  </si>
  <si>
    <t>962032231</t>
  </si>
  <si>
    <t>Búranie muriva nadzákladového z tehál pálených, vápenopieskových,cementových na maltu,  -1,90500t</t>
  </si>
  <si>
    <t>422487216</t>
  </si>
  <si>
    <t>31</t>
  </si>
  <si>
    <t>962042321</t>
  </si>
  <si>
    <t>Búranie muriva z betónu prostého nadzákladného,  -2,20000t</t>
  </si>
  <si>
    <t>1843501388</t>
  </si>
  <si>
    <t>32</t>
  </si>
  <si>
    <t>963042819</t>
  </si>
  <si>
    <t>Búranie akýchkoľvek betónových schodiskových stupňov zhotovených na mieste,  -0,07000t</t>
  </si>
  <si>
    <t>1273219172</t>
  </si>
  <si>
    <t>33</t>
  </si>
  <si>
    <t>965081712</t>
  </si>
  <si>
    <t>Búranie dlažieb, bez podklad. lôžka z xylolit., alebo keramických dlaždíc hr. do 10 mm,  -0,02000t</t>
  </si>
  <si>
    <t>-1551087093</t>
  </si>
  <si>
    <t>34</t>
  </si>
  <si>
    <t>978059611</t>
  </si>
  <si>
    <t>Odsekanie a odobratie stien z obkladačiek vonkajších do 2 m2,  -0,08900t</t>
  </si>
  <si>
    <t>1222690574</t>
  </si>
  <si>
    <t>35</t>
  </si>
  <si>
    <t>979011111</t>
  </si>
  <si>
    <t>Zvislá doprava sutiny a vybúraných hmôt za prvé podlažie nad alebo pod základným podlažím</t>
  </si>
  <si>
    <t>2049217482</t>
  </si>
  <si>
    <t>36</t>
  </si>
  <si>
    <t>979081111</t>
  </si>
  <si>
    <t>Odvoz sutiny a vybúraných hmôt na skládku do 1 km</t>
  </si>
  <si>
    <t>1136216023</t>
  </si>
  <si>
    <t>37</t>
  </si>
  <si>
    <t>979081121</t>
  </si>
  <si>
    <t>Odvoz sutiny a vybúraných hmôt na skládku za každý ďalší 1 km</t>
  </si>
  <si>
    <t>-1603414471</t>
  </si>
  <si>
    <t>38</t>
  </si>
  <si>
    <t>979082111</t>
  </si>
  <si>
    <t>Vnútrostavenisková doprava sutiny a vybúraných hmôt do 10 m</t>
  </si>
  <si>
    <t>2097468850</t>
  </si>
  <si>
    <t>39</t>
  </si>
  <si>
    <t>979089012</t>
  </si>
  <si>
    <t>Poplatok za skladovanie - betón, tehly, dlaždice (17 01 ), ostatné</t>
  </si>
  <si>
    <t>-474308563</t>
  </si>
  <si>
    <t>40</t>
  </si>
  <si>
    <t>979089713</t>
  </si>
  <si>
    <t>Prenájom kontajneru 7 m3</t>
  </si>
  <si>
    <t>1068172382</t>
  </si>
  <si>
    <t>41</t>
  </si>
  <si>
    <t>999281111</t>
  </si>
  <si>
    <t>Presun hmôt pre opravy a údržbu objektov vrátane vonkajších plášťov výšky do 25 m</t>
  </si>
  <si>
    <t>-961934384</t>
  </si>
  <si>
    <t>42</t>
  </si>
  <si>
    <t>767161140</t>
  </si>
  <si>
    <t>Montáž zábradlia rovného z rúrok do muriva, s hmotnosťou 1 metra zábradlia nad 45 kg</t>
  </si>
  <si>
    <t>-326582401</t>
  </si>
  <si>
    <t>43</t>
  </si>
  <si>
    <t>5534666200</t>
  </si>
  <si>
    <t>Zábradlie</t>
  </si>
  <si>
    <t>677111039</t>
  </si>
  <si>
    <t>44</t>
  </si>
  <si>
    <t>998767102</t>
  </si>
  <si>
    <t>Presun hmôt pre kovové stavebné doplnkové konštrukcie v objektoch výšky nad 6 do 12 m</t>
  </si>
  <si>
    <t>265086999</t>
  </si>
  <si>
    <t>45</t>
  </si>
  <si>
    <t>777616202vl</t>
  </si>
  <si>
    <t>Epoxidový náter Sikafloor 2530W -  epox, tenkovrstvý</t>
  </si>
  <si>
    <t>-739956559</t>
  </si>
  <si>
    <t>46</t>
  </si>
  <si>
    <t>2353330200</t>
  </si>
  <si>
    <t>Vlhkostná bariéra a egalizácia podkladný náter Sikafloor 156, balenie   10 kg základný náter</t>
  </si>
  <si>
    <t>1512470796</t>
  </si>
  <si>
    <t>47</t>
  </si>
  <si>
    <t>783124520</t>
  </si>
  <si>
    <t>Nátery oceľ.konštr. syntetické dvojnásobné 1x s emailovaním</t>
  </si>
  <si>
    <t>-501847545</t>
  </si>
  <si>
    <t>48</t>
  </si>
  <si>
    <t>783124720</t>
  </si>
  <si>
    <t>Nátery oceľ.konštr. syntetické základný</t>
  </si>
  <si>
    <t>-2031729706</t>
  </si>
  <si>
    <t>49</t>
  </si>
  <si>
    <t>460120081</t>
  </si>
  <si>
    <t>Násyp zeminy, zloženie a rozprestretie zeminy vrátane zhutnenia,zemina triedy 1 - 2</t>
  </si>
  <si>
    <t>64</t>
  </si>
  <si>
    <t>1977000314</t>
  </si>
  <si>
    <t>VP -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</si>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</sst>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7" fontId="5" fillId="0" borderId="0" xfId="0" applyNumberFormat="1" applyFont="1" applyBorder="1" applyAlignment="1"/>
    <xf numFmtId="4" fontId="30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167" fontId="33" fillId="4" borderId="25" xfId="0" applyNumberFormat="1" applyFont="1" applyFill="1" applyBorder="1" applyAlignment="1" applyProtection="1">
      <alignment vertical="center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>
      <alignment vertical="center"/>
    </xf>
    <xf numFmtId="167" fontId="23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  <xf numFmtId="167" fontId="5" fillId="0" borderId="23" xfId="0" applyNumberFormat="1" applyFont="1" applyBorder="1" applyAlignment="1"/>
    <xf numFmtId="167" fontId="5" fillId="0" borderId="23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06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74" t="s">
        <v>7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R2" s="217" t="s">
        <v>8</v>
      </c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76" t="s">
        <v>11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23"/>
      <c r="AS4" s="17" t="s">
        <v>12</v>
      </c>
      <c r="BE4" s="24" t="s">
        <v>13</v>
      </c>
      <c r="BS4" s="18" t="s">
        <v>9</v>
      </c>
    </row>
    <row r="5" spans="1:73" ht="14.45" customHeight="1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180" t="s">
        <v>15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25"/>
      <c r="AQ5" s="23"/>
      <c r="BE5" s="178" t="s">
        <v>16</v>
      </c>
      <c r="BS5" s="18" t="s">
        <v>9</v>
      </c>
    </row>
    <row r="6" spans="1:73" ht="36.950000000000003" customHeight="1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182" t="s">
        <v>18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25"/>
      <c r="AQ6" s="23"/>
      <c r="BE6" s="179"/>
      <c r="BS6" s="18" t="s">
        <v>9</v>
      </c>
    </row>
    <row r="7" spans="1:73" ht="14.45" customHeight="1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20</v>
      </c>
      <c r="AL7" s="25"/>
      <c r="AM7" s="25"/>
      <c r="AN7" s="27" t="s">
        <v>21</v>
      </c>
      <c r="AO7" s="25"/>
      <c r="AP7" s="25"/>
      <c r="AQ7" s="23"/>
      <c r="BE7" s="179"/>
      <c r="BS7" s="18" t="s">
        <v>9</v>
      </c>
    </row>
    <row r="8" spans="1:73" ht="14.45" customHeight="1">
      <c r="B8" s="22"/>
      <c r="C8" s="25"/>
      <c r="D8" s="29" t="s">
        <v>22</v>
      </c>
      <c r="E8" s="25"/>
      <c r="F8" s="25"/>
      <c r="G8" s="25"/>
      <c r="H8" s="25"/>
      <c r="I8" s="25"/>
      <c r="J8" s="25"/>
      <c r="K8" s="27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24</v>
      </c>
      <c r="AL8" s="25"/>
      <c r="AM8" s="25"/>
      <c r="AN8" s="30" t="s">
        <v>25</v>
      </c>
      <c r="AO8" s="25"/>
      <c r="AP8" s="25"/>
      <c r="AQ8" s="23"/>
      <c r="BE8" s="179"/>
      <c r="BS8" s="18" t="s">
        <v>9</v>
      </c>
    </row>
    <row r="9" spans="1:73" ht="14.45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179"/>
      <c r="BS9" s="18" t="s">
        <v>9</v>
      </c>
    </row>
    <row r="10" spans="1:73" ht="14.45" customHeight="1">
      <c r="B10" s="22"/>
      <c r="C10" s="25"/>
      <c r="D10" s="29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27</v>
      </c>
      <c r="AL10" s="25"/>
      <c r="AM10" s="25"/>
      <c r="AN10" s="27" t="s">
        <v>5</v>
      </c>
      <c r="AO10" s="25"/>
      <c r="AP10" s="25"/>
      <c r="AQ10" s="23"/>
      <c r="BE10" s="179"/>
      <c r="BS10" s="18" t="s">
        <v>9</v>
      </c>
    </row>
    <row r="11" spans="1:73" ht="18.399999999999999" customHeight="1">
      <c r="B11" s="22"/>
      <c r="C11" s="25"/>
      <c r="D11" s="25"/>
      <c r="E11" s="27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29</v>
      </c>
      <c r="AL11" s="25"/>
      <c r="AM11" s="25"/>
      <c r="AN11" s="27" t="s">
        <v>5</v>
      </c>
      <c r="AO11" s="25"/>
      <c r="AP11" s="25"/>
      <c r="AQ11" s="23"/>
      <c r="BE11" s="179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179"/>
      <c r="BS12" s="18" t="s">
        <v>9</v>
      </c>
    </row>
    <row r="13" spans="1:73" ht="14.45" customHeight="1">
      <c r="B13" s="22"/>
      <c r="C13" s="25"/>
      <c r="D13" s="29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27</v>
      </c>
      <c r="AL13" s="25"/>
      <c r="AM13" s="25"/>
      <c r="AN13" s="31" t="s">
        <v>31</v>
      </c>
      <c r="AO13" s="25"/>
      <c r="AP13" s="25"/>
      <c r="AQ13" s="23"/>
      <c r="BE13" s="179"/>
      <c r="BS13" s="18" t="s">
        <v>9</v>
      </c>
    </row>
    <row r="14" spans="1:73">
      <c r="B14" s="22"/>
      <c r="C14" s="25"/>
      <c r="D14" s="25"/>
      <c r="E14" s="183" t="s">
        <v>31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29" t="s">
        <v>29</v>
      </c>
      <c r="AL14" s="25"/>
      <c r="AM14" s="25"/>
      <c r="AN14" s="31" t="s">
        <v>31</v>
      </c>
      <c r="AO14" s="25"/>
      <c r="AP14" s="25"/>
      <c r="AQ14" s="23"/>
      <c r="BE14" s="179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179"/>
      <c r="BS15" s="18" t="s">
        <v>6</v>
      </c>
    </row>
    <row r="16" spans="1:73" ht="14.45" customHeight="1">
      <c r="B16" s="22"/>
      <c r="C16" s="25"/>
      <c r="D16" s="29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27</v>
      </c>
      <c r="AL16" s="25"/>
      <c r="AM16" s="25"/>
      <c r="AN16" s="27" t="s">
        <v>33</v>
      </c>
      <c r="AO16" s="25"/>
      <c r="AP16" s="25"/>
      <c r="AQ16" s="23"/>
      <c r="BE16" s="179"/>
      <c r="BS16" s="18" t="s">
        <v>6</v>
      </c>
    </row>
    <row r="17" spans="2:71" ht="18.399999999999999" customHeight="1">
      <c r="B17" s="22"/>
      <c r="C17" s="25"/>
      <c r="D17" s="25"/>
      <c r="E17" s="27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29</v>
      </c>
      <c r="AL17" s="25"/>
      <c r="AM17" s="25"/>
      <c r="AN17" s="27" t="s">
        <v>35</v>
      </c>
      <c r="AO17" s="25"/>
      <c r="AP17" s="25"/>
      <c r="AQ17" s="23"/>
      <c r="BE17" s="179"/>
      <c r="BS17" s="18" t="s">
        <v>36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179"/>
      <c r="BS18" s="18" t="s">
        <v>37</v>
      </c>
    </row>
    <row r="19" spans="2:71" ht="14.45" customHeight="1">
      <c r="B19" s="22"/>
      <c r="C19" s="25"/>
      <c r="D19" s="29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27</v>
      </c>
      <c r="AL19" s="25"/>
      <c r="AM19" s="25"/>
      <c r="AN19" s="27" t="s">
        <v>5</v>
      </c>
      <c r="AO19" s="25"/>
      <c r="AP19" s="25"/>
      <c r="AQ19" s="23"/>
      <c r="BE19" s="179"/>
      <c r="BS19" s="18" t="s">
        <v>37</v>
      </c>
    </row>
    <row r="20" spans="2:71" ht="18.399999999999999" customHeight="1">
      <c r="B20" s="22"/>
      <c r="C20" s="25"/>
      <c r="D20" s="25"/>
      <c r="E20" s="27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29</v>
      </c>
      <c r="AL20" s="25"/>
      <c r="AM20" s="25"/>
      <c r="AN20" s="27" t="s">
        <v>5</v>
      </c>
      <c r="AO20" s="25"/>
      <c r="AP20" s="25"/>
      <c r="AQ20" s="23"/>
      <c r="BE20" s="179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179"/>
    </row>
    <row r="22" spans="2:71">
      <c r="B22" s="22"/>
      <c r="C22" s="25"/>
      <c r="D22" s="29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179"/>
    </row>
    <row r="23" spans="2:71" ht="16.5" customHeight="1">
      <c r="B23" s="22"/>
      <c r="C23" s="25"/>
      <c r="D23" s="25"/>
      <c r="E23" s="185" t="s">
        <v>5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25"/>
      <c r="AP23" s="25"/>
      <c r="AQ23" s="23"/>
      <c r="BE23" s="179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179"/>
    </row>
    <row r="25" spans="2:71" ht="6.95" customHeight="1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179"/>
    </row>
    <row r="26" spans="2:71" ht="14.45" customHeight="1">
      <c r="B26" s="22"/>
      <c r="C26" s="25"/>
      <c r="D26" s="33" t="s">
        <v>41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86">
        <f>ROUND(AG87,2)</f>
        <v>0</v>
      </c>
      <c r="AL26" s="181"/>
      <c r="AM26" s="181"/>
      <c r="AN26" s="181"/>
      <c r="AO26" s="181"/>
      <c r="AP26" s="25"/>
      <c r="AQ26" s="23"/>
      <c r="BE26" s="179"/>
    </row>
    <row r="27" spans="2:71" ht="14.45" customHeight="1">
      <c r="B27" s="22"/>
      <c r="C27" s="25"/>
      <c r="D27" s="33" t="s">
        <v>42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86">
        <f>ROUND(AG90,2)</f>
        <v>0</v>
      </c>
      <c r="AL27" s="186"/>
      <c r="AM27" s="186"/>
      <c r="AN27" s="186"/>
      <c r="AO27" s="186"/>
      <c r="AP27" s="25"/>
      <c r="AQ27" s="23"/>
      <c r="BE27" s="179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179"/>
    </row>
    <row r="29" spans="2:71" s="1" customFormat="1" ht="25.9" customHeight="1">
      <c r="B29" s="34"/>
      <c r="C29" s="35"/>
      <c r="D29" s="37" t="s">
        <v>43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87">
        <f>ROUND(AK26+AK27,2)</f>
        <v>0</v>
      </c>
      <c r="AL29" s="188"/>
      <c r="AM29" s="188"/>
      <c r="AN29" s="188"/>
      <c r="AO29" s="188"/>
      <c r="AP29" s="35"/>
      <c r="AQ29" s="36"/>
      <c r="BE29" s="179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179"/>
    </row>
    <row r="31" spans="2:71" s="2" customFormat="1" ht="14.45" customHeight="1">
      <c r="B31" s="39"/>
      <c r="C31" s="40"/>
      <c r="D31" s="41" t="s">
        <v>44</v>
      </c>
      <c r="E31" s="40"/>
      <c r="F31" s="41" t="s">
        <v>45</v>
      </c>
      <c r="G31" s="40"/>
      <c r="H31" s="40"/>
      <c r="I31" s="40"/>
      <c r="J31" s="40"/>
      <c r="K31" s="40"/>
      <c r="L31" s="189">
        <v>0.2</v>
      </c>
      <c r="M31" s="190"/>
      <c r="N31" s="190"/>
      <c r="O31" s="190"/>
      <c r="P31" s="40"/>
      <c r="Q31" s="40"/>
      <c r="R31" s="40"/>
      <c r="S31" s="40"/>
      <c r="T31" s="43" t="s">
        <v>46</v>
      </c>
      <c r="U31" s="40"/>
      <c r="V31" s="40"/>
      <c r="W31" s="191">
        <f>ROUND(AZ87+SUM(CD91:CD104),2)</f>
        <v>0</v>
      </c>
      <c r="X31" s="190"/>
      <c r="Y31" s="190"/>
      <c r="Z31" s="190"/>
      <c r="AA31" s="190"/>
      <c r="AB31" s="190"/>
      <c r="AC31" s="190"/>
      <c r="AD31" s="190"/>
      <c r="AE31" s="190"/>
      <c r="AF31" s="40"/>
      <c r="AG31" s="40"/>
      <c r="AH31" s="40"/>
      <c r="AI31" s="40"/>
      <c r="AJ31" s="40"/>
      <c r="AK31" s="191">
        <f>ROUND(AV87+SUM(BY91:BY104),2)</f>
        <v>0</v>
      </c>
      <c r="AL31" s="190"/>
      <c r="AM31" s="190"/>
      <c r="AN31" s="190"/>
      <c r="AO31" s="190"/>
      <c r="AP31" s="40"/>
      <c r="AQ31" s="44"/>
      <c r="BE31" s="179"/>
    </row>
    <row r="32" spans="2:71" s="2" customFormat="1" ht="14.45" customHeight="1">
      <c r="B32" s="39"/>
      <c r="C32" s="40"/>
      <c r="D32" s="40"/>
      <c r="E32" s="40"/>
      <c r="F32" s="41" t="s">
        <v>47</v>
      </c>
      <c r="G32" s="40"/>
      <c r="H32" s="40"/>
      <c r="I32" s="40"/>
      <c r="J32" s="40"/>
      <c r="K32" s="40"/>
      <c r="L32" s="189">
        <v>0.2</v>
      </c>
      <c r="M32" s="190"/>
      <c r="N32" s="190"/>
      <c r="O32" s="190"/>
      <c r="P32" s="40"/>
      <c r="Q32" s="40"/>
      <c r="R32" s="40"/>
      <c r="S32" s="40"/>
      <c r="T32" s="43" t="s">
        <v>46</v>
      </c>
      <c r="U32" s="40"/>
      <c r="V32" s="40"/>
      <c r="W32" s="191">
        <f>ROUND(BA87+SUM(CE91:CE104),2)</f>
        <v>0</v>
      </c>
      <c r="X32" s="190"/>
      <c r="Y32" s="190"/>
      <c r="Z32" s="190"/>
      <c r="AA32" s="190"/>
      <c r="AB32" s="190"/>
      <c r="AC32" s="190"/>
      <c r="AD32" s="190"/>
      <c r="AE32" s="190"/>
      <c r="AF32" s="40"/>
      <c r="AG32" s="40"/>
      <c r="AH32" s="40"/>
      <c r="AI32" s="40"/>
      <c r="AJ32" s="40"/>
      <c r="AK32" s="191">
        <f>ROUND(AW87+SUM(BZ91:BZ104),2)</f>
        <v>0</v>
      </c>
      <c r="AL32" s="190"/>
      <c r="AM32" s="190"/>
      <c r="AN32" s="190"/>
      <c r="AO32" s="190"/>
      <c r="AP32" s="40"/>
      <c r="AQ32" s="44"/>
      <c r="BE32" s="179"/>
    </row>
    <row r="33" spans="2:57" s="2" customFormat="1" ht="14.45" hidden="1" customHeight="1">
      <c r="B33" s="39"/>
      <c r="C33" s="40"/>
      <c r="D33" s="40"/>
      <c r="E33" s="40"/>
      <c r="F33" s="41" t="s">
        <v>48</v>
      </c>
      <c r="G33" s="40"/>
      <c r="H33" s="40"/>
      <c r="I33" s="40"/>
      <c r="J33" s="40"/>
      <c r="K33" s="40"/>
      <c r="L33" s="189">
        <v>0.2</v>
      </c>
      <c r="M33" s="190"/>
      <c r="N33" s="190"/>
      <c r="O33" s="190"/>
      <c r="P33" s="40"/>
      <c r="Q33" s="40"/>
      <c r="R33" s="40"/>
      <c r="S33" s="40"/>
      <c r="T33" s="43" t="s">
        <v>46</v>
      </c>
      <c r="U33" s="40"/>
      <c r="V33" s="40"/>
      <c r="W33" s="191">
        <f>ROUND(BB87+SUM(CF91:CF104),2)</f>
        <v>0</v>
      </c>
      <c r="X33" s="190"/>
      <c r="Y33" s="190"/>
      <c r="Z33" s="190"/>
      <c r="AA33" s="190"/>
      <c r="AB33" s="190"/>
      <c r="AC33" s="190"/>
      <c r="AD33" s="190"/>
      <c r="AE33" s="190"/>
      <c r="AF33" s="40"/>
      <c r="AG33" s="40"/>
      <c r="AH33" s="40"/>
      <c r="AI33" s="40"/>
      <c r="AJ33" s="40"/>
      <c r="AK33" s="191">
        <v>0</v>
      </c>
      <c r="AL33" s="190"/>
      <c r="AM33" s="190"/>
      <c r="AN33" s="190"/>
      <c r="AO33" s="190"/>
      <c r="AP33" s="40"/>
      <c r="AQ33" s="44"/>
      <c r="BE33" s="179"/>
    </row>
    <row r="34" spans="2:57" s="2" customFormat="1" ht="14.45" hidden="1" customHeight="1">
      <c r="B34" s="39"/>
      <c r="C34" s="40"/>
      <c r="D34" s="40"/>
      <c r="E34" s="40"/>
      <c r="F34" s="41" t="s">
        <v>49</v>
      </c>
      <c r="G34" s="40"/>
      <c r="H34" s="40"/>
      <c r="I34" s="40"/>
      <c r="J34" s="40"/>
      <c r="K34" s="40"/>
      <c r="L34" s="189">
        <v>0.2</v>
      </c>
      <c r="M34" s="190"/>
      <c r="N34" s="190"/>
      <c r="O34" s="190"/>
      <c r="P34" s="40"/>
      <c r="Q34" s="40"/>
      <c r="R34" s="40"/>
      <c r="S34" s="40"/>
      <c r="T34" s="43" t="s">
        <v>46</v>
      </c>
      <c r="U34" s="40"/>
      <c r="V34" s="40"/>
      <c r="W34" s="191">
        <f>ROUND(BC87+SUM(CG91:CG104),2)</f>
        <v>0</v>
      </c>
      <c r="X34" s="190"/>
      <c r="Y34" s="190"/>
      <c r="Z34" s="190"/>
      <c r="AA34" s="190"/>
      <c r="AB34" s="190"/>
      <c r="AC34" s="190"/>
      <c r="AD34" s="190"/>
      <c r="AE34" s="190"/>
      <c r="AF34" s="40"/>
      <c r="AG34" s="40"/>
      <c r="AH34" s="40"/>
      <c r="AI34" s="40"/>
      <c r="AJ34" s="40"/>
      <c r="AK34" s="191">
        <v>0</v>
      </c>
      <c r="AL34" s="190"/>
      <c r="AM34" s="190"/>
      <c r="AN34" s="190"/>
      <c r="AO34" s="190"/>
      <c r="AP34" s="40"/>
      <c r="AQ34" s="44"/>
      <c r="BE34" s="179"/>
    </row>
    <row r="35" spans="2:57" s="2" customFormat="1" ht="14.45" hidden="1" customHeight="1">
      <c r="B35" s="39"/>
      <c r="C35" s="40"/>
      <c r="D35" s="40"/>
      <c r="E35" s="40"/>
      <c r="F35" s="41" t="s">
        <v>50</v>
      </c>
      <c r="G35" s="40"/>
      <c r="H35" s="40"/>
      <c r="I35" s="40"/>
      <c r="J35" s="40"/>
      <c r="K35" s="40"/>
      <c r="L35" s="189">
        <v>0</v>
      </c>
      <c r="M35" s="190"/>
      <c r="N35" s="190"/>
      <c r="O35" s="190"/>
      <c r="P35" s="40"/>
      <c r="Q35" s="40"/>
      <c r="R35" s="40"/>
      <c r="S35" s="40"/>
      <c r="T35" s="43" t="s">
        <v>46</v>
      </c>
      <c r="U35" s="40"/>
      <c r="V35" s="40"/>
      <c r="W35" s="191">
        <f>ROUND(BD87+SUM(CH91:CH104),2)</f>
        <v>0</v>
      </c>
      <c r="X35" s="190"/>
      <c r="Y35" s="190"/>
      <c r="Z35" s="190"/>
      <c r="AA35" s="190"/>
      <c r="AB35" s="190"/>
      <c r="AC35" s="190"/>
      <c r="AD35" s="190"/>
      <c r="AE35" s="190"/>
      <c r="AF35" s="40"/>
      <c r="AG35" s="40"/>
      <c r="AH35" s="40"/>
      <c r="AI35" s="40"/>
      <c r="AJ35" s="40"/>
      <c r="AK35" s="191">
        <v>0</v>
      </c>
      <c r="AL35" s="190"/>
      <c r="AM35" s="190"/>
      <c r="AN35" s="190"/>
      <c r="AO35" s="190"/>
      <c r="AP35" s="40"/>
      <c r="AQ35" s="44"/>
    </row>
    <row r="36" spans="2:57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>
      <c r="B37" s="34"/>
      <c r="C37" s="45"/>
      <c r="D37" s="46" t="s">
        <v>51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52</v>
      </c>
      <c r="U37" s="47"/>
      <c r="V37" s="47"/>
      <c r="W37" s="47"/>
      <c r="X37" s="192" t="s">
        <v>53</v>
      </c>
      <c r="Y37" s="193"/>
      <c r="Z37" s="193"/>
      <c r="AA37" s="193"/>
      <c r="AB37" s="193"/>
      <c r="AC37" s="47"/>
      <c r="AD37" s="47"/>
      <c r="AE37" s="47"/>
      <c r="AF37" s="47"/>
      <c r="AG37" s="47"/>
      <c r="AH37" s="47"/>
      <c r="AI37" s="47"/>
      <c r="AJ37" s="47"/>
      <c r="AK37" s="194">
        <f>SUM(AK29:AK35)</f>
        <v>0</v>
      </c>
      <c r="AL37" s="193"/>
      <c r="AM37" s="193"/>
      <c r="AN37" s="193"/>
      <c r="AO37" s="195"/>
      <c r="AP37" s="45"/>
      <c r="AQ37" s="36"/>
    </row>
    <row r="38" spans="2:57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 ht="13.5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 ht="13.5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 ht="13.5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 ht="13.5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 ht="13.5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 ht="13.5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 ht="13.5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 ht="13.5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 ht="13.5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 ht="13.5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>
      <c r="B49" s="34"/>
      <c r="C49" s="35"/>
      <c r="D49" s="49" t="s">
        <v>54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55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 ht="13.5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 ht="13.5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 ht="13.5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 ht="13.5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 ht="13.5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 ht="13.5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 ht="13.5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 ht="13.5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>
      <c r="B58" s="34"/>
      <c r="C58" s="35"/>
      <c r="D58" s="54" t="s">
        <v>56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57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56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57</v>
      </c>
      <c r="AN58" s="55"/>
      <c r="AO58" s="57"/>
      <c r="AP58" s="35"/>
      <c r="AQ58" s="36"/>
    </row>
    <row r="59" spans="2:43" ht="13.5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>
      <c r="B60" s="34"/>
      <c r="C60" s="35"/>
      <c r="D60" s="49" t="s">
        <v>58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59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 ht="13.5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 ht="13.5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 ht="13.5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 ht="13.5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 ht="13.5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 ht="13.5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 ht="13.5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 ht="13.5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>
      <c r="B69" s="34"/>
      <c r="C69" s="35"/>
      <c r="D69" s="54" t="s">
        <v>56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57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56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57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76" t="s">
        <v>60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36"/>
    </row>
    <row r="77" spans="2:43" s="3" customFormat="1" ht="14.45" customHeight="1">
      <c r="B77" s="64"/>
      <c r="C77" s="29" t="s">
        <v>14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1801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196" t="str">
        <f>K6</f>
        <v xml:space="preserve"> REKONŠTRUKCIA MESTSKEJ KNIŽNICE 1801- rampa</v>
      </c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>
      <c r="B80" s="34"/>
      <c r="C80" s="29" t="s">
        <v>22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>Ul. SNP Žiar nad Hronom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24</v>
      </c>
      <c r="AJ80" s="35"/>
      <c r="AK80" s="35"/>
      <c r="AL80" s="35"/>
      <c r="AM80" s="72" t="str">
        <f>IF(AN8= "","",AN8)</f>
        <v>14. 3. 2018</v>
      </c>
      <c r="AN80" s="35"/>
      <c r="AO80" s="35"/>
      <c r="AP80" s="35"/>
      <c r="AQ80" s="36"/>
    </row>
    <row r="81" spans="1:89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>
      <c r="B82" s="34"/>
      <c r="C82" s="29" t="s">
        <v>26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>Mesto Žiar nad Hronom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32</v>
      </c>
      <c r="AJ82" s="35"/>
      <c r="AK82" s="35"/>
      <c r="AL82" s="35"/>
      <c r="AM82" s="198" t="str">
        <f>IF(E17="","",E17)</f>
        <v>Architekti-DE  Šoltésovej 22,96501 Žiar nad Hronom</v>
      </c>
      <c r="AN82" s="198"/>
      <c r="AO82" s="198"/>
      <c r="AP82" s="198"/>
      <c r="AQ82" s="36"/>
      <c r="AS82" s="199" t="s">
        <v>61</v>
      </c>
      <c r="AT82" s="200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spans="1:89" s="1" customFormat="1">
      <c r="B83" s="34"/>
      <c r="C83" s="29" t="s">
        <v>30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38</v>
      </c>
      <c r="AJ83" s="35"/>
      <c r="AK83" s="35"/>
      <c r="AL83" s="35"/>
      <c r="AM83" s="198" t="str">
        <f>IF(E20="","",E20)</f>
        <v xml:space="preserve"> </v>
      </c>
      <c r="AN83" s="198"/>
      <c r="AO83" s="198"/>
      <c r="AP83" s="198"/>
      <c r="AQ83" s="36"/>
      <c r="AS83" s="201"/>
      <c r="AT83" s="202"/>
      <c r="AU83" s="35"/>
      <c r="AV83" s="35"/>
      <c r="AW83" s="35"/>
      <c r="AX83" s="35"/>
      <c r="AY83" s="35"/>
      <c r="AZ83" s="35"/>
      <c r="BA83" s="35"/>
      <c r="BB83" s="35"/>
      <c r="BC83" s="35"/>
      <c r="BD83" s="73"/>
    </row>
    <row r="84" spans="1:89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01"/>
      <c r="AT84" s="202"/>
      <c r="AU84" s="35"/>
      <c r="AV84" s="35"/>
      <c r="AW84" s="35"/>
      <c r="AX84" s="35"/>
      <c r="AY84" s="35"/>
      <c r="AZ84" s="35"/>
      <c r="BA84" s="35"/>
      <c r="BB84" s="35"/>
      <c r="BC84" s="35"/>
      <c r="BD84" s="73"/>
    </row>
    <row r="85" spans="1:89" s="1" customFormat="1" ht="29.25" customHeight="1">
      <c r="B85" s="34"/>
      <c r="C85" s="203" t="s">
        <v>62</v>
      </c>
      <c r="D85" s="204"/>
      <c r="E85" s="204"/>
      <c r="F85" s="204"/>
      <c r="G85" s="204"/>
      <c r="H85" s="74"/>
      <c r="I85" s="205" t="s">
        <v>63</v>
      </c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5" t="s">
        <v>64</v>
      </c>
      <c r="AH85" s="204"/>
      <c r="AI85" s="204"/>
      <c r="AJ85" s="204"/>
      <c r="AK85" s="204"/>
      <c r="AL85" s="204"/>
      <c r="AM85" s="204"/>
      <c r="AN85" s="205" t="s">
        <v>65</v>
      </c>
      <c r="AO85" s="204"/>
      <c r="AP85" s="206"/>
      <c r="AQ85" s="36"/>
      <c r="AS85" s="75" t="s">
        <v>66</v>
      </c>
      <c r="AT85" s="76" t="s">
        <v>67</v>
      </c>
      <c r="AU85" s="76" t="s">
        <v>68</v>
      </c>
      <c r="AV85" s="76" t="s">
        <v>69</v>
      </c>
      <c r="AW85" s="76" t="s">
        <v>70</v>
      </c>
      <c r="AX85" s="76" t="s">
        <v>71</v>
      </c>
      <c r="AY85" s="76" t="s">
        <v>72</v>
      </c>
      <c r="AZ85" s="76" t="s">
        <v>73</v>
      </c>
      <c r="BA85" s="76" t="s">
        <v>74</v>
      </c>
      <c r="BB85" s="76" t="s">
        <v>75</v>
      </c>
      <c r="BC85" s="76" t="s">
        <v>76</v>
      </c>
      <c r="BD85" s="77" t="s">
        <v>77</v>
      </c>
    </row>
    <row r="86" spans="1:89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78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>
      <c r="B87" s="67"/>
      <c r="C87" s="79" t="s">
        <v>78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214">
        <f>ROUND(AG88,2)</f>
        <v>0</v>
      </c>
      <c r="AH87" s="214"/>
      <c r="AI87" s="214"/>
      <c r="AJ87" s="214"/>
      <c r="AK87" s="214"/>
      <c r="AL87" s="214"/>
      <c r="AM87" s="214"/>
      <c r="AN87" s="215">
        <f>SUM(AG87,AT87)</f>
        <v>0</v>
      </c>
      <c r="AO87" s="215"/>
      <c r="AP87" s="215"/>
      <c r="AQ87" s="70"/>
      <c r="AS87" s="81">
        <f>ROUND(AS88,2)</f>
        <v>0</v>
      </c>
      <c r="AT87" s="82">
        <f>ROUND(SUM(AV87:AW87),2)</f>
        <v>0</v>
      </c>
      <c r="AU87" s="83">
        <f>ROUND(AU88,5)</f>
        <v>0</v>
      </c>
      <c r="AV87" s="82">
        <f>ROUND(AZ87*L31,2)</f>
        <v>0</v>
      </c>
      <c r="AW87" s="82">
        <f>ROUND(BA87*L32,2)</f>
        <v>0</v>
      </c>
      <c r="AX87" s="82">
        <f>ROUND(BB87*L31,2)</f>
        <v>0</v>
      </c>
      <c r="AY87" s="82">
        <f>ROUND(BC87*L32,2)</f>
        <v>0</v>
      </c>
      <c r="AZ87" s="82">
        <f>ROUND(AZ88,2)</f>
        <v>0</v>
      </c>
      <c r="BA87" s="82">
        <f>ROUND(BA88,2)</f>
        <v>0</v>
      </c>
      <c r="BB87" s="82">
        <f>ROUND(BB88,2)</f>
        <v>0</v>
      </c>
      <c r="BC87" s="82">
        <f>ROUND(BC88,2)</f>
        <v>0</v>
      </c>
      <c r="BD87" s="84">
        <f>ROUND(BD88,2)</f>
        <v>0</v>
      </c>
      <c r="BS87" s="85" t="s">
        <v>79</v>
      </c>
      <c r="BT87" s="85" t="s">
        <v>80</v>
      </c>
      <c r="BU87" s="86" t="s">
        <v>81</v>
      </c>
      <c r="BV87" s="85" t="s">
        <v>82</v>
      </c>
      <c r="BW87" s="85" t="s">
        <v>83</v>
      </c>
      <c r="BX87" s="85" t="s">
        <v>84</v>
      </c>
    </row>
    <row r="88" spans="1:89" s="5" customFormat="1" ht="31.5" customHeight="1">
      <c r="A88" s="87" t="s">
        <v>85</v>
      </c>
      <c r="B88" s="88"/>
      <c r="C88" s="89"/>
      <c r="D88" s="209" t="s">
        <v>86</v>
      </c>
      <c r="E88" s="209"/>
      <c r="F88" s="209"/>
      <c r="G88" s="209"/>
      <c r="H88" s="209"/>
      <c r="I88" s="90"/>
      <c r="J88" s="209" t="s">
        <v>87</v>
      </c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7">
        <f>'1801 - E1 -  REKONŠTRUKCI...'!M30</f>
        <v>0</v>
      </c>
      <c r="AH88" s="208"/>
      <c r="AI88" s="208"/>
      <c r="AJ88" s="208"/>
      <c r="AK88" s="208"/>
      <c r="AL88" s="208"/>
      <c r="AM88" s="208"/>
      <c r="AN88" s="207">
        <f>SUM(AG88,AT88)</f>
        <v>0</v>
      </c>
      <c r="AO88" s="208"/>
      <c r="AP88" s="208"/>
      <c r="AQ88" s="91"/>
      <c r="AS88" s="92">
        <f>'1801 - E1 -  REKONŠTRUKCI...'!M28</f>
        <v>0</v>
      </c>
      <c r="AT88" s="93">
        <f>ROUND(SUM(AV88:AW88),2)</f>
        <v>0</v>
      </c>
      <c r="AU88" s="94">
        <f>'1801 - E1 -  REKONŠTRUKCI...'!W130</f>
        <v>0</v>
      </c>
      <c r="AV88" s="93">
        <f>'1801 - E1 -  REKONŠTRUKCI...'!M32</f>
        <v>0</v>
      </c>
      <c r="AW88" s="93">
        <f>'1801 - E1 -  REKONŠTRUKCI...'!M33</f>
        <v>0</v>
      </c>
      <c r="AX88" s="93">
        <f>'1801 - E1 -  REKONŠTRUKCI...'!M34</f>
        <v>0</v>
      </c>
      <c r="AY88" s="93">
        <f>'1801 - E1 -  REKONŠTRUKCI...'!M35</f>
        <v>0</v>
      </c>
      <c r="AZ88" s="93">
        <f>'1801 - E1 -  REKONŠTRUKCI...'!H32</f>
        <v>0</v>
      </c>
      <c r="BA88" s="93">
        <f>'1801 - E1 -  REKONŠTRUKCI...'!H33</f>
        <v>0</v>
      </c>
      <c r="BB88" s="93">
        <f>'1801 - E1 -  REKONŠTRUKCI...'!H34</f>
        <v>0</v>
      </c>
      <c r="BC88" s="93">
        <f>'1801 - E1 -  REKONŠTRUKCI...'!H35</f>
        <v>0</v>
      </c>
      <c r="BD88" s="95">
        <f>'1801 - E1 -  REKONŠTRUKCI...'!H36</f>
        <v>0</v>
      </c>
      <c r="BT88" s="96" t="s">
        <v>88</v>
      </c>
      <c r="BV88" s="96" t="s">
        <v>82</v>
      </c>
      <c r="BW88" s="96" t="s">
        <v>89</v>
      </c>
      <c r="BX88" s="96" t="s">
        <v>83</v>
      </c>
    </row>
    <row r="89" spans="1:89" ht="13.5">
      <c r="B89" s="22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3"/>
    </row>
    <row r="90" spans="1:89" s="1" customFormat="1" ht="30" customHeight="1">
      <c r="B90" s="34"/>
      <c r="C90" s="79" t="s">
        <v>90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15">
        <f>ROUND(SUM(AG91:AG103),2)</f>
        <v>0</v>
      </c>
      <c r="AH90" s="215"/>
      <c r="AI90" s="215"/>
      <c r="AJ90" s="215"/>
      <c r="AK90" s="215"/>
      <c r="AL90" s="215"/>
      <c r="AM90" s="215"/>
      <c r="AN90" s="215">
        <f>ROUND(SUM(AN91:AN103),2)</f>
        <v>0</v>
      </c>
      <c r="AO90" s="215"/>
      <c r="AP90" s="215"/>
      <c r="AQ90" s="36"/>
      <c r="AS90" s="75" t="s">
        <v>91</v>
      </c>
      <c r="AT90" s="76" t="s">
        <v>92</v>
      </c>
      <c r="AU90" s="76" t="s">
        <v>44</v>
      </c>
      <c r="AV90" s="77" t="s">
        <v>67</v>
      </c>
    </row>
    <row r="91" spans="1:89" s="1" customFormat="1" ht="19.899999999999999" customHeight="1">
      <c r="B91" s="34"/>
      <c r="C91" s="35"/>
      <c r="D91" s="97" t="s">
        <v>93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210">
        <f>ROUND(AG87*AS91,2)</f>
        <v>0</v>
      </c>
      <c r="AH91" s="211"/>
      <c r="AI91" s="211"/>
      <c r="AJ91" s="211"/>
      <c r="AK91" s="211"/>
      <c r="AL91" s="211"/>
      <c r="AM91" s="211"/>
      <c r="AN91" s="211">
        <f t="shared" ref="AN91:AN100" si="0">ROUND(AG91+AV91,2)</f>
        <v>0</v>
      </c>
      <c r="AO91" s="211"/>
      <c r="AP91" s="211"/>
      <c r="AQ91" s="36"/>
      <c r="AS91" s="98">
        <v>0</v>
      </c>
      <c r="AT91" s="99" t="s">
        <v>94</v>
      </c>
      <c r="AU91" s="99" t="s">
        <v>45</v>
      </c>
      <c r="AV91" s="100">
        <f>ROUND(IF(AU91="základná",AG91*L31,IF(AU91="znížená",AG91*L32,0)),2)</f>
        <v>0</v>
      </c>
      <c r="BV91" s="18" t="s">
        <v>95</v>
      </c>
      <c r="BY91" s="101">
        <f t="shared" ref="BY91:BY103" si="1">IF(AU91="základná",AV91,0)</f>
        <v>0</v>
      </c>
      <c r="BZ91" s="101">
        <f t="shared" ref="BZ91:BZ103" si="2">IF(AU91="znížená",AV91,0)</f>
        <v>0</v>
      </c>
      <c r="CA91" s="101">
        <v>0</v>
      </c>
      <c r="CB91" s="101">
        <v>0</v>
      </c>
      <c r="CC91" s="101">
        <v>0</v>
      </c>
      <c r="CD91" s="101">
        <f t="shared" ref="CD91:CD103" si="3">IF(AU91="základná",AG91,0)</f>
        <v>0</v>
      </c>
      <c r="CE91" s="101">
        <f t="shared" ref="CE91:CE103" si="4">IF(AU91="znížená",AG91,0)</f>
        <v>0</v>
      </c>
      <c r="CF91" s="101">
        <f t="shared" ref="CF91:CF103" si="5">IF(AU91="zákl. prenesená",AG91,0)</f>
        <v>0</v>
      </c>
      <c r="CG91" s="101">
        <f t="shared" ref="CG91:CG103" si="6">IF(AU91="zníž. prenesená",AG91,0)</f>
        <v>0</v>
      </c>
      <c r="CH91" s="101">
        <f t="shared" ref="CH91:CH103" si="7">IF(AU91="nulová",AG91,0)</f>
        <v>0</v>
      </c>
      <c r="CI91" s="18">
        <f t="shared" ref="CI91:CI103" si="8">IF(AU91="základná",1,IF(AU91="znížená",2,IF(AU91="zákl. prenesená",4,IF(AU91="zníž. prenesená",5,3))))</f>
        <v>1</v>
      </c>
      <c r="CJ91" s="18">
        <f>IF(AT91="stavebná časť",1,IF(8891="investičná časť",2,3))</f>
        <v>1</v>
      </c>
      <c r="CK91" s="18" t="str">
        <f t="shared" ref="CK91:CK103" si="9">IF(D91="Vyplň vlastné","","x")</f>
        <v>x</v>
      </c>
    </row>
    <row r="92" spans="1:89" s="1" customFormat="1" ht="19.899999999999999" customHeight="1">
      <c r="B92" s="34"/>
      <c r="C92" s="35"/>
      <c r="D92" s="97" t="s">
        <v>96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210">
        <f>ROUND(AG87*AS92,2)</f>
        <v>0</v>
      </c>
      <c r="AH92" s="211"/>
      <c r="AI92" s="211"/>
      <c r="AJ92" s="211"/>
      <c r="AK92" s="211"/>
      <c r="AL92" s="211"/>
      <c r="AM92" s="211"/>
      <c r="AN92" s="211">
        <f t="shared" si="0"/>
        <v>0</v>
      </c>
      <c r="AO92" s="211"/>
      <c r="AP92" s="211"/>
      <c r="AQ92" s="36"/>
      <c r="AS92" s="102">
        <v>0</v>
      </c>
      <c r="AT92" s="103" t="s">
        <v>94</v>
      </c>
      <c r="AU92" s="103" t="s">
        <v>45</v>
      </c>
      <c r="AV92" s="104">
        <f>ROUND(IF(AU92="základná",AG92*L31,IF(AU92="znížená",AG92*L32,0)),2)</f>
        <v>0</v>
      </c>
      <c r="BV92" s="18" t="s">
        <v>95</v>
      </c>
      <c r="BY92" s="101">
        <f t="shared" si="1"/>
        <v>0</v>
      </c>
      <c r="BZ92" s="101">
        <f t="shared" si="2"/>
        <v>0</v>
      </c>
      <c r="CA92" s="101">
        <v>0</v>
      </c>
      <c r="CB92" s="101">
        <v>0</v>
      </c>
      <c r="CC92" s="101">
        <v>0</v>
      </c>
      <c r="CD92" s="101">
        <f t="shared" si="3"/>
        <v>0</v>
      </c>
      <c r="CE92" s="101">
        <f t="shared" si="4"/>
        <v>0</v>
      </c>
      <c r="CF92" s="101">
        <f t="shared" si="5"/>
        <v>0</v>
      </c>
      <c r="CG92" s="101">
        <f t="shared" si="6"/>
        <v>0</v>
      </c>
      <c r="CH92" s="101">
        <f t="shared" si="7"/>
        <v>0</v>
      </c>
      <c r="CI92" s="18">
        <f t="shared" si="8"/>
        <v>1</v>
      </c>
      <c r="CJ92" s="18">
        <f>IF(AT92="stavebná časť",1,IF(8892="investičná časť",2,3))</f>
        <v>1</v>
      </c>
      <c r="CK92" s="18" t="str">
        <f t="shared" si="9"/>
        <v>x</v>
      </c>
    </row>
    <row r="93" spans="1:89" s="1" customFormat="1" ht="19.899999999999999" customHeight="1">
      <c r="B93" s="34"/>
      <c r="C93" s="35"/>
      <c r="D93" s="97" t="s">
        <v>97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210">
        <f>ROUND(AG87*AS93,2)</f>
        <v>0</v>
      </c>
      <c r="AH93" s="211"/>
      <c r="AI93" s="211"/>
      <c r="AJ93" s="211"/>
      <c r="AK93" s="211"/>
      <c r="AL93" s="211"/>
      <c r="AM93" s="211"/>
      <c r="AN93" s="211">
        <f t="shared" si="0"/>
        <v>0</v>
      </c>
      <c r="AO93" s="211"/>
      <c r="AP93" s="211"/>
      <c r="AQ93" s="36"/>
      <c r="AS93" s="102">
        <v>0</v>
      </c>
      <c r="AT93" s="103" t="s">
        <v>94</v>
      </c>
      <c r="AU93" s="103" t="s">
        <v>45</v>
      </c>
      <c r="AV93" s="104">
        <f>ROUND(IF(AU93="základná",AG93*L31,IF(AU93="znížená",AG93*L32,0)),2)</f>
        <v>0</v>
      </c>
      <c r="BV93" s="18" t="s">
        <v>95</v>
      </c>
      <c r="BY93" s="101">
        <f t="shared" si="1"/>
        <v>0</v>
      </c>
      <c r="BZ93" s="101">
        <f t="shared" si="2"/>
        <v>0</v>
      </c>
      <c r="CA93" s="101">
        <v>0</v>
      </c>
      <c r="CB93" s="101">
        <v>0</v>
      </c>
      <c r="CC93" s="101">
        <v>0</v>
      </c>
      <c r="CD93" s="101">
        <f t="shared" si="3"/>
        <v>0</v>
      </c>
      <c r="CE93" s="101">
        <f t="shared" si="4"/>
        <v>0</v>
      </c>
      <c r="CF93" s="101">
        <f t="shared" si="5"/>
        <v>0</v>
      </c>
      <c r="CG93" s="101">
        <f t="shared" si="6"/>
        <v>0</v>
      </c>
      <c r="CH93" s="101">
        <f t="shared" si="7"/>
        <v>0</v>
      </c>
      <c r="CI93" s="18">
        <f t="shared" si="8"/>
        <v>1</v>
      </c>
      <c r="CJ93" s="18">
        <f>IF(AT93="stavebná časť",1,IF(8893="investičná časť",2,3))</f>
        <v>1</v>
      </c>
      <c r="CK93" s="18" t="str">
        <f t="shared" si="9"/>
        <v>x</v>
      </c>
    </row>
    <row r="94" spans="1:89" s="1" customFormat="1" ht="19.899999999999999" customHeight="1">
      <c r="B94" s="34"/>
      <c r="C94" s="35"/>
      <c r="D94" s="97" t="s">
        <v>98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210">
        <f>ROUND(AG87*AS94,2)</f>
        <v>0</v>
      </c>
      <c r="AH94" s="211"/>
      <c r="AI94" s="211"/>
      <c r="AJ94" s="211"/>
      <c r="AK94" s="211"/>
      <c r="AL94" s="211"/>
      <c r="AM94" s="211"/>
      <c r="AN94" s="211">
        <f t="shared" si="0"/>
        <v>0</v>
      </c>
      <c r="AO94" s="211"/>
      <c r="AP94" s="211"/>
      <c r="AQ94" s="36"/>
      <c r="AS94" s="102">
        <v>0</v>
      </c>
      <c r="AT94" s="103" t="s">
        <v>94</v>
      </c>
      <c r="AU94" s="103" t="s">
        <v>45</v>
      </c>
      <c r="AV94" s="104">
        <f>ROUND(IF(AU94="základná",AG94*L31,IF(AU94="znížená",AG94*L32,0)),2)</f>
        <v>0</v>
      </c>
      <c r="BV94" s="18" t="s">
        <v>95</v>
      </c>
      <c r="BY94" s="101">
        <f t="shared" si="1"/>
        <v>0</v>
      </c>
      <c r="BZ94" s="101">
        <f t="shared" si="2"/>
        <v>0</v>
      </c>
      <c r="CA94" s="101">
        <v>0</v>
      </c>
      <c r="CB94" s="101">
        <v>0</v>
      </c>
      <c r="CC94" s="101">
        <v>0</v>
      </c>
      <c r="CD94" s="101">
        <f t="shared" si="3"/>
        <v>0</v>
      </c>
      <c r="CE94" s="101">
        <f t="shared" si="4"/>
        <v>0</v>
      </c>
      <c r="CF94" s="101">
        <f t="shared" si="5"/>
        <v>0</v>
      </c>
      <c r="CG94" s="101">
        <f t="shared" si="6"/>
        <v>0</v>
      </c>
      <c r="CH94" s="101">
        <f t="shared" si="7"/>
        <v>0</v>
      </c>
      <c r="CI94" s="18">
        <f t="shared" si="8"/>
        <v>1</v>
      </c>
      <c r="CJ94" s="18">
        <f>IF(AT94="stavebná časť",1,IF(8894="investičná časť",2,3))</f>
        <v>1</v>
      </c>
      <c r="CK94" s="18" t="str">
        <f t="shared" si="9"/>
        <v>x</v>
      </c>
    </row>
    <row r="95" spans="1:89" s="1" customFormat="1" ht="19.899999999999999" customHeight="1">
      <c r="B95" s="34"/>
      <c r="C95" s="35"/>
      <c r="D95" s="97" t="s">
        <v>99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210">
        <f>ROUND(AG87*AS95,2)</f>
        <v>0</v>
      </c>
      <c r="AH95" s="211"/>
      <c r="AI95" s="211"/>
      <c r="AJ95" s="211"/>
      <c r="AK95" s="211"/>
      <c r="AL95" s="211"/>
      <c r="AM95" s="211"/>
      <c r="AN95" s="211">
        <f t="shared" si="0"/>
        <v>0</v>
      </c>
      <c r="AO95" s="211"/>
      <c r="AP95" s="211"/>
      <c r="AQ95" s="36"/>
      <c r="AS95" s="102">
        <v>0</v>
      </c>
      <c r="AT95" s="103" t="s">
        <v>94</v>
      </c>
      <c r="AU95" s="103" t="s">
        <v>45</v>
      </c>
      <c r="AV95" s="104">
        <f>ROUND(IF(AU95="základná",AG95*L31,IF(AU95="znížená",AG95*L32,0)),2)</f>
        <v>0</v>
      </c>
      <c r="BV95" s="18" t="s">
        <v>95</v>
      </c>
      <c r="BY95" s="101">
        <f t="shared" si="1"/>
        <v>0</v>
      </c>
      <c r="BZ95" s="101">
        <f t="shared" si="2"/>
        <v>0</v>
      </c>
      <c r="CA95" s="101">
        <v>0</v>
      </c>
      <c r="CB95" s="101">
        <v>0</v>
      </c>
      <c r="CC95" s="101">
        <v>0</v>
      </c>
      <c r="CD95" s="101">
        <f t="shared" si="3"/>
        <v>0</v>
      </c>
      <c r="CE95" s="101">
        <f t="shared" si="4"/>
        <v>0</v>
      </c>
      <c r="CF95" s="101">
        <f t="shared" si="5"/>
        <v>0</v>
      </c>
      <c r="CG95" s="101">
        <f t="shared" si="6"/>
        <v>0</v>
      </c>
      <c r="CH95" s="101">
        <f t="shared" si="7"/>
        <v>0</v>
      </c>
      <c r="CI95" s="18">
        <f t="shared" si="8"/>
        <v>1</v>
      </c>
      <c r="CJ95" s="18">
        <f>IF(AT95="stavebná časť",1,IF(8895="investičná časť",2,3))</f>
        <v>1</v>
      </c>
      <c r="CK95" s="18" t="str">
        <f t="shared" si="9"/>
        <v>x</v>
      </c>
    </row>
    <row r="96" spans="1:89" s="1" customFormat="1" ht="19.899999999999999" customHeight="1">
      <c r="B96" s="34"/>
      <c r="C96" s="35"/>
      <c r="D96" s="97" t="s">
        <v>100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210">
        <f>ROUND(AG87*AS96,2)</f>
        <v>0</v>
      </c>
      <c r="AH96" s="211"/>
      <c r="AI96" s="211"/>
      <c r="AJ96" s="211"/>
      <c r="AK96" s="211"/>
      <c r="AL96" s="211"/>
      <c r="AM96" s="211"/>
      <c r="AN96" s="211">
        <f t="shared" si="0"/>
        <v>0</v>
      </c>
      <c r="AO96" s="211"/>
      <c r="AP96" s="211"/>
      <c r="AQ96" s="36"/>
      <c r="AS96" s="102">
        <v>0</v>
      </c>
      <c r="AT96" s="103" t="s">
        <v>94</v>
      </c>
      <c r="AU96" s="103" t="s">
        <v>45</v>
      </c>
      <c r="AV96" s="104">
        <f>ROUND(IF(AU96="základná",AG96*L31,IF(AU96="znížená",AG96*L32,0)),2)</f>
        <v>0</v>
      </c>
      <c r="BV96" s="18" t="s">
        <v>95</v>
      </c>
      <c r="BY96" s="101">
        <f t="shared" si="1"/>
        <v>0</v>
      </c>
      <c r="BZ96" s="101">
        <f t="shared" si="2"/>
        <v>0</v>
      </c>
      <c r="CA96" s="101">
        <v>0</v>
      </c>
      <c r="CB96" s="101">
        <v>0</v>
      </c>
      <c r="CC96" s="101">
        <v>0</v>
      </c>
      <c r="CD96" s="101">
        <f t="shared" si="3"/>
        <v>0</v>
      </c>
      <c r="CE96" s="101">
        <f t="shared" si="4"/>
        <v>0</v>
      </c>
      <c r="CF96" s="101">
        <f t="shared" si="5"/>
        <v>0</v>
      </c>
      <c r="CG96" s="101">
        <f t="shared" si="6"/>
        <v>0</v>
      </c>
      <c r="CH96" s="101">
        <f t="shared" si="7"/>
        <v>0</v>
      </c>
      <c r="CI96" s="18">
        <f t="shared" si="8"/>
        <v>1</v>
      </c>
      <c r="CJ96" s="18">
        <f>IF(AT96="stavebná časť",1,IF(8896="investičná časť",2,3))</f>
        <v>1</v>
      </c>
      <c r="CK96" s="18" t="str">
        <f t="shared" si="9"/>
        <v>x</v>
      </c>
    </row>
    <row r="97" spans="2:89" s="1" customFormat="1" ht="19.899999999999999" customHeight="1">
      <c r="B97" s="34"/>
      <c r="C97" s="35"/>
      <c r="D97" s="97" t="s">
        <v>101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210">
        <f>ROUND(AG87*AS97,2)</f>
        <v>0</v>
      </c>
      <c r="AH97" s="211"/>
      <c r="AI97" s="211"/>
      <c r="AJ97" s="211"/>
      <c r="AK97" s="211"/>
      <c r="AL97" s="211"/>
      <c r="AM97" s="211"/>
      <c r="AN97" s="211">
        <f t="shared" si="0"/>
        <v>0</v>
      </c>
      <c r="AO97" s="211"/>
      <c r="AP97" s="211"/>
      <c r="AQ97" s="36"/>
      <c r="AS97" s="102">
        <v>0</v>
      </c>
      <c r="AT97" s="103" t="s">
        <v>94</v>
      </c>
      <c r="AU97" s="103" t="s">
        <v>45</v>
      </c>
      <c r="AV97" s="104">
        <f>ROUND(IF(AU97="základná",AG97*L31,IF(AU97="znížená",AG97*L32,0)),2)</f>
        <v>0</v>
      </c>
      <c r="BV97" s="18" t="s">
        <v>95</v>
      </c>
      <c r="BY97" s="101">
        <f t="shared" si="1"/>
        <v>0</v>
      </c>
      <c r="BZ97" s="101">
        <f t="shared" si="2"/>
        <v>0</v>
      </c>
      <c r="CA97" s="101">
        <v>0</v>
      </c>
      <c r="CB97" s="101">
        <v>0</v>
      </c>
      <c r="CC97" s="101">
        <v>0</v>
      </c>
      <c r="CD97" s="101">
        <f t="shared" si="3"/>
        <v>0</v>
      </c>
      <c r="CE97" s="101">
        <f t="shared" si="4"/>
        <v>0</v>
      </c>
      <c r="CF97" s="101">
        <f t="shared" si="5"/>
        <v>0</v>
      </c>
      <c r="CG97" s="101">
        <f t="shared" si="6"/>
        <v>0</v>
      </c>
      <c r="CH97" s="101">
        <f t="shared" si="7"/>
        <v>0</v>
      </c>
      <c r="CI97" s="18">
        <f t="shared" si="8"/>
        <v>1</v>
      </c>
      <c r="CJ97" s="18">
        <f>IF(AT97="stavebná časť",1,IF(8897="investičná časť",2,3))</f>
        <v>1</v>
      </c>
      <c r="CK97" s="18" t="str">
        <f t="shared" si="9"/>
        <v>x</v>
      </c>
    </row>
    <row r="98" spans="2:89" s="1" customFormat="1" ht="19.899999999999999" customHeight="1">
      <c r="B98" s="34"/>
      <c r="C98" s="35"/>
      <c r="D98" s="97" t="s">
        <v>102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210">
        <f>ROUND(AG87*AS98,2)</f>
        <v>0</v>
      </c>
      <c r="AH98" s="211"/>
      <c r="AI98" s="211"/>
      <c r="AJ98" s="211"/>
      <c r="AK98" s="211"/>
      <c r="AL98" s="211"/>
      <c r="AM98" s="211"/>
      <c r="AN98" s="211">
        <f t="shared" si="0"/>
        <v>0</v>
      </c>
      <c r="AO98" s="211"/>
      <c r="AP98" s="211"/>
      <c r="AQ98" s="36"/>
      <c r="AS98" s="102">
        <v>0</v>
      </c>
      <c r="AT98" s="103" t="s">
        <v>94</v>
      </c>
      <c r="AU98" s="103" t="s">
        <v>45</v>
      </c>
      <c r="AV98" s="104">
        <f>ROUND(IF(AU98="základná",AG98*L31,IF(AU98="znížená",AG98*L32,0)),2)</f>
        <v>0</v>
      </c>
      <c r="BV98" s="18" t="s">
        <v>95</v>
      </c>
      <c r="BY98" s="101">
        <f t="shared" si="1"/>
        <v>0</v>
      </c>
      <c r="BZ98" s="101">
        <f t="shared" si="2"/>
        <v>0</v>
      </c>
      <c r="CA98" s="101">
        <v>0</v>
      </c>
      <c r="CB98" s="101">
        <v>0</v>
      </c>
      <c r="CC98" s="101">
        <v>0</v>
      </c>
      <c r="CD98" s="101">
        <f t="shared" si="3"/>
        <v>0</v>
      </c>
      <c r="CE98" s="101">
        <f t="shared" si="4"/>
        <v>0</v>
      </c>
      <c r="CF98" s="101">
        <f t="shared" si="5"/>
        <v>0</v>
      </c>
      <c r="CG98" s="101">
        <f t="shared" si="6"/>
        <v>0</v>
      </c>
      <c r="CH98" s="101">
        <f t="shared" si="7"/>
        <v>0</v>
      </c>
      <c r="CI98" s="18">
        <f t="shared" si="8"/>
        <v>1</v>
      </c>
      <c r="CJ98" s="18">
        <f>IF(AT98="stavebná časť",1,IF(8898="investičná časť",2,3))</f>
        <v>1</v>
      </c>
      <c r="CK98" s="18" t="str">
        <f t="shared" si="9"/>
        <v>x</v>
      </c>
    </row>
    <row r="99" spans="2:89" s="1" customFormat="1" ht="19.899999999999999" customHeight="1">
      <c r="B99" s="34"/>
      <c r="C99" s="35"/>
      <c r="D99" s="97" t="s">
        <v>103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210">
        <f>ROUND(AG87*AS99,2)</f>
        <v>0</v>
      </c>
      <c r="AH99" s="211"/>
      <c r="AI99" s="211"/>
      <c r="AJ99" s="211"/>
      <c r="AK99" s="211"/>
      <c r="AL99" s="211"/>
      <c r="AM99" s="211"/>
      <c r="AN99" s="211">
        <f t="shared" si="0"/>
        <v>0</v>
      </c>
      <c r="AO99" s="211"/>
      <c r="AP99" s="211"/>
      <c r="AQ99" s="36"/>
      <c r="AS99" s="102">
        <v>0</v>
      </c>
      <c r="AT99" s="103" t="s">
        <v>94</v>
      </c>
      <c r="AU99" s="103" t="s">
        <v>45</v>
      </c>
      <c r="AV99" s="104">
        <f>ROUND(IF(AU99="základná",AG99*L31,IF(AU99="znížená",AG99*L32,0)),2)</f>
        <v>0</v>
      </c>
      <c r="BV99" s="18" t="s">
        <v>95</v>
      </c>
      <c r="BY99" s="101">
        <f t="shared" si="1"/>
        <v>0</v>
      </c>
      <c r="BZ99" s="101">
        <f t="shared" si="2"/>
        <v>0</v>
      </c>
      <c r="CA99" s="101">
        <v>0</v>
      </c>
      <c r="CB99" s="101">
        <v>0</v>
      </c>
      <c r="CC99" s="101">
        <v>0</v>
      </c>
      <c r="CD99" s="101">
        <f t="shared" si="3"/>
        <v>0</v>
      </c>
      <c r="CE99" s="101">
        <f t="shared" si="4"/>
        <v>0</v>
      </c>
      <c r="CF99" s="101">
        <f t="shared" si="5"/>
        <v>0</v>
      </c>
      <c r="CG99" s="101">
        <f t="shared" si="6"/>
        <v>0</v>
      </c>
      <c r="CH99" s="101">
        <f t="shared" si="7"/>
        <v>0</v>
      </c>
      <c r="CI99" s="18">
        <f t="shared" si="8"/>
        <v>1</v>
      </c>
      <c r="CJ99" s="18">
        <f>IF(AT99="stavebná časť",1,IF(8899="investičná časť",2,3))</f>
        <v>1</v>
      </c>
      <c r="CK99" s="18" t="str">
        <f t="shared" si="9"/>
        <v>x</v>
      </c>
    </row>
    <row r="100" spans="2:89" s="1" customFormat="1" ht="19.899999999999999" customHeight="1">
      <c r="B100" s="34"/>
      <c r="C100" s="35"/>
      <c r="D100" s="97" t="s">
        <v>104</v>
      </c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210">
        <f>ROUND(AG87*AS100,2)</f>
        <v>0</v>
      </c>
      <c r="AH100" s="211"/>
      <c r="AI100" s="211"/>
      <c r="AJ100" s="211"/>
      <c r="AK100" s="211"/>
      <c r="AL100" s="211"/>
      <c r="AM100" s="211"/>
      <c r="AN100" s="211">
        <f t="shared" si="0"/>
        <v>0</v>
      </c>
      <c r="AO100" s="211"/>
      <c r="AP100" s="211"/>
      <c r="AQ100" s="36"/>
      <c r="AS100" s="102">
        <v>0</v>
      </c>
      <c r="AT100" s="103" t="s">
        <v>94</v>
      </c>
      <c r="AU100" s="103" t="s">
        <v>45</v>
      </c>
      <c r="AV100" s="104">
        <f>ROUND(IF(AU100="základná",AG100*L31,IF(AU100="znížená",AG100*L32,0)),2)</f>
        <v>0</v>
      </c>
      <c r="BV100" s="18" t="s">
        <v>95</v>
      </c>
      <c r="BY100" s="101">
        <f t="shared" si="1"/>
        <v>0</v>
      </c>
      <c r="BZ100" s="101">
        <f t="shared" si="2"/>
        <v>0</v>
      </c>
      <c r="CA100" s="101">
        <v>0</v>
      </c>
      <c r="CB100" s="101">
        <v>0</v>
      </c>
      <c r="CC100" s="101">
        <v>0</v>
      </c>
      <c r="CD100" s="101">
        <f t="shared" si="3"/>
        <v>0</v>
      </c>
      <c r="CE100" s="101">
        <f t="shared" si="4"/>
        <v>0</v>
      </c>
      <c r="CF100" s="101">
        <f t="shared" si="5"/>
        <v>0</v>
      </c>
      <c r="CG100" s="101">
        <f t="shared" si="6"/>
        <v>0</v>
      </c>
      <c r="CH100" s="101">
        <f t="shared" si="7"/>
        <v>0</v>
      </c>
      <c r="CI100" s="18">
        <f t="shared" si="8"/>
        <v>1</v>
      </c>
      <c r="CJ100" s="18">
        <f>IF(AT100="stavebná časť",1,IF(88100="investičná časť",2,3))</f>
        <v>1</v>
      </c>
      <c r="CK100" s="18" t="str">
        <f t="shared" si="9"/>
        <v>x</v>
      </c>
    </row>
    <row r="101" spans="2:89" s="1" customFormat="1" ht="19.899999999999999" customHeight="1">
      <c r="B101" s="34"/>
      <c r="C101" s="35"/>
      <c r="D101" s="212" t="s">
        <v>105</v>
      </c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35"/>
      <c r="AD101" s="35"/>
      <c r="AE101" s="35"/>
      <c r="AF101" s="35"/>
      <c r="AG101" s="210">
        <f>AG87*AS101</f>
        <v>0</v>
      </c>
      <c r="AH101" s="211"/>
      <c r="AI101" s="211"/>
      <c r="AJ101" s="211"/>
      <c r="AK101" s="211"/>
      <c r="AL101" s="211"/>
      <c r="AM101" s="211"/>
      <c r="AN101" s="211">
        <f>AG101+AV101</f>
        <v>0</v>
      </c>
      <c r="AO101" s="211"/>
      <c r="AP101" s="211"/>
      <c r="AQ101" s="36"/>
      <c r="AS101" s="102">
        <v>0</v>
      </c>
      <c r="AT101" s="103" t="s">
        <v>94</v>
      </c>
      <c r="AU101" s="103" t="s">
        <v>45</v>
      </c>
      <c r="AV101" s="104">
        <f>ROUND(IF(AU101="nulová",0,IF(OR(AU101="základná",AU101="zákl. prenesená"),AG101*L31,AG101*L32)),2)</f>
        <v>0</v>
      </c>
      <c r="BV101" s="18" t="s">
        <v>106</v>
      </c>
      <c r="BY101" s="101">
        <f t="shared" si="1"/>
        <v>0</v>
      </c>
      <c r="BZ101" s="101">
        <f t="shared" si="2"/>
        <v>0</v>
      </c>
      <c r="CA101" s="101">
        <f>IF(AU101="zákl. prenesená",AV101,0)</f>
        <v>0</v>
      </c>
      <c r="CB101" s="101">
        <f>IF(AU101="zníž. prenesená",AV101,0)</f>
        <v>0</v>
      </c>
      <c r="CC101" s="101">
        <f>IF(AU101="nulová",AV101,0)</f>
        <v>0</v>
      </c>
      <c r="CD101" s="101">
        <f t="shared" si="3"/>
        <v>0</v>
      </c>
      <c r="CE101" s="101">
        <f t="shared" si="4"/>
        <v>0</v>
      </c>
      <c r="CF101" s="101">
        <f t="shared" si="5"/>
        <v>0</v>
      </c>
      <c r="CG101" s="101">
        <f t="shared" si="6"/>
        <v>0</v>
      </c>
      <c r="CH101" s="101">
        <f t="shared" si="7"/>
        <v>0</v>
      </c>
      <c r="CI101" s="18">
        <f t="shared" si="8"/>
        <v>1</v>
      </c>
      <c r="CJ101" s="18">
        <f>IF(AT101="stavebná časť",1,IF(88101="investičná časť",2,3))</f>
        <v>1</v>
      </c>
      <c r="CK101" s="18" t="str">
        <f t="shared" si="9"/>
        <v/>
      </c>
    </row>
    <row r="102" spans="2:89" s="1" customFormat="1" ht="19.899999999999999" customHeight="1">
      <c r="B102" s="34"/>
      <c r="C102" s="35"/>
      <c r="D102" s="212" t="s">
        <v>105</v>
      </c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35"/>
      <c r="AD102" s="35"/>
      <c r="AE102" s="35"/>
      <c r="AF102" s="35"/>
      <c r="AG102" s="210">
        <f>AG87*AS102</f>
        <v>0</v>
      </c>
      <c r="AH102" s="211"/>
      <c r="AI102" s="211"/>
      <c r="AJ102" s="211"/>
      <c r="AK102" s="211"/>
      <c r="AL102" s="211"/>
      <c r="AM102" s="211"/>
      <c r="AN102" s="211">
        <f>AG102+AV102</f>
        <v>0</v>
      </c>
      <c r="AO102" s="211"/>
      <c r="AP102" s="211"/>
      <c r="AQ102" s="36"/>
      <c r="AS102" s="102">
        <v>0</v>
      </c>
      <c r="AT102" s="103" t="s">
        <v>94</v>
      </c>
      <c r="AU102" s="103" t="s">
        <v>45</v>
      </c>
      <c r="AV102" s="104">
        <f>ROUND(IF(AU102="nulová",0,IF(OR(AU102="základná",AU102="zákl. prenesená"),AG102*L31,AG102*L32)),2)</f>
        <v>0</v>
      </c>
      <c r="BV102" s="18" t="s">
        <v>106</v>
      </c>
      <c r="BY102" s="101">
        <f t="shared" si="1"/>
        <v>0</v>
      </c>
      <c r="BZ102" s="101">
        <f t="shared" si="2"/>
        <v>0</v>
      </c>
      <c r="CA102" s="101">
        <f>IF(AU102="zákl. prenesená",AV102,0)</f>
        <v>0</v>
      </c>
      <c r="CB102" s="101">
        <f>IF(AU102="zníž. prenesená",AV102,0)</f>
        <v>0</v>
      </c>
      <c r="CC102" s="101">
        <f>IF(AU102="nulová",AV102,0)</f>
        <v>0</v>
      </c>
      <c r="CD102" s="101">
        <f t="shared" si="3"/>
        <v>0</v>
      </c>
      <c r="CE102" s="101">
        <f t="shared" si="4"/>
        <v>0</v>
      </c>
      <c r="CF102" s="101">
        <f t="shared" si="5"/>
        <v>0</v>
      </c>
      <c r="CG102" s="101">
        <f t="shared" si="6"/>
        <v>0</v>
      </c>
      <c r="CH102" s="101">
        <f t="shared" si="7"/>
        <v>0</v>
      </c>
      <c r="CI102" s="18">
        <f t="shared" si="8"/>
        <v>1</v>
      </c>
      <c r="CJ102" s="18">
        <f>IF(AT102="stavebná časť",1,IF(88102="investičná časť",2,3))</f>
        <v>1</v>
      </c>
      <c r="CK102" s="18" t="str">
        <f t="shared" si="9"/>
        <v/>
      </c>
    </row>
    <row r="103" spans="2:89" s="1" customFormat="1" ht="19.899999999999999" customHeight="1">
      <c r="B103" s="34"/>
      <c r="C103" s="35"/>
      <c r="D103" s="212" t="s">
        <v>105</v>
      </c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35"/>
      <c r="AD103" s="35"/>
      <c r="AE103" s="35"/>
      <c r="AF103" s="35"/>
      <c r="AG103" s="210">
        <f>AG87*AS103</f>
        <v>0</v>
      </c>
      <c r="AH103" s="211"/>
      <c r="AI103" s="211"/>
      <c r="AJ103" s="211"/>
      <c r="AK103" s="211"/>
      <c r="AL103" s="211"/>
      <c r="AM103" s="211"/>
      <c r="AN103" s="211">
        <f>AG103+AV103</f>
        <v>0</v>
      </c>
      <c r="AO103" s="211"/>
      <c r="AP103" s="211"/>
      <c r="AQ103" s="36"/>
      <c r="AS103" s="105">
        <v>0</v>
      </c>
      <c r="AT103" s="106" t="s">
        <v>94</v>
      </c>
      <c r="AU103" s="106" t="s">
        <v>45</v>
      </c>
      <c r="AV103" s="107">
        <f>ROUND(IF(AU103="nulová",0,IF(OR(AU103="základná",AU103="zákl. prenesená"),AG103*L31,AG103*L32)),2)</f>
        <v>0</v>
      </c>
      <c r="BV103" s="18" t="s">
        <v>106</v>
      </c>
      <c r="BY103" s="101">
        <f t="shared" si="1"/>
        <v>0</v>
      </c>
      <c r="BZ103" s="101">
        <f t="shared" si="2"/>
        <v>0</v>
      </c>
      <c r="CA103" s="101">
        <f>IF(AU103="zákl. prenesená",AV103,0)</f>
        <v>0</v>
      </c>
      <c r="CB103" s="101">
        <f>IF(AU103="zníž. prenesená",AV103,0)</f>
        <v>0</v>
      </c>
      <c r="CC103" s="101">
        <f>IF(AU103="nulová",AV103,0)</f>
        <v>0</v>
      </c>
      <c r="CD103" s="101">
        <f t="shared" si="3"/>
        <v>0</v>
      </c>
      <c r="CE103" s="101">
        <f t="shared" si="4"/>
        <v>0</v>
      </c>
      <c r="CF103" s="101">
        <f t="shared" si="5"/>
        <v>0</v>
      </c>
      <c r="CG103" s="101">
        <f t="shared" si="6"/>
        <v>0</v>
      </c>
      <c r="CH103" s="101">
        <f t="shared" si="7"/>
        <v>0</v>
      </c>
      <c r="CI103" s="18">
        <f t="shared" si="8"/>
        <v>1</v>
      </c>
      <c r="CJ103" s="18">
        <f>IF(AT103="stavebná časť",1,IF(88103="investičná časť",2,3))</f>
        <v>1</v>
      </c>
      <c r="CK103" s="18" t="str">
        <f t="shared" si="9"/>
        <v/>
      </c>
    </row>
    <row r="104" spans="2:89" s="1" customFormat="1" ht="10.9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6"/>
    </row>
    <row r="105" spans="2:89" s="1" customFormat="1" ht="30" customHeight="1">
      <c r="B105" s="34"/>
      <c r="C105" s="108" t="s">
        <v>107</v>
      </c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216">
        <f>ROUND(AG87+AG90,2)</f>
        <v>0</v>
      </c>
      <c r="AH105" s="216"/>
      <c r="AI105" s="216"/>
      <c r="AJ105" s="216"/>
      <c r="AK105" s="216"/>
      <c r="AL105" s="216"/>
      <c r="AM105" s="216"/>
      <c r="AN105" s="216">
        <f>AN87+AN90</f>
        <v>0</v>
      </c>
      <c r="AO105" s="216"/>
      <c r="AP105" s="216"/>
      <c r="AQ105" s="36"/>
    </row>
    <row r="106" spans="2:89" s="1" customFormat="1" ht="6.95" customHeight="1"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60"/>
    </row>
  </sheetData>
  <mergeCells count="76">
    <mergeCell ref="AG90:AM90"/>
    <mergeCell ref="AN90:AP90"/>
    <mergeCell ref="AG105:AM105"/>
    <mergeCell ref="AN105:AP105"/>
    <mergeCell ref="AR2:BE2"/>
    <mergeCell ref="D102:AB102"/>
    <mergeCell ref="AG102:AM102"/>
    <mergeCell ref="AN102:AP102"/>
    <mergeCell ref="D103:AB103"/>
    <mergeCell ref="AG103:AM103"/>
    <mergeCell ref="AN103:AP103"/>
    <mergeCell ref="AG100:AM100"/>
    <mergeCell ref="AN100:AP100"/>
    <mergeCell ref="D101:AB101"/>
    <mergeCell ref="AG101:AM101"/>
    <mergeCell ref="AN101:AP101"/>
    <mergeCell ref="AG97:AM97"/>
    <mergeCell ref="AN97:AP97"/>
    <mergeCell ref="AG98:AM98"/>
    <mergeCell ref="AN98:AP98"/>
    <mergeCell ref="AG99:AM99"/>
    <mergeCell ref="AN99:AP99"/>
    <mergeCell ref="AG94:AM94"/>
    <mergeCell ref="AN94:AP94"/>
    <mergeCell ref="AG95:AM95"/>
    <mergeCell ref="AN95:AP95"/>
    <mergeCell ref="AG96:AM96"/>
    <mergeCell ref="AN96:AP96"/>
    <mergeCell ref="AG91:AM91"/>
    <mergeCell ref="AN91:AP91"/>
    <mergeCell ref="AG92:AM92"/>
    <mergeCell ref="AN92:AP92"/>
    <mergeCell ref="AG93:AM93"/>
    <mergeCell ref="AN93:AP9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1:AU104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104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1801 - E1 -  REKONŠTRUKCI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0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1"/>
      <c r="C1" s="11"/>
      <c r="D1" s="12" t="s">
        <v>1</v>
      </c>
      <c r="E1" s="11"/>
      <c r="F1" s="13" t="s">
        <v>108</v>
      </c>
      <c r="G1" s="13"/>
      <c r="H1" s="261" t="s">
        <v>109</v>
      </c>
      <c r="I1" s="261"/>
      <c r="J1" s="261"/>
      <c r="K1" s="261"/>
      <c r="L1" s="13" t="s">
        <v>110</v>
      </c>
      <c r="M1" s="11"/>
      <c r="N1" s="11"/>
      <c r="O1" s="12" t="s">
        <v>111</v>
      </c>
      <c r="P1" s="11"/>
      <c r="Q1" s="11"/>
      <c r="R1" s="11"/>
      <c r="S1" s="13" t="s">
        <v>112</v>
      </c>
      <c r="T1" s="13"/>
      <c r="U1" s="110"/>
      <c r="V1" s="110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74" t="s">
        <v>7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S2" s="217" t="s">
        <v>8</v>
      </c>
      <c r="T2" s="218"/>
      <c r="U2" s="218"/>
      <c r="V2" s="218"/>
      <c r="W2" s="218"/>
      <c r="X2" s="218"/>
      <c r="Y2" s="218"/>
      <c r="Z2" s="218"/>
      <c r="AA2" s="218"/>
      <c r="AB2" s="218"/>
      <c r="AC2" s="218"/>
      <c r="AT2" s="18" t="s">
        <v>89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80</v>
      </c>
    </row>
    <row r="4" spans="1:66" ht="36.950000000000003" customHeight="1">
      <c r="B4" s="22"/>
      <c r="C4" s="176" t="s">
        <v>113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3"/>
      <c r="T4" s="17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17</v>
      </c>
      <c r="E6" s="25"/>
      <c r="F6" s="219" t="str">
        <f>'Rekapitulácia stavby'!K6</f>
        <v xml:space="preserve"> REKONŠTRUKCIA MESTSKEJ KNIŽNICE 1801- rampa</v>
      </c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5"/>
      <c r="R6" s="23"/>
    </row>
    <row r="7" spans="1:66" s="1" customFormat="1" ht="32.85" customHeight="1">
      <c r="B7" s="34"/>
      <c r="C7" s="35"/>
      <c r="D7" s="28" t="s">
        <v>114</v>
      </c>
      <c r="E7" s="35"/>
      <c r="F7" s="182" t="s">
        <v>115</v>
      </c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35"/>
      <c r="R7" s="36"/>
    </row>
    <row r="8" spans="1:66" s="1" customFormat="1" ht="14.45" customHeight="1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21</v>
      </c>
      <c r="P8" s="35"/>
      <c r="Q8" s="35"/>
      <c r="R8" s="36"/>
    </row>
    <row r="9" spans="1:66" s="1" customFormat="1" ht="14.45" customHeight="1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22" t="str">
        <f>'Rekapitulácia stavby'!AN8</f>
        <v>14. 3. 2018</v>
      </c>
      <c r="P9" s="223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180" t="s">
        <v>5</v>
      </c>
      <c r="P11" s="180"/>
      <c r="Q11" s="35"/>
      <c r="R11" s="36"/>
    </row>
    <row r="12" spans="1:66" s="1" customFormat="1" ht="18" customHeight="1">
      <c r="B12" s="34"/>
      <c r="C12" s="35"/>
      <c r="D12" s="35"/>
      <c r="E12" s="27" t="s">
        <v>28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180" t="s">
        <v>5</v>
      </c>
      <c r="P12" s="180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24" t="str">
        <f>IF('Rekapitulácia stavby'!AN13="","",'Rekapitulácia stavby'!AN13)</f>
        <v>Vyplň údaj</v>
      </c>
      <c r="P14" s="180"/>
      <c r="Q14" s="35"/>
      <c r="R14" s="36"/>
    </row>
    <row r="15" spans="1:66" s="1" customFormat="1" ht="18" customHeight="1">
      <c r="B15" s="34"/>
      <c r="C15" s="35"/>
      <c r="D15" s="35"/>
      <c r="E15" s="224" t="str">
        <f>IF('Rekapitulácia stavby'!E14="","",'Rekapitulácia stavby'!E14)</f>
        <v>Vyplň údaj</v>
      </c>
      <c r="F15" s="225"/>
      <c r="G15" s="225"/>
      <c r="H15" s="225"/>
      <c r="I15" s="225"/>
      <c r="J15" s="225"/>
      <c r="K15" s="225"/>
      <c r="L15" s="225"/>
      <c r="M15" s="29" t="s">
        <v>29</v>
      </c>
      <c r="N15" s="35"/>
      <c r="O15" s="224" t="str">
        <f>IF('Rekapitulácia stavby'!AN14="","",'Rekapitulácia stavby'!AN14)</f>
        <v>Vyplň údaj</v>
      </c>
      <c r="P15" s="180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180" t="s">
        <v>33</v>
      </c>
      <c r="P17" s="180"/>
      <c r="Q17" s="35"/>
      <c r="R17" s="36"/>
    </row>
    <row r="18" spans="2:18" s="1" customFormat="1" ht="18" customHeight="1">
      <c r="B18" s="34"/>
      <c r="C18" s="35"/>
      <c r="D18" s="35"/>
      <c r="E18" s="27" t="s">
        <v>34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180" t="s">
        <v>35</v>
      </c>
      <c r="P18" s="180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29" t="s">
        <v>38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180" t="str">
        <f>IF('Rekapitulácia stavby'!AN19="","",'Rekapitulácia stavby'!AN19)</f>
        <v/>
      </c>
      <c r="P20" s="180"/>
      <c r="Q20" s="35"/>
      <c r="R20" s="36"/>
    </row>
    <row r="21" spans="2:18" s="1" customFormat="1" ht="18" customHeight="1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180" t="str">
        <f>IF('Rekapitulácia stavby'!AN20="","",'Rekapitulácia stavby'!AN20)</f>
        <v/>
      </c>
      <c r="P21" s="180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29" t="s">
        <v>40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185" t="s">
        <v>5</v>
      </c>
      <c r="F24" s="185"/>
      <c r="G24" s="185"/>
      <c r="H24" s="185"/>
      <c r="I24" s="185"/>
      <c r="J24" s="185"/>
      <c r="K24" s="185"/>
      <c r="L24" s="185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11" t="s">
        <v>116</v>
      </c>
      <c r="E27" s="35"/>
      <c r="F27" s="35"/>
      <c r="G27" s="35"/>
      <c r="H27" s="35"/>
      <c r="I27" s="35"/>
      <c r="J27" s="35"/>
      <c r="K27" s="35"/>
      <c r="L27" s="35"/>
      <c r="M27" s="186">
        <f>N88</f>
        <v>0</v>
      </c>
      <c r="N27" s="186"/>
      <c r="O27" s="186"/>
      <c r="P27" s="186"/>
      <c r="Q27" s="35"/>
      <c r="R27" s="36"/>
    </row>
    <row r="28" spans="2:18" s="1" customFormat="1" ht="14.45" customHeight="1">
      <c r="B28" s="34"/>
      <c r="C28" s="35"/>
      <c r="D28" s="33" t="s">
        <v>100</v>
      </c>
      <c r="E28" s="35"/>
      <c r="F28" s="35"/>
      <c r="G28" s="35"/>
      <c r="H28" s="35"/>
      <c r="I28" s="35"/>
      <c r="J28" s="35"/>
      <c r="K28" s="35"/>
      <c r="L28" s="35"/>
      <c r="M28" s="186">
        <f>N105</f>
        <v>0</v>
      </c>
      <c r="N28" s="186"/>
      <c r="O28" s="186"/>
      <c r="P28" s="186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12" t="s">
        <v>43</v>
      </c>
      <c r="E30" s="35"/>
      <c r="F30" s="35"/>
      <c r="G30" s="35"/>
      <c r="H30" s="35"/>
      <c r="I30" s="35"/>
      <c r="J30" s="35"/>
      <c r="K30" s="35"/>
      <c r="L30" s="35"/>
      <c r="M30" s="226">
        <f>ROUND(M27+M28,2)</f>
        <v>0</v>
      </c>
      <c r="N30" s="221"/>
      <c r="O30" s="221"/>
      <c r="P30" s="221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44</v>
      </c>
      <c r="E32" s="41" t="s">
        <v>45</v>
      </c>
      <c r="F32" s="42">
        <v>0.2</v>
      </c>
      <c r="G32" s="113" t="s">
        <v>46</v>
      </c>
      <c r="H32" s="227">
        <f>ROUND((((SUM(BE105:BE112)+SUM(BE130:BE193))+SUM(BE195:BE199))),2)</f>
        <v>0</v>
      </c>
      <c r="I32" s="221"/>
      <c r="J32" s="221"/>
      <c r="K32" s="35"/>
      <c r="L32" s="35"/>
      <c r="M32" s="227">
        <f>ROUND(((ROUND((SUM(BE105:BE112)+SUM(BE130:BE193)), 2)*F32)+SUM(BE195:BE199)*F32),2)</f>
        <v>0</v>
      </c>
      <c r="N32" s="221"/>
      <c r="O32" s="221"/>
      <c r="P32" s="221"/>
      <c r="Q32" s="35"/>
      <c r="R32" s="36"/>
    </row>
    <row r="33" spans="2:18" s="1" customFormat="1" ht="14.45" customHeight="1">
      <c r="B33" s="34"/>
      <c r="C33" s="35"/>
      <c r="D33" s="35"/>
      <c r="E33" s="41" t="s">
        <v>47</v>
      </c>
      <c r="F33" s="42">
        <v>0.2</v>
      </c>
      <c r="G33" s="113" t="s">
        <v>46</v>
      </c>
      <c r="H33" s="227">
        <f>ROUND((((SUM(BF105:BF112)+SUM(BF130:BF193))+SUM(BF195:BF199))),2)</f>
        <v>0</v>
      </c>
      <c r="I33" s="221"/>
      <c r="J33" s="221"/>
      <c r="K33" s="35"/>
      <c r="L33" s="35"/>
      <c r="M33" s="227">
        <f>ROUND(((ROUND((SUM(BF105:BF112)+SUM(BF130:BF193)), 2)*F33)+SUM(BF195:BF199)*F33),2)</f>
        <v>0</v>
      </c>
      <c r="N33" s="221"/>
      <c r="O33" s="221"/>
      <c r="P33" s="221"/>
      <c r="Q33" s="35"/>
      <c r="R33" s="36"/>
    </row>
    <row r="34" spans="2:18" s="1" customFormat="1" ht="14.45" hidden="1" customHeight="1">
      <c r="B34" s="34"/>
      <c r="C34" s="35"/>
      <c r="D34" s="35"/>
      <c r="E34" s="41" t="s">
        <v>48</v>
      </c>
      <c r="F34" s="42">
        <v>0.2</v>
      </c>
      <c r="G34" s="113" t="s">
        <v>46</v>
      </c>
      <c r="H34" s="227">
        <f>ROUND((((SUM(BG105:BG112)+SUM(BG130:BG193))+SUM(BG195:BG199))),2)</f>
        <v>0</v>
      </c>
      <c r="I34" s="221"/>
      <c r="J34" s="221"/>
      <c r="K34" s="35"/>
      <c r="L34" s="35"/>
      <c r="M34" s="227">
        <v>0</v>
      </c>
      <c r="N34" s="221"/>
      <c r="O34" s="221"/>
      <c r="P34" s="221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49</v>
      </c>
      <c r="F35" s="42">
        <v>0.2</v>
      </c>
      <c r="G35" s="113" t="s">
        <v>46</v>
      </c>
      <c r="H35" s="227">
        <f>ROUND((((SUM(BH105:BH112)+SUM(BH130:BH193))+SUM(BH195:BH199))),2)</f>
        <v>0</v>
      </c>
      <c r="I35" s="221"/>
      <c r="J35" s="221"/>
      <c r="K35" s="35"/>
      <c r="L35" s="35"/>
      <c r="M35" s="227">
        <v>0</v>
      </c>
      <c r="N35" s="221"/>
      <c r="O35" s="221"/>
      <c r="P35" s="221"/>
      <c r="Q35" s="35"/>
      <c r="R35" s="36"/>
    </row>
    <row r="36" spans="2:18" s="1" customFormat="1" ht="14.45" hidden="1" customHeight="1">
      <c r="B36" s="34"/>
      <c r="C36" s="35"/>
      <c r="D36" s="35"/>
      <c r="E36" s="41" t="s">
        <v>50</v>
      </c>
      <c r="F36" s="42">
        <v>0</v>
      </c>
      <c r="G36" s="113" t="s">
        <v>46</v>
      </c>
      <c r="H36" s="227">
        <f>ROUND((((SUM(BI105:BI112)+SUM(BI130:BI193))+SUM(BI195:BI199))),2)</f>
        <v>0</v>
      </c>
      <c r="I36" s="221"/>
      <c r="J36" s="221"/>
      <c r="K36" s="35"/>
      <c r="L36" s="35"/>
      <c r="M36" s="227">
        <v>0</v>
      </c>
      <c r="N36" s="221"/>
      <c r="O36" s="221"/>
      <c r="P36" s="221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09"/>
      <c r="D38" s="114" t="s">
        <v>51</v>
      </c>
      <c r="E38" s="74"/>
      <c r="F38" s="74"/>
      <c r="G38" s="115" t="s">
        <v>52</v>
      </c>
      <c r="H38" s="116" t="s">
        <v>53</v>
      </c>
      <c r="I38" s="74"/>
      <c r="J38" s="74"/>
      <c r="K38" s="74"/>
      <c r="L38" s="228">
        <f>SUM(M30:M36)</f>
        <v>0</v>
      </c>
      <c r="M38" s="228"/>
      <c r="N38" s="228"/>
      <c r="O38" s="228"/>
      <c r="P38" s="229"/>
      <c r="Q38" s="109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ht="13.5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ht="13.5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ht="13.5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ht="13.5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ht="13.5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ht="13.5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ht="13.5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ht="13.5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ht="13.5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>
      <c r="B50" s="34"/>
      <c r="C50" s="35"/>
      <c r="D50" s="49" t="s">
        <v>54</v>
      </c>
      <c r="E50" s="50"/>
      <c r="F50" s="50"/>
      <c r="G50" s="50"/>
      <c r="H50" s="51"/>
      <c r="I50" s="35"/>
      <c r="J50" s="49" t="s">
        <v>55</v>
      </c>
      <c r="K50" s="50"/>
      <c r="L50" s="50"/>
      <c r="M50" s="50"/>
      <c r="N50" s="50"/>
      <c r="O50" s="50"/>
      <c r="P50" s="51"/>
      <c r="Q50" s="35"/>
      <c r="R50" s="36"/>
    </row>
    <row r="51" spans="2:18" ht="13.5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ht="13.5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ht="13.5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ht="13.5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ht="13.5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ht="13.5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ht="13.5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ht="13.5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>
      <c r="B59" s="34"/>
      <c r="C59" s="35"/>
      <c r="D59" s="54" t="s">
        <v>56</v>
      </c>
      <c r="E59" s="55"/>
      <c r="F59" s="55"/>
      <c r="G59" s="56" t="s">
        <v>57</v>
      </c>
      <c r="H59" s="57"/>
      <c r="I59" s="35"/>
      <c r="J59" s="54" t="s">
        <v>56</v>
      </c>
      <c r="K59" s="55"/>
      <c r="L59" s="55"/>
      <c r="M59" s="55"/>
      <c r="N59" s="56" t="s">
        <v>57</v>
      </c>
      <c r="O59" s="55"/>
      <c r="P59" s="57"/>
      <c r="Q59" s="35"/>
      <c r="R59" s="36"/>
    </row>
    <row r="60" spans="2:18" ht="13.5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>
      <c r="B61" s="34"/>
      <c r="C61" s="35"/>
      <c r="D61" s="49" t="s">
        <v>58</v>
      </c>
      <c r="E61" s="50"/>
      <c r="F61" s="50"/>
      <c r="G61" s="50"/>
      <c r="H61" s="51"/>
      <c r="I61" s="35"/>
      <c r="J61" s="49" t="s">
        <v>59</v>
      </c>
      <c r="K61" s="50"/>
      <c r="L61" s="50"/>
      <c r="M61" s="50"/>
      <c r="N61" s="50"/>
      <c r="O61" s="50"/>
      <c r="P61" s="51"/>
      <c r="Q61" s="35"/>
      <c r="R61" s="36"/>
    </row>
    <row r="62" spans="2:18" ht="13.5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ht="13.5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ht="13.5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ht="13.5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ht="13.5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ht="13.5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ht="13.5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ht="13.5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>
      <c r="B70" s="34"/>
      <c r="C70" s="35"/>
      <c r="D70" s="54" t="s">
        <v>56</v>
      </c>
      <c r="E70" s="55"/>
      <c r="F70" s="55"/>
      <c r="G70" s="56" t="s">
        <v>57</v>
      </c>
      <c r="H70" s="57"/>
      <c r="I70" s="35"/>
      <c r="J70" s="54" t="s">
        <v>56</v>
      </c>
      <c r="K70" s="55"/>
      <c r="L70" s="55"/>
      <c r="M70" s="55"/>
      <c r="N70" s="56" t="s">
        <v>57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176" t="s">
        <v>117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29" t="s">
        <v>17</v>
      </c>
      <c r="D78" s="35"/>
      <c r="E78" s="35"/>
      <c r="F78" s="219" t="str">
        <f>F6</f>
        <v xml:space="preserve"> REKONŠTRUKCIA MESTSKEJ KNIŽNICE 1801- rampa</v>
      </c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35"/>
      <c r="R78" s="36"/>
    </row>
    <row r="79" spans="2:18" s="1" customFormat="1" ht="36.950000000000003" customHeight="1">
      <c r="B79" s="34"/>
      <c r="C79" s="68" t="s">
        <v>114</v>
      </c>
      <c r="D79" s="35"/>
      <c r="E79" s="35"/>
      <c r="F79" s="196" t="str">
        <f>F7</f>
        <v xml:space="preserve">1801 - E1 -  REKONŠTRUKCIA MESTSKEJ KNIŽNICE </v>
      </c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29" t="s">
        <v>22</v>
      </c>
      <c r="D81" s="35"/>
      <c r="E81" s="35"/>
      <c r="F81" s="27" t="str">
        <f>F9</f>
        <v>Ul. SNP Žiar nad Hronom</v>
      </c>
      <c r="G81" s="35"/>
      <c r="H81" s="35"/>
      <c r="I81" s="35"/>
      <c r="J81" s="35"/>
      <c r="K81" s="29" t="s">
        <v>24</v>
      </c>
      <c r="L81" s="35"/>
      <c r="M81" s="223" t="str">
        <f>IF(O9="","",O9)</f>
        <v>14. 3. 2018</v>
      </c>
      <c r="N81" s="223"/>
      <c r="O81" s="223"/>
      <c r="P81" s="223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>
      <c r="B83" s="34"/>
      <c r="C83" s="29" t="s">
        <v>26</v>
      </c>
      <c r="D83" s="35"/>
      <c r="E83" s="35"/>
      <c r="F83" s="27" t="str">
        <f>E12</f>
        <v>Mesto Žiar nad Hronom</v>
      </c>
      <c r="G83" s="35"/>
      <c r="H83" s="35"/>
      <c r="I83" s="35"/>
      <c r="J83" s="35"/>
      <c r="K83" s="29" t="s">
        <v>32</v>
      </c>
      <c r="L83" s="35"/>
      <c r="M83" s="180" t="str">
        <f>E18</f>
        <v>Architekti-DE  Šoltésovej 22,96501 Žiar nad Hronom</v>
      </c>
      <c r="N83" s="180"/>
      <c r="O83" s="180"/>
      <c r="P83" s="180"/>
      <c r="Q83" s="180"/>
      <c r="R83" s="36"/>
    </row>
    <row r="84" spans="2:47" s="1" customFormat="1" ht="14.45" customHeight="1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38</v>
      </c>
      <c r="L84" s="35"/>
      <c r="M84" s="180" t="str">
        <f>E21</f>
        <v xml:space="preserve"> </v>
      </c>
      <c r="N84" s="180"/>
      <c r="O84" s="180"/>
      <c r="P84" s="180"/>
      <c r="Q84" s="180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30" t="s">
        <v>118</v>
      </c>
      <c r="D86" s="231"/>
      <c r="E86" s="231"/>
      <c r="F86" s="231"/>
      <c r="G86" s="231"/>
      <c r="H86" s="109"/>
      <c r="I86" s="109"/>
      <c r="J86" s="109"/>
      <c r="K86" s="109"/>
      <c r="L86" s="109"/>
      <c r="M86" s="109"/>
      <c r="N86" s="230" t="s">
        <v>119</v>
      </c>
      <c r="O86" s="231"/>
      <c r="P86" s="231"/>
      <c r="Q86" s="231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17" t="s">
        <v>120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15">
        <f>N130</f>
        <v>0</v>
      </c>
      <c r="O88" s="232"/>
      <c r="P88" s="232"/>
      <c r="Q88" s="232"/>
      <c r="R88" s="36"/>
      <c r="AU88" s="18" t="s">
        <v>121</v>
      </c>
    </row>
    <row r="89" spans="2:47" s="6" customFormat="1" ht="24.95" customHeight="1">
      <c r="B89" s="118"/>
      <c r="C89" s="119"/>
      <c r="D89" s="120" t="s">
        <v>122</v>
      </c>
      <c r="E89" s="119"/>
      <c r="F89" s="119"/>
      <c r="G89" s="119"/>
      <c r="H89" s="119"/>
      <c r="I89" s="119"/>
      <c r="J89" s="119"/>
      <c r="K89" s="119"/>
      <c r="L89" s="119"/>
      <c r="M89" s="119"/>
      <c r="N89" s="233">
        <f>N131</f>
        <v>0</v>
      </c>
      <c r="O89" s="234"/>
      <c r="P89" s="234"/>
      <c r="Q89" s="234"/>
      <c r="R89" s="121"/>
    </row>
    <row r="90" spans="2:47" s="7" customFormat="1" ht="19.899999999999999" customHeight="1">
      <c r="B90" s="122"/>
      <c r="C90" s="123"/>
      <c r="D90" s="97" t="s">
        <v>123</v>
      </c>
      <c r="E90" s="123"/>
      <c r="F90" s="123"/>
      <c r="G90" s="123"/>
      <c r="H90" s="123"/>
      <c r="I90" s="123"/>
      <c r="J90" s="123"/>
      <c r="K90" s="123"/>
      <c r="L90" s="123"/>
      <c r="M90" s="123"/>
      <c r="N90" s="211">
        <f>N132</f>
        <v>0</v>
      </c>
      <c r="O90" s="235"/>
      <c r="P90" s="235"/>
      <c r="Q90" s="235"/>
      <c r="R90" s="124"/>
    </row>
    <row r="91" spans="2:47" s="7" customFormat="1" ht="19.899999999999999" customHeight="1">
      <c r="B91" s="122"/>
      <c r="C91" s="123"/>
      <c r="D91" s="97" t="s">
        <v>124</v>
      </c>
      <c r="E91" s="123"/>
      <c r="F91" s="123"/>
      <c r="G91" s="123"/>
      <c r="H91" s="123"/>
      <c r="I91" s="123"/>
      <c r="J91" s="123"/>
      <c r="K91" s="123"/>
      <c r="L91" s="123"/>
      <c r="M91" s="123"/>
      <c r="N91" s="211">
        <f>N138</f>
        <v>0</v>
      </c>
      <c r="O91" s="235"/>
      <c r="P91" s="235"/>
      <c r="Q91" s="235"/>
      <c r="R91" s="124"/>
    </row>
    <row r="92" spans="2:47" s="7" customFormat="1" ht="19.899999999999999" customHeight="1">
      <c r="B92" s="122"/>
      <c r="C92" s="123"/>
      <c r="D92" s="97" t="s">
        <v>125</v>
      </c>
      <c r="E92" s="123"/>
      <c r="F92" s="123"/>
      <c r="G92" s="123"/>
      <c r="H92" s="123"/>
      <c r="I92" s="123"/>
      <c r="J92" s="123"/>
      <c r="K92" s="123"/>
      <c r="L92" s="123"/>
      <c r="M92" s="123"/>
      <c r="N92" s="211">
        <f>N145</f>
        <v>0</v>
      </c>
      <c r="O92" s="235"/>
      <c r="P92" s="235"/>
      <c r="Q92" s="235"/>
      <c r="R92" s="124"/>
    </row>
    <row r="93" spans="2:47" s="7" customFormat="1" ht="19.899999999999999" customHeight="1">
      <c r="B93" s="122"/>
      <c r="C93" s="123"/>
      <c r="D93" s="97" t="s">
        <v>126</v>
      </c>
      <c r="E93" s="123"/>
      <c r="F93" s="123"/>
      <c r="G93" s="123"/>
      <c r="H93" s="123"/>
      <c r="I93" s="123"/>
      <c r="J93" s="123"/>
      <c r="K93" s="123"/>
      <c r="L93" s="123"/>
      <c r="M93" s="123"/>
      <c r="N93" s="211">
        <f>N150</f>
        <v>0</v>
      </c>
      <c r="O93" s="235"/>
      <c r="P93" s="235"/>
      <c r="Q93" s="235"/>
      <c r="R93" s="124"/>
    </row>
    <row r="94" spans="2:47" s="7" customFormat="1" ht="19.899999999999999" customHeight="1">
      <c r="B94" s="122"/>
      <c r="C94" s="123"/>
      <c r="D94" s="97" t="s">
        <v>127</v>
      </c>
      <c r="E94" s="123"/>
      <c r="F94" s="123"/>
      <c r="G94" s="123"/>
      <c r="H94" s="123"/>
      <c r="I94" s="123"/>
      <c r="J94" s="123"/>
      <c r="K94" s="123"/>
      <c r="L94" s="123"/>
      <c r="M94" s="123"/>
      <c r="N94" s="211">
        <f>N159</f>
        <v>0</v>
      </c>
      <c r="O94" s="235"/>
      <c r="P94" s="235"/>
      <c r="Q94" s="235"/>
      <c r="R94" s="124"/>
    </row>
    <row r="95" spans="2:47" s="7" customFormat="1" ht="19.899999999999999" customHeight="1">
      <c r="B95" s="122"/>
      <c r="C95" s="123"/>
      <c r="D95" s="97" t="s">
        <v>128</v>
      </c>
      <c r="E95" s="123"/>
      <c r="F95" s="123"/>
      <c r="G95" s="123"/>
      <c r="H95" s="123"/>
      <c r="I95" s="123"/>
      <c r="J95" s="123"/>
      <c r="K95" s="123"/>
      <c r="L95" s="123"/>
      <c r="M95" s="123"/>
      <c r="N95" s="211">
        <f>N165</f>
        <v>0</v>
      </c>
      <c r="O95" s="235"/>
      <c r="P95" s="235"/>
      <c r="Q95" s="235"/>
      <c r="R95" s="124"/>
    </row>
    <row r="96" spans="2:47" s="7" customFormat="1" ht="19.899999999999999" customHeight="1">
      <c r="B96" s="122"/>
      <c r="C96" s="123"/>
      <c r="D96" s="97" t="s">
        <v>129</v>
      </c>
      <c r="E96" s="123"/>
      <c r="F96" s="123"/>
      <c r="G96" s="123"/>
      <c r="H96" s="123"/>
      <c r="I96" s="123"/>
      <c r="J96" s="123"/>
      <c r="K96" s="123"/>
      <c r="L96" s="123"/>
      <c r="M96" s="123"/>
      <c r="N96" s="211">
        <f>N178</f>
        <v>0</v>
      </c>
      <c r="O96" s="235"/>
      <c r="P96" s="235"/>
      <c r="Q96" s="235"/>
      <c r="R96" s="124"/>
    </row>
    <row r="97" spans="2:65" s="6" customFormat="1" ht="24.95" customHeight="1">
      <c r="B97" s="118"/>
      <c r="C97" s="119"/>
      <c r="D97" s="120" t="s">
        <v>130</v>
      </c>
      <c r="E97" s="119"/>
      <c r="F97" s="119"/>
      <c r="G97" s="119"/>
      <c r="H97" s="119"/>
      <c r="I97" s="119"/>
      <c r="J97" s="119"/>
      <c r="K97" s="119"/>
      <c r="L97" s="119"/>
      <c r="M97" s="119"/>
      <c r="N97" s="233">
        <f>N180</f>
        <v>0</v>
      </c>
      <c r="O97" s="234"/>
      <c r="P97" s="234"/>
      <c r="Q97" s="234"/>
      <c r="R97" s="121"/>
    </row>
    <row r="98" spans="2:65" s="7" customFormat="1" ht="19.899999999999999" customHeight="1">
      <c r="B98" s="122"/>
      <c r="C98" s="123"/>
      <c r="D98" s="97" t="s">
        <v>131</v>
      </c>
      <c r="E98" s="123"/>
      <c r="F98" s="123"/>
      <c r="G98" s="123"/>
      <c r="H98" s="123"/>
      <c r="I98" s="123"/>
      <c r="J98" s="123"/>
      <c r="K98" s="123"/>
      <c r="L98" s="123"/>
      <c r="M98" s="123"/>
      <c r="N98" s="211">
        <f>N181</f>
        <v>0</v>
      </c>
      <c r="O98" s="235"/>
      <c r="P98" s="235"/>
      <c r="Q98" s="235"/>
      <c r="R98" s="124"/>
    </row>
    <row r="99" spans="2:65" s="7" customFormat="1" ht="19.899999999999999" customHeight="1">
      <c r="B99" s="122"/>
      <c r="C99" s="123"/>
      <c r="D99" s="97" t="s">
        <v>132</v>
      </c>
      <c r="E99" s="123"/>
      <c r="F99" s="123"/>
      <c r="G99" s="123"/>
      <c r="H99" s="123"/>
      <c r="I99" s="123"/>
      <c r="J99" s="123"/>
      <c r="K99" s="123"/>
      <c r="L99" s="123"/>
      <c r="M99" s="123"/>
      <c r="N99" s="211">
        <f>N185</f>
        <v>0</v>
      </c>
      <c r="O99" s="235"/>
      <c r="P99" s="235"/>
      <c r="Q99" s="235"/>
      <c r="R99" s="124"/>
    </row>
    <row r="100" spans="2:65" s="7" customFormat="1" ht="19.899999999999999" customHeight="1">
      <c r="B100" s="122"/>
      <c r="C100" s="123"/>
      <c r="D100" s="97" t="s">
        <v>133</v>
      </c>
      <c r="E100" s="123"/>
      <c r="F100" s="123"/>
      <c r="G100" s="123"/>
      <c r="H100" s="123"/>
      <c r="I100" s="123"/>
      <c r="J100" s="123"/>
      <c r="K100" s="123"/>
      <c r="L100" s="123"/>
      <c r="M100" s="123"/>
      <c r="N100" s="211">
        <f>N188</f>
        <v>0</v>
      </c>
      <c r="O100" s="235"/>
      <c r="P100" s="235"/>
      <c r="Q100" s="235"/>
      <c r="R100" s="124"/>
    </row>
    <row r="101" spans="2:65" s="6" customFormat="1" ht="24.95" customHeight="1">
      <c r="B101" s="118"/>
      <c r="C101" s="119"/>
      <c r="D101" s="120" t="s">
        <v>134</v>
      </c>
      <c r="E101" s="119"/>
      <c r="F101" s="119"/>
      <c r="G101" s="119"/>
      <c r="H101" s="119"/>
      <c r="I101" s="119"/>
      <c r="J101" s="119"/>
      <c r="K101" s="119"/>
      <c r="L101" s="119"/>
      <c r="M101" s="119"/>
      <c r="N101" s="233">
        <f>N191</f>
        <v>0</v>
      </c>
      <c r="O101" s="234"/>
      <c r="P101" s="234"/>
      <c r="Q101" s="234"/>
      <c r="R101" s="121"/>
    </row>
    <row r="102" spans="2:65" s="7" customFormat="1" ht="19.899999999999999" customHeight="1">
      <c r="B102" s="122"/>
      <c r="C102" s="123"/>
      <c r="D102" s="97" t="s">
        <v>135</v>
      </c>
      <c r="E102" s="123"/>
      <c r="F102" s="123"/>
      <c r="G102" s="123"/>
      <c r="H102" s="123"/>
      <c r="I102" s="123"/>
      <c r="J102" s="123"/>
      <c r="K102" s="123"/>
      <c r="L102" s="123"/>
      <c r="M102" s="123"/>
      <c r="N102" s="211">
        <f>N192</f>
        <v>0</v>
      </c>
      <c r="O102" s="235"/>
      <c r="P102" s="235"/>
      <c r="Q102" s="235"/>
      <c r="R102" s="124"/>
    </row>
    <row r="103" spans="2:65" s="6" customFormat="1" ht="21.75" customHeight="1">
      <c r="B103" s="118"/>
      <c r="C103" s="119"/>
      <c r="D103" s="120" t="s">
        <v>136</v>
      </c>
      <c r="E103" s="119"/>
      <c r="F103" s="119"/>
      <c r="G103" s="119"/>
      <c r="H103" s="119"/>
      <c r="I103" s="119"/>
      <c r="J103" s="119"/>
      <c r="K103" s="119"/>
      <c r="L103" s="119"/>
      <c r="M103" s="119"/>
      <c r="N103" s="236">
        <f>N194</f>
        <v>0</v>
      </c>
      <c r="O103" s="234"/>
      <c r="P103" s="234"/>
      <c r="Q103" s="234"/>
      <c r="R103" s="121"/>
    </row>
    <row r="104" spans="2:65" s="1" customFormat="1" ht="21.7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6"/>
    </row>
    <row r="105" spans="2:65" s="1" customFormat="1" ht="29.25" customHeight="1">
      <c r="B105" s="34"/>
      <c r="C105" s="117" t="s">
        <v>137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232">
        <f>ROUND(N106+N107+N108+N109+N110+N111,2)</f>
        <v>0</v>
      </c>
      <c r="O105" s="237"/>
      <c r="P105" s="237"/>
      <c r="Q105" s="237"/>
      <c r="R105" s="36"/>
      <c r="T105" s="125"/>
      <c r="U105" s="126" t="s">
        <v>44</v>
      </c>
    </row>
    <row r="106" spans="2:65" s="1" customFormat="1" ht="18" customHeight="1">
      <c r="B106" s="127"/>
      <c r="C106" s="128"/>
      <c r="D106" s="212" t="s">
        <v>138</v>
      </c>
      <c r="E106" s="238"/>
      <c r="F106" s="238"/>
      <c r="G106" s="238"/>
      <c r="H106" s="238"/>
      <c r="I106" s="128"/>
      <c r="J106" s="128"/>
      <c r="K106" s="128"/>
      <c r="L106" s="128"/>
      <c r="M106" s="128"/>
      <c r="N106" s="210">
        <f>ROUND(N88*T106,2)</f>
        <v>0</v>
      </c>
      <c r="O106" s="239"/>
      <c r="P106" s="239"/>
      <c r="Q106" s="239"/>
      <c r="R106" s="130"/>
      <c r="S106" s="131"/>
      <c r="T106" s="132"/>
      <c r="U106" s="133" t="s">
        <v>47</v>
      </c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4" t="s">
        <v>139</v>
      </c>
      <c r="AZ106" s="131"/>
      <c r="BA106" s="131"/>
      <c r="BB106" s="131"/>
      <c r="BC106" s="131"/>
      <c r="BD106" s="131"/>
      <c r="BE106" s="135">
        <f t="shared" ref="BE106:BE111" si="0">IF(U106="základná",N106,0)</f>
        <v>0</v>
      </c>
      <c r="BF106" s="135">
        <f t="shared" ref="BF106:BF111" si="1">IF(U106="znížená",N106,0)</f>
        <v>0</v>
      </c>
      <c r="BG106" s="135">
        <f t="shared" ref="BG106:BG111" si="2">IF(U106="zákl. prenesená",N106,0)</f>
        <v>0</v>
      </c>
      <c r="BH106" s="135">
        <f t="shared" ref="BH106:BH111" si="3">IF(U106="zníž. prenesená",N106,0)</f>
        <v>0</v>
      </c>
      <c r="BI106" s="135">
        <f t="shared" ref="BI106:BI111" si="4">IF(U106="nulová",N106,0)</f>
        <v>0</v>
      </c>
      <c r="BJ106" s="134" t="s">
        <v>140</v>
      </c>
      <c r="BK106" s="131"/>
      <c r="BL106" s="131"/>
      <c r="BM106" s="131"/>
    </row>
    <row r="107" spans="2:65" s="1" customFormat="1" ht="18" customHeight="1">
      <c r="B107" s="127"/>
      <c r="C107" s="128"/>
      <c r="D107" s="212" t="s">
        <v>141</v>
      </c>
      <c r="E107" s="238"/>
      <c r="F107" s="238"/>
      <c r="G107" s="238"/>
      <c r="H107" s="238"/>
      <c r="I107" s="128"/>
      <c r="J107" s="128"/>
      <c r="K107" s="128"/>
      <c r="L107" s="128"/>
      <c r="M107" s="128"/>
      <c r="N107" s="210">
        <f>ROUND(N88*T107,2)</f>
        <v>0</v>
      </c>
      <c r="O107" s="239"/>
      <c r="P107" s="239"/>
      <c r="Q107" s="239"/>
      <c r="R107" s="130"/>
      <c r="S107" s="131"/>
      <c r="T107" s="132"/>
      <c r="U107" s="133" t="s">
        <v>47</v>
      </c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4" t="s">
        <v>139</v>
      </c>
      <c r="AZ107" s="131"/>
      <c r="BA107" s="131"/>
      <c r="BB107" s="131"/>
      <c r="BC107" s="131"/>
      <c r="BD107" s="131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140</v>
      </c>
      <c r="BK107" s="131"/>
      <c r="BL107" s="131"/>
      <c r="BM107" s="131"/>
    </row>
    <row r="108" spans="2:65" s="1" customFormat="1" ht="18" customHeight="1">
      <c r="B108" s="127"/>
      <c r="C108" s="128"/>
      <c r="D108" s="212" t="s">
        <v>142</v>
      </c>
      <c r="E108" s="238"/>
      <c r="F108" s="238"/>
      <c r="G108" s="238"/>
      <c r="H108" s="238"/>
      <c r="I108" s="128"/>
      <c r="J108" s="128"/>
      <c r="K108" s="128"/>
      <c r="L108" s="128"/>
      <c r="M108" s="128"/>
      <c r="N108" s="210">
        <f>ROUND(N88*T108,2)</f>
        <v>0</v>
      </c>
      <c r="O108" s="239"/>
      <c r="P108" s="239"/>
      <c r="Q108" s="239"/>
      <c r="R108" s="130"/>
      <c r="S108" s="131"/>
      <c r="T108" s="132"/>
      <c r="U108" s="133" t="s">
        <v>47</v>
      </c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4" t="s">
        <v>139</v>
      </c>
      <c r="AZ108" s="131"/>
      <c r="BA108" s="131"/>
      <c r="BB108" s="131"/>
      <c r="BC108" s="131"/>
      <c r="BD108" s="131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140</v>
      </c>
      <c r="BK108" s="131"/>
      <c r="BL108" s="131"/>
      <c r="BM108" s="131"/>
    </row>
    <row r="109" spans="2:65" s="1" customFormat="1" ht="18" customHeight="1">
      <c r="B109" s="127"/>
      <c r="C109" s="128"/>
      <c r="D109" s="212" t="s">
        <v>143</v>
      </c>
      <c r="E109" s="238"/>
      <c r="F109" s="238"/>
      <c r="G109" s="238"/>
      <c r="H109" s="238"/>
      <c r="I109" s="128"/>
      <c r="J109" s="128"/>
      <c r="K109" s="128"/>
      <c r="L109" s="128"/>
      <c r="M109" s="128"/>
      <c r="N109" s="210">
        <f>ROUND(N88*T109,2)</f>
        <v>0</v>
      </c>
      <c r="O109" s="239"/>
      <c r="P109" s="239"/>
      <c r="Q109" s="239"/>
      <c r="R109" s="130"/>
      <c r="S109" s="131"/>
      <c r="T109" s="132"/>
      <c r="U109" s="133" t="s">
        <v>47</v>
      </c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4" t="s">
        <v>139</v>
      </c>
      <c r="AZ109" s="131"/>
      <c r="BA109" s="131"/>
      <c r="BB109" s="131"/>
      <c r="BC109" s="131"/>
      <c r="BD109" s="131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140</v>
      </c>
      <c r="BK109" s="131"/>
      <c r="BL109" s="131"/>
      <c r="BM109" s="131"/>
    </row>
    <row r="110" spans="2:65" s="1" customFormat="1" ht="18" customHeight="1">
      <c r="B110" s="127"/>
      <c r="C110" s="128"/>
      <c r="D110" s="212" t="s">
        <v>144</v>
      </c>
      <c r="E110" s="238"/>
      <c r="F110" s="238"/>
      <c r="G110" s="238"/>
      <c r="H110" s="238"/>
      <c r="I110" s="128"/>
      <c r="J110" s="128"/>
      <c r="K110" s="128"/>
      <c r="L110" s="128"/>
      <c r="M110" s="128"/>
      <c r="N110" s="210">
        <f>ROUND(N88*T110,2)</f>
        <v>0</v>
      </c>
      <c r="O110" s="239"/>
      <c r="P110" s="239"/>
      <c r="Q110" s="239"/>
      <c r="R110" s="130"/>
      <c r="S110" s="131"/>
      <c r="T110" s="132"/>
      <c r="U110" s="133" t="s">
        <v>47</v>
      </c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4" t="s">
        <v>139</v>
      </c>
      <c r="AZ110" s="131"/>
      <c r="BA110" s="131"/>
      <c r="BB110" s="131"/>
      <c r="BC110" s="131"/>
      <c r="BD110" s="131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140</v>
      </c>
      <c r="BK110" s="131"/>
      <c r="BL110" s="131"/>
      <c r="BM110" s="131"/>
    </row>
    <row r="111" spans="2:65" s="1" customFormat="1" ht="18" customHeight="1">
      <c r="B111" s="127"/>
      <c r="C111" s="128"/>
      <c r="D111" s="129" t="s">
        <v>145</v>
      </c>
      <c r="E111" s="128"/>
      <c r="F111" s="128"/>
      <c r="G111" s="128"/>
      <c r="H111" s="128"/>
      <c r="I111" s="128"/>
      <c r="J111" s="128"/>
      <c r="K111" s="128"/>
      <c r="L111" s="128"/>
      <c r="M111" s="128"/>
      <c r="N111" s="210">
        <f>ROUND(N88*T111,2)</f>
        <v>0</v>
      </c>
      <c r="O111" s="239"/>
      <c r="P111" s="239"/>
      <c r="Q111" s="239"/>
      <c r="R111" s="130"/>
      <c r="S111" s="131"/>
      <c r="T111" s="136"/>
      <c r="U111" s="137" t="s">
        <v>47</v>
      </c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4" t="s">
        <v>146</v>
      </c>
      <c r="AZ111" s="131"/>
      <c r="BA111" s="131"/>
      <c r="BB111" s="131"/>
      <c r="BC111" s="131"/>
      <c r="BD111" s="131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140</v>
      </c>
      <c r="BK111" s="131"/>
      <c r="BL111" s="131"/>
      <c r="BM111" s="131"/>
    </row>
    <row r="112" spans="2:65" s="1" customFormat="1" ht="13.5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18" s="1" customFormat="1" ht="29.25" customHeight="1">
      <c r="B113" s="34"/>
      <c r="C113" s="108" t="s">
        <v>107</v>
      </c>
      <c r="D113" s="109"/>
      <c r="E113" s="109"/>
      <c r="F113" s="109"/>
      <c r="G113" s="109"/>
      <c r="H113" s="109"/>
      <c r="I113" s="109"/>
      <c r="J113" s="109"/>
      <c r="K113" s="109"/>
      <c r="L113" s="216">
        <f>ROUND(SUM(N88+N105),2)</f>
        <v>0</v>
      </c>
      <c r="M113" s="216"/>
      <c r="N113" s="216"/>
      <c r="O113" s="216"/>
      <c r="P113" s="216"/>
      <c r="Q113" s="216"/>
      <c r="R113" s="36"/>
    </row>
    <row r="114" spans="2:18" s="1" customFormat="1" ht="6.95" customHeight="1"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60"/>
    </row>
    <row r="118" spans="2:18" s="1" customFormat="1" ht="6.95" customHeight="1"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2:18" s="1" customFormat="1" ht="36.950000000000003" customHeight="1">
      <c r="B119" s="34"/>
      <c r="C119" s="176" t="s">
        <v>147</v>
      </c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36"/>
    </row>
    <row r="120" spans="2:18" s="1" customFormat="1" ht="6.95" customHeigh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6"/>
    </row>
    <row r="121" spans="2:18" s="1" customFormat="1" ht="30" customHeight="1">
      <c r="B121" s="34"/>
      <c r="C121" s="29" t="s">
        <v>17</v>
      </c>
      <c r="D121" s="35"/>
      <c r="E121" s="35"/>
      <c r="F121" s="219" t="str">
        <f>F6</f>
        <v xml:space="preserve"> REKONŠTRUKCIA MESTSKEJ KNIŽNICE 1801- rampa</v>
      </c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35"/>
      <c r="R121" s="36"/>
    </row>
    <row r="122" spans="2:18" s="1" customFormat="1" ht="36.950000000000003" customHeight="1">
      <c r="B122" s="34"/>
      <c r="C122" s="68" t="s">
        <v>114</v>
      </c>
      <c r="D122" s="35"/>
      <c r="E122" s="35"/>
      <c r="F122" s="196" t="str">
        <f>F7</f>
        <v xml:space="preserve">1801 - E1 -  REKONŠTRUKCIA MESTSKEJ KNIŽNICE </v>
      </c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35"/>
      <c r="R122" s="36"/>
    </row>
    <row r="123" spans="2:18" s="1" customFormat="1" ht="6.95" customHeight="1"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6"/>
    </row>
    <row r="124" spans="2:18" s="1" customFormat="1" ht="18" customHeight="1">
      <c r="B124" s="34"/>
      <c r="C124" s="29" t="s">
        <v>22</v>
      </c>
      <c r="D124" s="35"/>
      <c r="E124" s="35"/>
      <c r="F124" s="27" t="str">
        <f>F9</f>
        <v>Ul. SNP Žiar nad Hronom</v>
      </c>
      <c r="G124" s="35"/>
      <c r="H124" s="35"/>
      <c r="I124" s="35"/>
      <c r="J124" s="35"/>
      <c r="K124" s="29" t="s">
        <v>24</v>
      </c>
      <c r="L124" s="35"/>
      <c r="M124" s="223" t="str">
        <f>IF(O9="","",O9)</f>
        <v>14. 3. 2018</v>
      </c>
      <c r="N124" s="223"/>
      <c r="O124" s="223"/>
      <c r="P124" s="223"/>
      <c r="Q124" s="35"/>
      <c r="R124" s="36"/>
    </row>
    <row r="125" spans="2:18" s="1" customFormat="1" ht="6.95" customHeight="1"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6"/>
    </row>
    <row r="126" spans="2:18" s="1" customFormat="1">
      <c r="B126" s="34"/>
      <c r="C126" s="29" t="s">
        <v>26</v>
      </c>
      <c r="D126" s="35"/>
      <c r="E126" s="35"/>
      <c r="F126" s="27" t="str">
        <f>E12</f>
        <v>Mesto Žiar nad Hronom</v>
      </c>
      <c r="G126" s="35"/>
      <c r="H126" s="35"/>
      <c r="I126" s="35"/>
      <c r="J126" s="35"/>
      <c r="K126" s="29" t="s">
        <v>32</v>
      </c>
      <c r="L126" s="35"/>
      <c r="M126" s="180" t="str">
        <f>E18</f>
        <v>Architekti-DE  Šoltésovej 22,96501 Žiar nad Hronom</v>
      </c>
      <c r="N126" s="180"/>
      <c r="O126" s="180"/>
      <c r="P126" s="180"/>
      <c r="Q126" s="180"/>
      <c r="R126" s="36"/>
    </row>
    <row r="127" spans="2:18" s="1" customFormat="1" ht="14.45" customHeight="1">
      <c r="B127" s="34"/>
      <c r="C127" s="29" t="s">
        <v>30</v>
      </c>
      <c r="D127" s="35"/>
      <c r="E127" s="35"/>
      <c r="F127" s="27" t="str">
        <f>IF(E15="","",E15)</f>
        <v>Vyplň údaj</v>
      </c>
      <c r="G127" s="35"/>
      <c r="H127" s="35"/>
      <c r="I127" s="35"/>
      <c r="J127" s="35"/>
      <c r="K127" s="29" t="s">
        <v>38</v>
      </c>
      <c r="L127" s="35"/>
      <c r="M127" s="180" t="str">
        <f>E21</f>
        <v xml:space="preserve"> </v>
      </c>
      <c r="N127" s="180"/>
      <c r="O127" s="180"/>
      <c r="P127" s="180"/>
      <c r="Q127" s="180"/>
      <c r="R127" s="36"/>
    </row>
    <row r="128" spans="2:18" s="1" customFormat="1" ht="10.35" customHeight="1"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6"/>
    </row>
    <row r="129" spans="2:65" s="8" customFormat="1" ht="29.25" customHeight="1">
      <c r="B129" s="138"/>
      <c r="C129" s="139" t="s">
        <v>148</v>
      </c>
      <c r="D129" s="140" t="s">
        <v>149</v>
      </c>
      <c r="E129" s="140" t="s">
        <v>62</v>
      </c>
      <c r="F129" s="240" t="s">
        <v>150</v>
      </c>
      <c r="G129" s="240"/>
      <c r="H129" s="240"/>
      <c r="I129" s="240"/>
      <c r="J129" s="140" t="s">
        <v>151</v>
      </c>
      <c r="K129" s="140" t="s">
        <v>152</v>
      </c>
      <c r="L129" s="240" t="s">
        <v>153</v>
      </c>
      <c r="M129" s="240"/>
      <c r="N129" s="240" t="s">
        <v>119</v>
      </c>
      <c r="O129" s="240"/>
      <c r="P129" s="240"/>
      <c r="Q129" s="241"/>
      <c r="R129" s="141"/>
      <c r="T129" s="75" t="s">
        <v>154</v>
      </c>
      <c r="U129" s="76" t="s">
        <v>44</v>
      </c>
      <c r="V129" s="76" t="s">
        <v>155</v>
      </c>
      <c r="W129" s="76" t="s">
        <v>156</v>
      </c>
      <c r="X129" s="76" t="s">
        <v>157</v>
      </c>
      <c r="Y129" s="76" t="s">
        <v>158</v>
      </c>
      <c r="Z129" s="76" t="s">
        <v>159</v>
      </c>
      <c r="AA129" s="77" t="s">
        <v>160</v>
      </c>
    </row>
    <row r="130" spans="2:65" s="1" customFormat="1" ht="29.25" customHeight="1">
      <c r="B130" s="34"/>
      <c r="C130" s="79" t="s">
        <v>116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250">
        <f>BK130</f>
        <v>0</v>
      </c>
      <c r="O130" s="251"/>
      <c r="P130" s="251"/>
      <c r="Q130" s="251"/>
      <c r="R130" s="36"/>
      <c r="T130" s="78"/>
      <c r="U130" s="50"/>
      <c r="V130" s="50"/>
      <c r="W130" s="142">
        <f>W131+W180+W191+W194</f>
        <v>0</v>
      </c>
      <c r="X130" s="50"/>
      <c r="Y130" s="142">
        <f>Y131+Y180+Y191+Y194</f>
        <v>83.56476969000002</v>
      </c>
      <c r="Z130" s="50"/>
      <c r="AA130" s="143">
        <f>AA131+AA180+AA191+AA194</f>
        <v>29.961225000000002</v>
      </c>
      <c r="AT130" s="18" t="s">
        <v>79</v>
      </c>
      <c r="AU130" s="18" t="s">
        <v>121</v>
      </c>
      <c r="BK130" s="144">
        <f>BK131+BK180+BK191+BK194</f>
        <v>0</v>
      </c>
    </row>
    <row r="131" spans="2:65" s="9" customFormat="1" ht="37.35" customHeight="1">
      <c r="B131" s="145"/>
      <c r="C131" s="146"/>
      <c r="D131" s="147" t="s">
        <v>122</v>
      </c>
      <c r="E131" s="147"/>
      <c r="F131" s="147"/>
      <c r="G131" s="147"/>
      <c r="H131" s="147"/>
      <c r="I131" s="147"/>
      <c r="J131" s="147"/>
      <c r="K131" s="147"/>
      <c r="L131" s="147"/>
      <c r="M131" s="147"/>
      <c r="N131" s="236">
        <f>BK131</f>
        <v>0</v>
      </c>
      <c r="O131" s="252"/>
      <c r="P131" s="252"/>
      <c r="Q131" s="252"/>
      <c r="R131" s="148"/>
      <c r="T131" s="149"/>
      <c r="U131" s="146"/>
      <c r="V131" s="146"/>
      <c r="W131" s="150">
        <f>W132+W138+W145+W150+W159+W165+W178</f>
        <v>0</v>
      </c>
      <c r="X131" s="146"/>
      <c r="Y131" s="150">
        <f>Y132+Y138+Y145+Y150+Y159+Y165+Y178</f>
        <v>83.051171670000016</v>
      </c>
      <c r="Z131" s="146"/>
      <c r="AA131" s="151">
        <f>AA132+AA138+AA145+AA150+AA159+AA165+AA178</f>
        <v>29.961225000000002</v>
      </c>
      <c r="AR131" s="152" t="s">
        <v>88</v>
      </c>
      <c r="AT131" s="153" t="s">
        <v>79</v>
      </c>
      <c r="AU131" s="153" t="s">
        <v>80</v>
      </c>
      <c r="AY131" s="152" t="s">
        <v>161</v>
      </c>
      <c r="BK131" s="154">
        <f>BK132+BK138+BK145+BK150+BK159+BK165+BK178</f>
        <v>0</v>
      </c>
    </row>
    <row r="132" spans="2:65" s="9" customFormat="1" ht="19.899999999999999" customHeight="1">
      <c r="B132" s="145"/>
      <c r="C132" s="146"/>
      <c r="D132" s="155" t="s">
        <v>123</v>
      </c>
      <c r="E132" s="155"/>
      <c r="F132" s="155"/>
      <c r="G132" s="155"/>
      <c r="H132" s="155"/>
      <c r="I132" s="155"/>
      <c r="J132" s="155"/>
      <c r="K132" s="155"/>
      <c r="L132" s="155"/>
      <c r="M132" s="155"/>
      <c r="N132" s="253">
        <f>BK132</f>
        <v>0</v>
      </c>
      <c r="O132" s="254"/>
      <c r="P132" s="254"/>
      <c r="Q132" s="254"/>
      <c r="R132" s="148"/>
      <c r="T132" s="149"/>
      <c r="U132" s="146"/>
      <c r="V132" s="146"/>
      <c r="W132" s="150">
        <f>SUM(W133:W137)</f>
        <v>0</v>
      </c>
      <c r="X132" s="146"/>
      <c r="Y132" s="150">
        <f>SUM(Y133:Y137)</f>
        <v>2E-3</v>
      </c>
      <c r="Z132" s="146"/>
      <c r="AA132" s="151">
        <f>SUM(AA133:AA137)</f>
        <v>0.65159999999999996</v>
      </c>
      <c r="AR132" s="152" t="s">
        <v>88</v>
      </c>
      <c r="AT132" s="153" t="s">
        <v>79</v>
      </c>
      <c r="AU132" s="153" t="s">
        <v>88</v>
      </c>
      <c r="AY132" s="152" t="s">
        <v>161</v>
      </c>
      <c r="BK132" s="154">
        <f>SUM(BK133:BK137)</f>
        <v>0</v>
      </c>
    </row>
    <row r="133" spans="2:65" s="1" customFormat="1" ht="38.25" customHeight="1">
      <c r="B133" s="127"/>
      <c r="C133" s="156" t="s">
        <v>88</v>
      </c>
      <c r="D133" s="156" t="s">
        <v>162</v>
      </c>
      <c r="E133" s="157" t="s">
        <v>163</v>
      </c>
      <c r="F133" s="242" t="s">
        <v>164</v>
      </c>
      <c r="G133" s="242"/>
      <c r="H133" s="242"/>
      <c r="I133" s="242"/>
      <c r="J133" s="158" t="s">
        <v>165</v>
      </c>
      <c r="K133" s="159">
        <v>3.6</v>
      </c>
      <c r="L133" s="243">
        <v>0</v>
      </c>
      <c r="M133" s="243"/>
      <c r="N133" s="244">
        <f>ROUND(L133*K133,3)</f>
        <v>0</v>
      </c>
      <c r="O133" s="244"/>
      <c r="P133" s="244"/>
      <c r="Q133" s="244"/>
      <c r="R133" s="130"/>
      <c r="T133" s="161" t="s">
        <v>5</v>
      </c>
      <c r="U133" s="43" t="s">
        <v>47</v>
      </c>
      <c r="V133" s="35"/>
      <c r="W133" s="162">
        <f>V133*K133</f>
        <v>0</v>
      </c>
      <c r="X133" s="162">
        <v>0</v>
      </c>
      <c r="Y133" s="162">
        <f>X133*K133</f>
        <v>0</v>
      </c>
      <c r="Z133" s="162">
        <v>0.18099999999999999</v>
      </c>
      <c r="AA133" s="163">
        <f>Z133*K133</f>
        <v>0.65159999999999996</v>
      </c>
      <c r="AR133" s="18" t="s">
        <v>166</v>
      </c>
      <c r="AT133" s="18" t="s">
        <v>162</v>
      </c>
      <c r="AU133" s="18" t="s">
        <v>140</v>
      </c>
      <c r="AY133" s="18" t="s">
        <v>161</v>
      </c>
      <c r="BE133" s="101">
        <f>IF(U133="základná",N133,0)</f>
        <v>0</v>
      </c>
      <c r="BF133" s="101">
        <f>IF(U133="znížená",N133,0)</f>
        <v>0</v>
      </c>
      <c r="BG133" s="101">
        <f>IF(U133="zákl. prenesená",N133,0)</f>
        <v>0</v>
      </c>
      <c r="BH133" s="101">
        <f>IF(U133="zníž. prenesená",N133,0)</f>
        <v>0</v>
      </c>
      <c r="BI133" s="101">
        <f>IF(U133="nulová",N133,0)</f>
        <v>0</v>
      </c>
      <c r="BJ133" s="18" t="s">
        <v>140</v>
      </c>
      <c r="BK133" s="164">
        <f>ROUND(L133*K133,3)</f>
        <v>0</v>
      </c>
      <c r="BL133" s="18" t="s">
        <v>166</v>
      </c>
      <c r="BM133" s="18" t="s">
        <v>167</v>
      </c>
    </row>
    <row r="134" spans="2:65" s="1" customFormat="1" ht="25.5" customHeight="1">
      <c r="B134" s="127"/>
      <c r="C134" s="156" t="s">
        <v>140</v>
      </c>
      <c r="D134" s="156" t="s">
        <v>162</v>
      </c>
      <c r="E134" s="157" t="s">
        <v>168</v>
      </c>
      <c r="F134" s="242" t="s">
        <v>169</v>
      </c>
      <c r="G134" s="242"/>
      <c r="H134" s="242"/>
      <c r="I134" s="242"/>
      <c r="J134" s="158" t="s">
        <v>170</v>
      </c>
      <c r="K134" s="159">
        <v>21.273</v>
      </c>
      <c r="L134" s="243">
        <v>0</v>
      </c>
      <c r="M134" s="243"/>
      <c r="N134" s="244">
        <f>ROUND(L134*K134,3)</f>
        <v>0</v>
      </c>
      <c r="O134" s="244"/>
      <c r="P134" s="244"/>
      <c r="Q134" s="244"/>
      <c r="R134" s="130"/>
      <c r="T134" s="161" t="s">
        <v>5</v>
      </c>
      <c r="U134" s="43" t="s">
        <v>47</v>
      </c>
      <c r="V134" s="35"/>
      <c r="W134" s="162">
        <f>V134*K134</f>
        <v>0</v>
      </c>
      <c r="X134" s="162">
        <v>0</v>
      </c>
      <c r="Y134" s="162">
        <f>X134*K134</f>
        <v>0</v>
      </c>
      <c r="Z134" s="162">
        <v>0</v>
      </c>
      <c r="AA134" s="163">
        <f>Z134*K134</f>
        <v>0</v>
      </c>
      <c r="AR134" s="18" t="s">
        <v>166</v>
      </c>
      <c r="AT134" s="18" t="s">
        <v>162</v>
      </c>
      <c r="AU134" s="18" t="s">
        <v>140</v>
      </c>
      <c r="AY134" s="18" t="s">
        <v>161</v>
      </c>
      <c r="BE134" s="101">
        <f>IF(U134="základná",N134,0)</f>
        <v>0</v>
      </c>
      <c r="BF134" s="101">
        <f>IF(U134="znížená",N134,0)</f>
        <v>0</v>
      </c>
      <c r="BG134" s="101">
        <f>IF(U134="zákl. prenesená",N134,0)</f>
        <v>0</v>
      </c>
      <c r="BH134" s="101">
        <f>IF(U134="zníž. prenesená",N134,0)</f>
        <v>0</v>
      </c>
      <c r="BI134" s="101">
        <f>IF(U134="nulová",N134,0)</f>
        <v>0</v>
      </c>
      <c r="BJ134" s="18" t="s">
        <v>140</v>
      </c>
      <c r="BK134" s="164">
        <f>ROUND(L134*K134,3)</f>
        <v>0</v>
      </c>
      <c r="BL134" s="18" t="s">
        <v>166</v>
      </c>
      <c r="BM134" s="18" t="s">
        <v>171</v>
      </c>
    </row>
    <row r="135" spans="2:65" s="1" customFormat="1" ht="38.25" customHeight="1">
      <c r="B135" s="127"/>
      <c r="C135" s="156" t="s">
        <v>172</v>
      </c>
      <c r="D135" s="156" t="s">
        <v>162</v>
      </c>
      <c r="E135" s="157" t="s">
        <v>173</v>
      </c>
      <c r="F135" s="242" t="s">
        <v>174</v>
      </c>
      <c r="G135" s="242"/>
      <c r="H135" s="242"/>
      <c r="I135" s="242"/>
      <c r="J135" s="158" t="s">
        <v>170</v>
      </c>
      <c r="K135" s="159">
        <v>36.734999999999999</v>
      </c>
      <c r="L135" s="243">
        <v>0</v>
      </c>
      <c r="M135" s="243"/>
      <c r="N135" s="244">
        <f>ROUND(L135*K135,3)</f>
        <v>0</v>
      </c>
      <c r="O135" s="244"/>
      <c r="P135" s="244"/>
      <c r="Q135" s="244"/>
      <c r="R135" s="130"/>
      <c r="T135" s="161" t="s">
        <v>5</v>
      </c>
      <c r="U135" s="43" t="s">
        <v>47</v>
      </c>
      <c r="V135" s="35"/>
      <c r="W135" s="162">
        <f>V135*K135</f>
        <v>0</v>
      </c>
      <c r="X135" s="162">
        <v>0</v>
      </c>
      <c r="Y135" s="162">
        <f>X135*K135</f>
        <v>0</v>
      </c>
      <c r="Z135" s="162">
        <v>0</v>
      </c>
      <c r="AA135" s="163">
        <f>Z135*K135</f>
        <v>0</v>
      </c>
      <c r="AR135" s="18" t="s">
        <v>166</v>
      </c>
      <c r="AT135" s="18" t="s">
        <v>162</v>
      </c>
      <c r="AU135" s="18" t="s">
        <v>140</v>
      </c>
      <c r="AY135" s="18" t="s">
        <v>161</v>
      </c>
      <c r="BE135" s="101">
        <f>IF(U135="základná",N135,0)</f>
        <v>0</v>
      </c>
      <c r="BF135" s="101">
        <f>IF(U135="znížená",N135,0)</f>
        <v>0</v>
      </c>
      <c r="BG135" s="101">
        <f>IF(U135="zákl. prenesená",N135,0)</f>
        <v>0</v>
      </c>
      <c r="BH135" s="101">
        <f>IF(U135="zníž. prenesená",N135,0)</f>
        <v>0</v>
      </c>
      <c r="BI135" s="101">
        <f>IF(U135="nulová",N135,0)</f>
        <v>0</v>
      </c>
      <c r="BJ135" s="18" t="s">
        <v>140</v>
      </c>
      <c r="BK135" s="164">
        <f>ROUND(L135*K135,3)</f>
        <v>0</v>
      </c>
      <c r="BL135" s="18" t="s">
        <v>166</v>
      </c>
      <c r="BM135" s="18" t="s">
        <v>175</v>
      </c>
    </row>
    <row r="136" spans="2:65" s="1" customFormat="1" ht="25.5" customHeight="1">
      <c r="B136" s="127"/>
      <c r="C136" s="156" t="s">
        <v>166</v>
      </c>
      <c r="D136" s="156" t="s">
        <v>162</v>
      </c>
      <c r="E136" s="157" t="s">
        <v>176</v>
      </c>
      <c r="F136" s="242" t="s">
        <v>177</v>
      </c>
      <c r="G136" s="242"/>
      <c r="H136" s="242"/>
      <c r="I136" s="242"/>
      <c r="J136" s="158" t="s">
        <v>165</v>
      </c>
      <c r="K136" s="159">
        <v>100</v>
      </c>
      <c r="L136" s="243">
        <v>0</v>
      </c>
      <c r="M136" s="243"/>
      <c r="N136" s="244">
        <f>ROUND(L136*K136,3)</f>
        <v>0</v>
      </c>
      <c r="O136" s="244"/>
      <c r="P136" s="244"/>
      <c r="Q136" s="244"/>
      <c r="R136" s="130"/>
      <c r="T136" s="161" t="s">
        <v>5</v>
      </c>
      <c r="U136" s="43" t="s">
        <v>47</v>
      </c>
      <c r="V136" s="35"/>
      <c r="W136" s="162">
        <f>V136*K136</f>
        <v>0</v>
      </c>
      <c r="X136" s="162">
        <v>0</v>
      </c>
      <c r="Y136" s="162">
        <f>X136*K136</f>
        <v>0</v>
      </c>
      <c r="Z136" s="162">
        <v>0</v>
      </c>
      <c r="AA136" s="163">
        <f>Z136*K136</f>
        <v>0</v>
      </c>
      <c r="AR136" s="18" t="s">
        <v>166</v>
      </c>
      <c r="AT136" s="18" t="s">
        <v>162</v>
      </c>
      <c r="AU136" s="18" t="s">
        <v>140</v>
      </c>
      <c r="AY136" s="18" t="s">
        <v>161</v>
      </c>
      <c r="BE136" s="101">
        <f>IF(U136="základná",N136,0)</f>
        <v>0</v>
      </c>
      <c r="BF136" s="101">
        <f>IF(U136="znížená",N136,0)</f>
        <v>0</v>
      </c>
      <c r="BG136" s="101">
        <f>IF(U136="zákl. prenesená",N136,0)</f>
        <v>0</v>
      </c>
      <c r="BH136" s="101">
        <f>IF(U136="zníž. prenesená",N136,0)</f>
        <v>0</v>
      </c>
      <c r="BI136" s="101">
        <f>IF(U136="nulová",N136,0)</f>
        <v>0</v>
      </c>
      <c r="BJ136" s="18" t="s">
        <v>140</v>
      </c>
      <c r="BK136" s="164">
        <f>ROUND(L136*K136,3)</f>
        <v>0</v>
      </c>
      <c r="BL136" s="18" t="s">
        <v>166</v>
      </c>
      <c r="BM136" s="18" t="s">
        <v>178</v>
      </c>
    </row>
    <row r="137" spans="2:65" s="1" customFormat="1" ht="16.5" customHeight="1">
      <c r="B137" s="127"/>
      <c r="C137" s="165" t="s">
        <v>179</v>
      </c>
      <c r="D137" s="165" t="s">
        <v>180</v>
      </c>
      <c r="E137" s="166" t="s">
        <v>181</v>
      </c>
      <c r="F137" s="245" t="s">
        <v>182</v>
      </c>
      <c r="G137" s="245"/>
      <c r="H137" s="245"/>
      <c r="I137" s="245"/>
      <c r="J137" s="167" t="s">
        <v>183</v>
      </c>
      <c r="K137" s="168">
        <v>2</v>
      </c>
      <c r="L137" s="246">
        <v>0</v>
      </c>
      <c r="M137" s="246"/>
      <c r="N137" s="247">
        <f>ROUND(L137*K137,3)</f>
        <v>0</v>
      </c>
      <c r="O137" s="244"/>
      <c r="P137" s="244"/>
      <c r="Q137" s="244"/>
      <c r="R137" s="130"/>
      <c r="T137" s="161" t="s">
        <v>5</v>
      </c>
      <c r="U137" s="43" t="s">
        <v>47</v>
      </c>
      <c r="V137" s="35"/>
      <c r="W137" s="162">
        <f>V137*K137</f>
        <v>0</v>
      </c>
      <c r="X137" s="162">
        <v>1E-3</v>
      </c>
      <c r="Y137" s="162">
        <f>X137*K137</f>
        <v>2E-3</v>
      </c>
      <c r="Z137" s="162">
        <v>0</v>
      </c>
      <c r="AA137" s="163">
        <f>Z137*K137</f>
        <v>0</v>
      </c>
      <c r="AR137" s="18" t="s">
        <v>184</v>
      </c>
      <c r="AT137" s="18" t="s">
        <v>180</v>
      </c>
      <c r="AU137" s="18" t="s">
        <v>140</v>
      </c>
      <c r="AY137" s="18" t="s">
        <v>161</v>
      </c>
      <c r="BE137" s="101">
        <f>IF(U137="základná",N137,0)</f>
        <v>0</v>
      </c>
      <c r="BF137" s="101">
        <f>IF(U137="znížená",N137,0)</f>
        <v>0</v>
      </c>
      <c r="BG137" s="101">
        <f>IF(U137="zákl. prenesená",N137,0)</f>
        <v>0</v>
      </c>
      <c r="BH137" s="101">
        <f>IF(U137="zníž. prenesená",N137,0)</f>
        <v>0</v>
      </c>
      <c r="BI137" s="101">
        <f>IF(U137="nulová",N137,0)</f>
        <v>0</v>
      </c>
      <c r="BJ137" s="18" t="s">
        <v>140</v>
      </c>
      <c r="BK137" s="164">
        <f>ROUND(L137*K137,3)</f>
        <v>0</v>
      </c>
      <c r="BL137" s="18" t="s">
        <v>166</v>
      </c>
      <c r="BM137" s="18" t="s">
        <v>185</v>
      </c>
    </row>
    <row r="138" spans="2:65" s="9" customFormat="1" ht="29.85" customHeight="1">
      <c r="B138" s="145"/>
      <c r="C138" s="146"/>
      <c r="D138" s="155" t="s">
        <v>124</v>
      </c>
      <c r="E138" s="155"/>
      <c r="F138" s="155"/>
      <c r="G138" s="155"/>
      <c r="H138" s="155"/>
      <c r="I138" s="155"/>
      <c r="J138" s="155"/>
      <c r="K138" s="155"/>
      <c r="L138" s="155"/>
      <c r="M138" s="155"/>
      <c r="N138" s="255">
        <f>BK138</f>
        <v>0</v>
      </c>
      <c r="O138" s="256"/>
      <c r="P138" s="256"/>
      <c r="Q138" s="256"/>
      <c r="R138" s="148"/>
      <c r="T138" s="149"/>
      <c r="U138" s="146"/>
      <c r="V138" s="146"/>
      <c r="W138" s="150">
        <f>SUM(W139:W144)</f>
        <v>0</v>
      </c>
      <c r="X138" s="146"/>
      <c r="Y138" s="150">
        <f>SUM(Y139:Y144)</f>
        <v>61.765783450000001</v>
      </c>
      <c r="Z138" s="146"/>
      <c r="AA138" s="151">
        <f>SUM(AA139:AA144)</f>
        <v>0</v>
      </c>
      <c r="AR138" s="152" t="s">
        <v>88</v>
      </c>
      <c r="AT138" s="153" t="s">
        <v>79</v>
      </c>
      <c r="AU138" s="153" t="s">
        <v>88</v>
      </c>
      <c r="AY138" s="152" t="s">
        <v>161</v>
      </c>
      <c r="BK138" s="154">
        <f>SUM(BK139:BK144)</f>
        <v>0</v>
      </c>
    </row>
    <row r="139" spans="2:65" s="1" customFormat="1" ht="25.5" customHeight="1">
      <c r="B139" s="127"/>
      <c r="C139" s="156" t="s">
        <v>186</v>
      </c>
      <c r="D139" s="156" t="s">
        <v>162</v>
      </c>
      <c r="E139" s="157" t="s">
        <v>187</v>
      </c>
      <c r="F139" s="242" t="s">
        <v>188</v>
      </c>
      <c r="G139" s="242"/>
      <c r="H139" s="242"/>
      <c r="I139" s="242"/>
      <c r="J139" s="158" t="s">
        <v>170</v>
      </c>
      <c r="K139" s="159">
        <v>8.2509999999999994</v>
      </c>
      <c r="L139" s="243">
        <v>0</v>
      </c>
      <c r="M139" s="243"/>
      <c r="N139" s="244">
        <f t="shared" ref="N139:N144" si="5">ROUND(L139*K139,3)</f>
        <v>0</v>
      </c>
      <c r="O139" s="244"/>
      <c r="P139" s="244"/>
      <c r="Q139" s="244"/>
      <c r="R139" s="130"/>
      <c r="T139" s="161" t="s">
        <v>5</v>
      </c>
      <c r="U139" s="43" t="s">
        <v>47</v>
      </c>
      <c r="V139" s="35"/>
      <c r="W139" s="162">
        <f t="shared" ref="W139:W144" si="6">V139*K139</f>
        <v>0</v>
      </c>
      <c r="X139" s="162">
        <v>2.0699999999999998</v>
      </c>
      <c r="Y139" s="162">
        <f t="shared" ref="Y139:Y144" si="7">X139*K139</f>
        <v>17.079569999999997</v>
      </c>
      <c r="Z139" s="162">
        <v>0</v>
      </c>
      <c r="AA139" s="163">
        <f t="shared" ref="AA139:AA144" si="8">Z139*K139</f>
        <v>0</v>
      </c>
      <c r="AR139" s="18" t="s">
        <v>166</v>
      </c>
      <c r="AT139" s="18" t="s">
        <v>162</v>
      </c>
      <c r="AU139" s="18" t="s">
        <v>140</v>
      </c>
      <c r="AY139" s="18" t="s">
        <v>161</v>
      </c>
      <c r="BE139" s="101">
        <f t="shared" ref="BE139:BE144" si="9">IF(U139="základná",N139,0)</f>
        <v>0</v>
      </c>
      <c r="BF139" s="101">
        <f t="shared" ref="BF139:BF144" si="10">IF(U139="znížená",N139,0)</f>
        <v>0</v>
      </c>
      <c r="BG139" s="101">
        <f t="shared" ref="BG139:BG144" si="11">IF(U139="zákl. prenesená",N139,0)</f>
        <v>0</v>
      </c>
      <c r="BH139" s="101">
        <f t="shared" ref="BH139:BH144" si="12">IF(U139="zníž. prenesená",N139,0)</f>
        <v>0</v>
      </c>
      <c r="BI139" s="101">
        <f t="shared" ref="BI139:BI144" si="13">IF(U139="nulová",N139,0)</f>
        <v>0</v>
      </c>
      <c r="BJ139" s="18" t="s">
        <v>140</v>
      </c>
      <c r="BK139" s="164">
        <f t="shared" ref="BK139:BK144" si="14">ROUND(L139*K139,3)</f>
        <v>0</v>
      </c>
      <c r="BL139" s="18" t="s">
        <v>166</v>
      </c>
      <c r="BM139" s="18" t="s">
        <v>189</v>
      </c>
    </row>
    <row r="140" spans="2:65" s="1" customFormat="1" ht="25.5" customHeight="1">
      <c r="B140" s="127"/>
      <c r="C140" s="156" t="s">
        <v>190</v>
      </c>
      <c r="D140" s="156" t="s">
        <v>162</v>
      </c>
      <c r="E140" s="157" t="s">
        <v>191</v>
      </c>
      <c r="F140" s="242" t="s">
        <v>192</v>
      </c>
      <c r="G140" s="242"/>
      <c r="H140" s="242"/>
      <c r="I140" s="242"/>
      <c r="J140" s="158" t="s">
        <v>170</v>
      </c>
      <c r="K140" s="159">
        <v>5.6120000000000001</v>
      </c>
      <c r="L140" s="243">
        <v>0</v>
      </c>
      <c r="M140" s="243"/>
      <c r="N140" s="244">
        <f t="shared" si="5"/>
        <v>0</v>
      </c>
      <c r="O140" s="244"/>
      <c r="P140" s="244"/>
      <c r="Q140" s="244"/>
      <c r="R140" s="130"/>
      <c r="T140" s="161" t="s">
        <v>5</v>
      </c>
      <c r="U140" s="43" t="s">
        <v>47</v>
      </c>
      <c r="V140" s="35"/>
      <c r="W140" s="162">
        <f t="shared" si="6"/>
        <v>0</v>
      </c>
      <c r="X140" s="162">
        <v>2.2119</v>
      </c>
      <c r="Y140" s="162">
        <f t="shared" si="7"/>
        <v>12.4131828</v>
      </c>
      <c r="Z140" s="162">
        <v>0</v>
      </c>
      <c r="AA140" s="163">
        <f t="shared" si="8"/>
        <v>0</v>
      </c>
      <c r="AR140" s="18" t="s">
        <v>166</v>
      </c>
      <c r="AT140" s="18" t="s">
        <v>162</v>
      </c>
      <c r="AU140" s="18" t="s">
        <v>140</v>
      </c>
      <c r="AY140" s="18" t="s">
        <v>161</v>
      </c>
      <c r="BE140" s="101">
        <f t="shared" si="9"/>
        <v>0</v>
      </c>
      <c r="BF140" s="101">
        <f t="shared" si="10"/>
        <v>0</v>
      </c>
      <c r="BG140" s="101">
        <f t="shared" si="11"/>
        <v>0</v>
      </c>
      <c r="BH140" s="101">
        <f t="shared" si="12"/>
        <v>0</v>
      </c>
      <c r="BI140" s="101">
        <f t="shared" si="13"/>
        <v>0</v>
      </c>
      <c r="BJ140" s="18" t="s">
        <v>140</v>
      </c>
      <c r="BK140" s="164">
        <f t="shared" si="14"/>
        <v>0</v>
      </c>
      <c r="BL140" s="18" t="s">
        <v>166</v>
      </c>
      <c r="BM140" s="18" t="s">
        <v>193</v>
      </c>
    </row>
    <row r="141" spans="2:65" s="1" customFormat="1" ht="25.5" customHeight="1">
      <c r="B141" s="127"/>
      <c r="C141" s="156" t="s">
        <v>184</v>
      </c>
      <c r="D141" s="156" t="s">
        <v>162</v>
      </c>
      <c r="E141" s="157" t="s">
        <v>194</v>
      </c>
      <c r="F141" s="242" t="s">
        <v>195</v>
      </c>
      <c r="G141" s="242"/>
      <c r="H141" s="242"/>
      <c r="I141" s="242"/>
      <c r="J141" s="158" t="s">
        <v>165</v>
      </c>
      <c r="K141" s="159">
        <v>17.568000000000001</v>
      </c>
      <c r="L141" s="243">
        <v>0</v>
      </c>
      <c r="M141" s="243"/>
      <c r="N141" s="244">
        <f t="shared" si="5"/>
        <v>0</v>
      </c>
      <c r="O141" s="244"/>
      <c r="P141" s="244"/>
      <c r="Q141" s="244"/>
      <c r="R141" s="130"/>
      <c r="T141" s="161" t="s">
        <v>5</v>
      </c>
      <c r="U141" s="43" t="s">
        <v>47</v>
      </c>
      <c r="V141" s="35"/>
      <c r="W141" s="162">
        <f t="shared" si="6"/>
        <v>0</v>
      </c>
      <c r="X141" s="162">
        <v>6.7000000000000002E-4</v>
      </c>
      <c r="Y141" s="162">
        <f t="shared" si="7"/>
        <v>1.1770560000000001E-2</v>
      </c>
      <c r="Z141" s="162">
        <v>0</v>
      </c>
      <c r="AA141" s="163">
        <f t="shared" si="8"/>
        <v>0</v>
      </c>
      <c r="AR141" s="18" t="s">
        <v>166</v>
      </c>
      <c r="AT141" s="18" t="s">
        <v>162</v>
      </c>
      <c r="AU141" s="18" t="s">
        <v>140</v>
      </c>
      <c r="AY141" s="18" t="s">
        <v>161</v>
      </c>
      <c r="BE141" s="101">
        <f t="shared" si="9"/>
        <v>0</v>
      </c>
      <c r="BF141" s="101">
        <f t="shared" si="10"/>
        <v>0</v>
      </c>
      <c r="BG141" s="101">
        <f t="shared" si="11"/>
        <v>0</v>
      </c>
      <c r="BH141" s="101">
        <f t="shared" si="12"/>
        <v>0</v>
      </c>
      <c r="BI141" s="101">
        <f t="shared" si="13"/>
        <v>0</v>
      </c>
      <c r="BJ141" s="18" t="s">
        <v>140</v>
      </c>
      <c r="BK141" s="164">
        <f t="shared" si="14"/>
        <v>0</v>
      </c>
      <c r="BL141" s="18" t="s">
        <v>166</v>
      </c>
      <c r="BM141" s="18" t="s">
        <v>196</v>
      </c>
    </row>
    <row r="142" spans="2:65" s="1" customFormat="1" ht="25.5" customHeight="1">
      <c r="B142" s="127"/>
      <c r="C142" s="156" t="s">
        <v>197</v>
      </c>
      <c r="D142" s="156" t="s">
        <v>162</v>
      </c>
      <c r="E142" s="157" t="s">
        <v>198</v>
      </c>
      <c r="F142" s="242" t="s">
        <v>199</v>
      </c>
      <c r="G142" s="242"/>
      <c r="H142" s="242"/>
      <c r="I142" s="242"/>
      <c r="J142" s="158" t="s">
        <v>165</v>
      </c>
      <c r="K142" s="159">
        <v>17.568000000000001</v>
      </c>
      <c r="L142" s="243">
        <v>0</v>
      </c>
      <c r="M142" s="243"/>
      <c r="N142" s="244">
        <f t="shared" si="5"/>
        <v>0</v>
      </c>
      <c r="O142" s="244"/>
      <c r="P142" s="244"/>
      <c r="Q142" s="244"/>
      <c r="R142" s="130"/>
      <c r="T142" s="161" t="s">
        <v>5</v>
      </c>
      <c r="U142" s="43" t="s">
        <v>47</v>
      </c>
      <c r="V142" s="35"/>
      <c r="W142" s="162">
        <f t="shared" si="6"/>
        <v>0</v>
      </c>
      <c r="X142" s="162">
        <v>0</v>
      </c>
      <c r="Y142" s="162">
        <f t="shared" si="7"/>
        <v>0</v>
      </c>
      <c r="Z142" s="162">
        <v>0</v>
      </c>
      <c r="AA142" s="163">
        <f t="shared" si="8"/>
        <v>0</v>
      </c>
      <c r="AR142" s="18" t="s">
        <v>166</v>
      </c>
      <c r="AT142" s="18" t="s">
        <v>162</v>
      </c>
      <c r="AU142" s="18" t="s">
        <v>140</v>
      </c>
      <c r="AY142" s="18" t="s">
        <v>161</v>
      </c>
      <c r="BE142" s="101">
        <f t="shared" si="9"/>
        <v>0</v>
      </c>
      <c r="BF142" s="101">
        <f t="shared" si="10"/>
        <v>0</v>
      </c>
      <c r="BG142" s="101">
        <f t="shared" si="11"/>
        <v>0</v>
      </c>
      <c r="BH142" s="101">
        <f t="shared" si="12"/>
        <v>0</v>
      </c>
      <c r="BI142" s="101">
        <f t="shared" si="13"/>
        <v>0</v>
      </c>
      <c r="BJ142" s="18" t="s">
        <v>140</v>
      </c>
      <c r="BK142" s="164">
        <f t="shared" si="14"/>
        <v>0</v>
      </c>
      <c r="BL142" s="18" t="s">
        <v>166</v>
      </c>
      <c r="BM142" s="18" t="s">
        <v>200</v>
      </c>
    </row>
    <row r="143" spans="2:65" s="1" customFormat="1" ht="16.5" customHeight="1">
      <c r="B143" s="127"/>
      <c r="C143" s="156" t="s">
        <v>201</v>
      </c>
      <c r="D143" s="156" t="s">
        <v>162</v>
      </c>
      <c r="E143" s="157" t="s">
        <v>202</v>
      </c>
      <c r="F143" s="242" t="s">
        <v>203</v>
      </c>
      <c r="G143" s="242"/>
      <c r="H143" s="242"/>
      <c r="I143" s="242"/>
      <c r="J143" s="158" t="s">
        <v>204</v>
      </c>
      <c r="K143" s="159">
        <v>0.317</v>
      </c>
      <c r="L143" s="243">
        <v>0</v>
      </c>
      <c r="M143" s="243"/>
      <c r="N143" s="244">
        <f t="shared" si="5"/>
        <v>0</v>
      </c>
      <c r="O143" s="244"/>
      <c r="P143" s="244"/>
      <c r="Q143" s="244"/>
      <c r="R143" s="130"/>
      <c r="T143" s="161" t="s">
        <v>5</v>
      </c>
      <c r="U143" s="43" t="s">
        <v>47</v>
      </c>
      <c r="V143" s="35"/>
      <c r="W143" s="162">
        <f t="shared" si="6"/>
        <v>0</v>
      </c>
      <c r="X143" s="162">
        <v>1.13453</v>
      </c>
      <c r="Y143" s="162">
        <f t="shared" si="7"/>
        <v>0.35964601000000002</v>
      </c>
      <c r="Z143" s="162">
        <v>0</v>
      </c>
      <c r="AA143" s="163">
        <f t="shared" si="8"/>
        <v>0</v>
      </c>
      <c r="AR143" s="18" t="s">
        <v>166</v>
      </c>
      <c r="AT143" s="18" t="s">
        <v>162</v>
      </c>
      <c r="AU143" s="18" t="s">
        <v>140</v>
      </c>
      <c r="AY143" s="18" t="s">
        <v>161</v>
      </c>
      <c r="BE143" s="101">
        <f t="shared" si="9"/>
        <v>0</v>
      </c>
      <c r="BF143" s="101">
        <f t="shared" si="10"/>
        <v>0</v>
      </c>
      <c r="BG143" s="101">
        <f t="shared" si="11"/>
        <v>0</v>
      </c>
      <c r="BH143" s="101">
        <f t="shared" si="12"/>
        <v>0</v>
      </c>
      <c r="BI143" s="101">
        <f t="shared" si="13"/>
        <v>0</v>
      </c>
      <c r="BJ143" s="18" t="s">
        <v>140</v>
      </c>
      <c r="BK143" s="164">
        <f t="shared" si="14"/>
        <v>0</v>
      </c>
      <c r="BL143" s="18" t="s">
        <v>166</v>
      </c>
      <c r="BM143" s="18" t="s">
        <v>205</v>
      </c>
    </row>
    <row r="144" spans="2:65" s="1" customFormat="1" ht="25.5" customHeight="1">
      <c r="B144" s="127"/>
      <c r="C144" s="156" t="s">
        <v>206</v>
      </c>
      <c r="D144" s="156" t="s">
        <v>162</v>
      </c>
      <c r="E144" s="157" t="s">
        <v>207</v>
      </c>
      <c r="F144" s="242" t="s">
        <v>208</v>
      </c>
      <c r="G144" s="242"/>
      <c r="H144" s="242"/>
      <c r="I144" s="242"/>
      <c r="J144" s="158" t="s">
        <v>170</v>
      </c>
      <c r="K144" s="159">
        <v>14.336</v>
      </c>
      <c r="L144" s="243">
        <v>0</v>
      </c>
      <c r="M144" s="243"/>
      <c r="N144" s="244">
        <f t="shared" si="5"/>
        <v>0</v>
      </c>
      <c r="O144" s="244"/>
      <c r="P144" s="244"/>
      <c r="Q144" s="244"/>
      <c r="R144" s="130"/>
      <c r="T144" s="161" t="s">
        <v>5</v>
      </c>
      <c r="U144" s="43" t="s">
        <v>47</v>
      </c>
      <c r="V144" s="35"/>
      <c r="W144" s="162">
        <f t="shared" si="6"/>
        <v>0</v>
      </c>
      <c r="X144" s="162">
        <v>2.2252800000000001</v>
      </c>
      <c r="Y144" s="162">
        <f t="shared" si="7"/>
        <v>31.901614080000002</v>
      </c>
      <c r="Z144" s="162">
        <v>0</v>
      </c>
      <c r="AA144" s="163">
        <f t="shared" si="8"/>
        <v>0</v>
      </c>
      <c r="AR144" s="18" t="s">
        <v>166</v>
      </c>
      <c r="AT144" s="18" t="s">
        <v>162</v>
      </c>
      <c r="AU144" s="18" t="s">
        <v>140</v>
      </c>
      <c r="AY144" s="18" t="s">
        <v>161</v>
      </c>
      <c r="BE144" s="101">
        <f t="shared" si="9"/>
        <v>0</v>
      </c>
      <c r="BF144" s="101">
        <f t="shared" si="10"/>
        <v>0</v>
      </c>
      <c r="BG144" s="101">
        <f t="shared" si="11"/>
        <v>0</v>
      </c>
      <c r="BH144" s="101">
        <f t="shared" si="12"/>
        <v>0</v>
      </c>
      <c r="BI144" s="101">
        <f t="shared" si="13"/>
        <v>0</v>
      </c>
      <c r="BJ144" s="18" t="s">
        <v>140</v>
      </c>
      <c r="BK144" s="164">
        <f t="shared" si="14"/>
        <v>0</v>
      </c>
      <c r="BL144" s="18" t="s">
        <v>166</v>
      </c>
      <c r="BM144" s="18" t="s">
        <v>209</v>
      </c>
    </row>
    <row r="145" spans="2:65" s="9" customFormat="1" ht="29.85" customHeight="1">
      <c r="B145" s="145"/>
      <c r="C145" s="146"/>
      <c r="D145" s="155" t="s">
        <v>125</v>
      </c>
      <c r="E145" s="155"/>
      <c r="F145" s="155"/>
      <c r="G145" s="155"/>
      <c r="H145" s="155"/>
      <c r="I145" s="155"/>
      <c r="J145" s="155"/>
      <c r="K145" s="155"/>
      <c r="L145" s="155"/>
      <c r="M145" s="155"/>
      <c r="N145" s="255">
        <f>BK145</f>
        <v>0</v>
      </c>
      <c r="O145" s="256"/>
      <c r="P145" s="256"/>
      <c r="Q145" s="256"/>
      <c r="R145" s="148"/>
      <c r="T145" s="149"/>
      <c r="U145" s="146"/>
      <c r="V145" s="146"/>
      <c r="W145" s="150">
        <f>SUM(W146:W149)</f>
        <v>0</v>
      </c>
      <c r="X145" s="146"/>
      <c r="Y145" s="150">
        <f>SUM(Y146:Y149)</f>
        <v>13.614473050000001</v>
      </c>
      <c r="Z145" s="146"/>
      <c r="AA145" s="151">
        <f>SUM(AA146:AA149)</f>
        <v>0</v>
      </c>
      <c r="AR145" s="152" t="s">
        <v>88</v>
      </c>
      <c r="AT145" s="153" t="s">
        <v>79</v>
      </c>
      <c r="AU145" s="153" t="s">
        <v>88</v>
      </c>
      <c r="AY145" s="152" t="s">
        <v>161</v>
      </c>
      <c r="BK145" s="154">
        <f>SUM(BK146:BK149)</f>
        <v>0</v>
      </c>
    </row>
    <row r="146" spans="2:65" s="1" customFormat="1" ht="25.5" customHeight="1">
      <c r="B146" s="127"/>
      <c r="C146" s="156" t="s">
        <v>210</v>
      </c>
      <c r="D146" s="156" t="s">
        <v>162</v>
      </c>
      <c r="E146" s="157" t="s">
        <v>211</v>
      </c>
      <c r="F146" s="242" t="s">
        <v>212</v>
      </c>
      <c r="G146" s="242"/>
      <c r="H146" s="242"/>
      <c r="I146" s="242"/>
      <c r="J146" s="158" t="s">
        <v>170</v>
      </c>
      <c r="K146" s="159">
        <v>5.9560000000000004</v>
      </c>
      <c r="L146" s="243">
        <v>0</v>
      </c>
      <c r="M146" s="243"/>
      <c r="N146" s="244">
        <f>ROUND(L146*K146,3)</f>
        <v>0</v>
      </c>
      <c r="O146" s="244"/>
      <c r="P146" s="244"/>
      <c r="Q146" s="244"/>
      <c r="R146" s="130"/>
      <c r="T146" s="161" t="s">
        <v>5</v>
      </c>
      <c r="U146" s="43" t="s">
        <v>47</v>
      </c>
      <c r="V146" s="35"/>
      <c r="W146" s="162">
        <f>V146*K146</f>
        <v>0</v>
      </c>
      <c r="X146" s="162">
        <v>2.21191</v>
      </c>
      <c r="Y146" s="162">
        <f>X146*K146</f>
        <v>13.174135960000001</v>
      </c>
      <c r="Z146" s="162">
        <v>0</v>
      </c>
      <c r="AA146" s="163">
        <f>Z146*K146</f>
        <v>0</v>
      </c>
      <c r="AR146" s="18" t="s">
        <v>166</v>
      </c>
      <c r="AT146" s="18" t="s">
        <v>162</v>
      </c>
      <c r="AU146" s="18" t="s">
        <v>140</v>
      </c>
      <c r="AY146" s="18" t="s">
        <v>161</v>
      </c>
      <c r="BE146" s="101">
        <f>IF(U146="základná",N146,0)</f>
        <v>0</v>
      </c>
      <c r="BF146" s="101">
        <f>IF(U146="znížená",N146,0)</f>
        <v>0</v>
      </c>
      <c r="BG146" s="101">
        <f>IF(U146="zákl. prenesená",N146,0)</f>
        <v>0</v>
      </c>
      <c r="BH146" s="101">
        <f>IF(U146="zníž. prenesená",N146,0)</f>
        <v>0</v>
      </c>
      <c r="BI146" s="101">
        <f>IF(U146="nulová",N146,0)</f>
        <v>0</v>
      </c>
      <c r="BJ146" s="18" t="s">
        <v>140</v>
      </c>
      <c r="BK146" s="164">
        <f>ROUND(L146*K146,3)</f>
        <v>0</v>
      </c>
      <c r="BL146" s="18" t="s">
        <v>166</v>
      </c>
      <c r="BM146" s="18" t="s">
        <v>213</v>
      </c>
    </row>
    <row r="147" spans="2:65" s="1" customFormat="1" ht="25.5" customHeight="1">
      <c r="B147" s="127"/>
      <c r="C147" s="156" t="s">
        <v>214</v>
      </c>
      <c r="D147" s="156" t="s">
        <v>162</v>
      </c>
      <c r="E147" s="157" t="s">
        <v>215</v>
      </c>
      <c r="F147" s="242" t="s">
        <v>216</v>
      </c>
      <c r="G147" s="242"/>
      <c r="H147" s="242"/>
      <c r="I147" s="242"/>
      <c r="J147" s="158" t="s">
        <v>165</v>
      </c>
      <c r="K147" s="159">
        <v>36.002000000000002</v>
      </c>
      <c r="L147" s="243">
        <v>0</v>
      </c>
      <c r="M147" s="243"/>
      <c r="N147" s="244">
        <f>ROUND(L147*K147,3)</f>
        <v>0</v>
      </c>
      <c r="O147" s="244"/>
      <c r="P147" s="244"/>
      <c r="Q147" s="244"/>
      <c r="R147" s="130"/>
      <c r="T147" s="161" t="s">
        <v>5</v>
      </c>
      <c r="U147" s="43" t="s">
        <v>47</v>
      </c>
      <c r="V147" s="35"/>
      <c r="W147" s="162">
        <f>V147*K147</f>
        <v>0</v>
      </c>
      <c r="X147" s="162">
        <v>2.16E-3</v>
      </c>
      <c r="Y147" s="162">
        <f>X147*K147</f>
        <v>7.7764320000000012E-2</v>
      </c>
      <c r="Z147" s="162">
        <v>0</v>
      </c>
      <c r="AA147" s="163">
        <f>Z147*K147</f>
        <v>0</v>
      </c>
      <c r="AR147" s="18" t="s">
        <v>166</v>
      </c>
      <c r="AT147" s="18" t="s">
        <v>162</v>
      </c>
      <c r="AU147" s="18" t="s">
        <v>140</v>
      </c>
      <c r="AY147" s="18" t="s">
        <v>161</v>
      </c>
      <c r="BE147" s="101">
        <f>IF(U147="základná",N147,0)</f>
        <v>0</v>
      </c>
      <c r="BF147" s="101">
        <f>IF(U147="znížená",N147,0)</f>
        <v>0</v>
      </c>
      <c r="BG147" s="101">
        <f>IF(U147="zákl. prenesená",N147,0)</f>
        <v>0</v>
      </c>
      <c r="BH147" s="101">
        <f>IF(U147="zníž. prenesená",N147,0)</f>
        <v>0</v>
      </c>
      <c r="BI147" s="101">
        <f>IF(U147="nulová",N147,0)</f>
        <v>0</v>
      </c>
      <c r="BJ147" s="18" t="s">
        <v>140</v>
      </c>
      <c r="BK147" s="164">
        <f>ROUND(L147*K147,3)</f>
        <v>0</v>
      </c>
      <c r="BL147" s="18" t="s">
        <v>166</v>
      </c>
      <c r="BM147" s="18" t="s">
        <v>217</v>
      </c>
    </row>
    <row r="148" spans="2:65" s="1" customFormat="1" ht="25.5" customHeight="1">
      <c r="B148" s="127"/>
      <c r="C148" s="156" t="s">
        <v>218</v>
      </c>
      <c r="D148" s="156" t="s">
        <v>162</v>
      </c>
      <c r="E148" s="157" t="s">
        <v>219</v>
      </c>
      <c r="F148" s="242" t="s">
        <v>220</v>
      </c>
      <c r="G148" s="242"/>
      <c r="H148" s="242"/>
      <c r="I148" s="242"/>
      <c r="J148" s="158" t="s">
        <v>165</v>
      </c>
      <c r="K148" s="159">
        <v>36.002000000000002</v>
      </c>
      <c r="L148" s="243">
        <v>0</v>
      </c>
      <c r="M148" s="243"/>
      <c r="N148" s="244">
        <f>ROUND(L148*K148,3)</f>
        <v>0</v>
      </c>
      <c r="O148" s="244"/>
      <c r="P148" s="244"/>
      <c r="Q148" s="244"/>
      <c r="R148" s="130"/>
      <c r="T148" s="161" t="s">
        <v>5</v>
      </c>
      <c r="U148" s="43" t="s">
        <v>47</v>
      </c>
      <c r="V148" s="35"/>
      <c r="W148" s="162">
        <f>V148*K148</f>
        <v>0</v>
      </c>
      <c r="X148" s="162">
        <v>0</v>
      </c>
      <c r="Y148" s="162">
        <f>X148*K148</f>
        <v>0</v>
      </c>
      <c r="Z148" s="162">
        <v>0</v>
      </c>
      <c r="AA148" s="163">
        <f>Z148*K148</f>
        <v>0</v>
      </c>
      <c r="AR148" s="18" t="s">
        <v>166</v>
      </c>
      <c r="AT148" s="18" t="s">
        <v>162</v>
      </c>
      <c r="AU148" s="18" t="s">
        <v>140</v>
      </c>
      <c r="AY148" s="18" t="s">
        <v>161</v>
      </c>
      <c r="BE148" s="101">
        <f>IF(U148="základná",N148,0)</f>
        <v>0</v>
      </c>
      <c r="BF148" s="101">
        <f>IF(U148="znížená",N148,0)</f>
        <v>0</v>
      </c>
      <c r="BG148" s="101">
        <f>IF(U148="zákl. prenesená",N148,0)</f>
        <v>0</v>
      </c>
      <c r="BH148" s="101">
        <f>IF(U148="zníž. prenesená",N148,0)</f>
        <v>0</v>
      </c>
      <c r="BI148" s="101">
        <f>IF(U148="nulová",N148,0)</f>
        <v>0</v>
      </c>
      <c r="BJ148" s="18" t="s">
        <v>140</v>
      </c>
      <c r="BK148" s="164">
        <f>ROUND(L148*K148,3)</f>
        <v>0</v>
      </c>
      <c r="BL148" s="18" t="s">
        <v>166</v>
      </c>
      <c r="BM148" s="18" t="s">
        <v>221</v>
      </c>
    </row>
    <row r="149" spans="2:65" s="1" customFormat="1" ht="16.5" customHeight="1">
      <c r="B149" s="127"/>
      <c r="C149" s="156" t="s">
        <v>222</v>
      </c>
      <c r="D149" s="156" t="s">
        <v>162</v>
      </c>
      <c r="E149" s="157" t="s">
        <v>223</v>
      </c>
      <c r="F149" s="242" t="s">
        <v>224</v>
      </c>
      <c r="G149" s="242"/>
      <c r="H149" s="242"/>
      <c r="I149" s="242"/>
      <c r="J149" s="158" t="s">
        <v>204</v>
      </c>
      <c r="K149" s="159">
        <v>0.35699999999999998</v>
      </c>
      <c r="L149" s="243">
        <v>0</v>
      </c>
      <c r="M149" s="243"/>
      <c r="N149" s="244">
        <f>ROUND(L149*K149,3)</f>
        <v>0</v>
      </c>
      <c r="O149" s="244"/>
      <c r="P149" s="244"/>
      <c r="Q149" s="244"/>
      <c r="R149" s="130"/>
      <c r="T149" s="161" t="s">
        <v>5</v>
      </c>
      <c r="U149" s="43" t="s">
        <v>47</v>
      </c>
      <c r="V149" s="35"/>
      <c r="W149" s="162">
        <f>V149*K149</f>
        <v>0</v>
      </c>
      <c r="X149" s="162">
        <v>1.0156099999999999</v>
      </c>
      <c r="Y149" s="162">
        <f>X149*K149</f>
        <v>0.36257276999999993</v>
      </c>
      <c r="Z149" s="162">
        <v>0</v>
      </c>
      <c r="AA149" s="163">
        <f>Z149*K149</f>
        <v>0</v>
      </c>
      <c r="AR149" s="18" t="s">
        <v>166</v>
      </c>
      <c r="AT149" s="18" t="s">
        <v>162</v>
      </c>
      <c r="AU149" s="18" t="s">
        <v>140</v>
      </c>
      <c r="AY149" s="18" t="s">
        <v>161</v>
      </c>
      <c r="BE149" s="101">
        <f>IF(U149="základná",N149,0)</f>
        <v>0</v>
      </c>
      <c r="BF149" s="101">
        <f>IF(U149="znížená",N149,0)</f>
        <v>0</v>
      </c>
      <c r="BG149" s="101">
        <f>IF(U149="zákl. prenesená",N149,0)</f>
        <v>0</v>
      </c>
      <c r="BH149" s="101">
        <f>IF(U149="zníž. prenesená",N149,0)</f>
        <v>0</v>
      </c>
      <c r="BI149" s="101">
        <f>IF(U149="nulová",N149,0)</f>
        <v>0</v>
      </c>
      <c r="BJ149" s="18" t="s">
        <v>140</v>
      </c>
      <c r="BK149" s="164">
        <f>ROUND(L149*K149,3)</f>
        <v>0</v>
      </c>
      <c r="BL149" s="18" t="s">
        <v>166</v>
      </c>
      <c r="BM149" s="18" t="s">
        <v>225</v>
      </c>
    </row>
    <row r="150" spans="2:65" s="9" customFormat="1" ht="29.85" customHeight="1">
      <c r="B150" s="145"/>
      <c r="C150" s="146"/>
      <c r="D150" s="155" t="s">
        <v>126</v>
      </c>
      <c r="E150" s="155"/>
      <c r="F150" s="155"/>
      <c r="G150" s="155"/>
      <c r="H150" s="155"/>
      <c r="I150" s="155"/>
      <c r="J150" s="155"/>
      <c r="K150" s="155"/>
      <c r="L150" s="155"/>
      <c r="M150" s="155"/>
      <c r="N150" s="255">
        <f>BK150</f>
        <v>0</v>
      </c>
      <c r="O150" s="256"/>
      <c r="P150" s="256"/>
      <c r="Q150" s="256"/>
      <c r="R150" s="148"/>
      <c r="T150" s="149"/>
      <c r="U150" s="146"/>
      <c r="V150" s="146"/>
      <c r="W150" s="150">
        <f>SUM(W151:W158)</f>
        <v>0</v>
      </c>
      <c r="X150" s="146"/>
      <c r="Y150" s="150">
        <f>SUM(Y151:Y158)</f>
        <v>4.5151457200000005</v>
      </c>
      <c r="Z150" s="146"/>
      <c r="AA150" s="151">
        <f>SUM(AA151:AA158)</f>
        <v>0</v>
      </c>
      <c r="AR150" s="152" t="s">
        <v>88</v>
      </c>
      <c r="AT150" s="153" t="s">
        <v>79</v>
      </c>
      <c r="AU150" s="153" t="s">
        <v>88</v>
      </c>
      <c r="AY150" s="152" t="s">
        <v>161</v>
      </c>
      <c r="BK150" s="154">
        <f>SUM(BK151:BK158)</f>
        <v>0</v>
      </c>
    </row>
    <row r="151" spans="2:65" s="1" customFormat="1" ht="25.5" customHeight="1">
      <c r="B151" s="127"/>
      <c r="C151" s="156" t="s">
        <v>226</v>
      </c>
      <c r="D151" s="156" t="s">
        <v>162</v>
      </c>
      <c r="E151" s="157" t="s">
        <v>227</v>
      </c>
      <c r="F151" s="242" t="s">
        <v>228</v>
      </c>
      <c r="G151" s="242"/>
      <c r="H151" s="242"/>
      <c r="I151" s="242"/>
      <c r="J151" s="158" t="s">
        <v>170</v>
      </c>
      <c r="K151" s="159">
        <v>0.89100000000000001</v>
      </c>
      <c r="L151" s="243">
        <v>0</v>
      </c>
      <c r="M151" s="243"/>
      <c r="N151" s="244">
        <f t="shared" ref="N151:N158" si="15">ROUND(L151*K151,3)</f>
        <v>0</v>
      </c>
      <c r="O151" s="244"/>
      <c r="P151" s="244"/>
      <c r="Q151" s="244"/>
      <c r="R151" s="130"/>
      <c r="T151" s="161" t="s">
        <v>5</v>
      </c>
      <c r="U151" s="43" t="s">
        <v>47</v>
      </c>
      <c r="V151" s="35"/>
      <c r="W151" s="162">
        <f t="shared" ref="W151:W158" si="16">V151*K151</f>
        <v>0</v>
      </c>
      <c r="X151" s="162">
        <v>2.22648</v>
      </c>
      <c r="Y151" s="162">
        <f t="shared" ref="Y151:Y158" si="17">X151*K151</f>
        <v>1.98379368</v>
      </c>
      <c r="Z151" s="162">
        <v>0</v>
      </c>
      <c r="AA151" s="163">
        <f t="shared" ref="AA151:AA158" si="18">Z151*K151</f>
        <v>0</v>
      </c>
      <c r="AR151" s="18" t="s">
        <v>166</v>
      </c>
      <c r="AT151" s="18" t="s">
        <v>162</v>
      </c>
      <c r="AU151" s="18" t="s">
        <v>140</v>
      </c>
      <c r="AY151" s="18" t="s">
        <v>161</v>
      </c>
      <c r="BE151" s="101">
        <f t="shared" ref="BE151:BE158" si="19">IF(U151="základná",N151,0)</f>
        <v>0</v>
      </c>
      <c r="BF151" s="101">
        <f t="shared" ref="BF151:BF158" si="20">IF(U151="znížená",N151,0)</f>
        <v>0</v>
      </c>
      <c r="BG151" s="101">
        <f t="shared" ref="BG151:BG158" si="21">IF(U151="zákl. prenesená",N151,0)</f>
        <v>0</v>
      </c>
      <c r="BH151" s="101">
        <f t="shared" ref="BH151:BH158" si="22">IF(U151="zníž. prenesená",N151,0)</f>
        <v>0</v>
      </c>
      <c r="BI151" s="101">
        <f t="shared" ref="BI151:BI158" si="23">IF(U151="nulová",N151,0)</f>
        <v>0</v>
      </c>
      <c r="BJ151" s="18" t="s">
        <v>140</v>
      </c>
      <c r="BK151" s="164">
        <f t="shared" ref="BK151:BK158" si="24">ROUND(L151*K151,3)</f>
        <v>0</v>
      </c>
      <c r="BL151" s="18" t="s">
        <v>166</v>
      </c>
      <c r="BM151" s="18" t="s">
        <v>229</v>
      </c>
    </row>
    <row r="152" spans="2:65" s="1" customFormat="1" ht="25.5" customHeight="1">
      <c r="B152" s="127"/>
      <c r="C152" s="156" t="s">
        <v>230</v>
      </c>
      <c r="D152" s="156" t="s">
        <v>162</v>
      </c>
      <c r="E152" s="157" t="s">
        <v>231</v>
      </c>
      <c r="F152" s="242" t="s">
        <v>232</v>
      </c>
      <c r="G152" s="242"/>
      <c r="H152" s="242"/>
      <c r="I152" s="242"/>
      <c r="J152" s="158" t="s">
        <v>165</v>
      </c>
      <c r="K152" s="159">
        <v>4.4550000000000001</v>
      </c>
      <c r="L152" s="243">
        <v>0</v>
      </c>
      <c r="M152" s="243"/>
      <c r="N152" s="244">
        <f t="shared" si="15"/>
        <v>0</v>
      </c>
      <c r="O152" s="244"/>
      <c r="P152" s="244"/>
      <c r="Q152" s="244"/>
      <c r="R152" s="130"/>
      <c r="T152" s="161" t="s">
        <v>5</v>
      </c>
      <c r="U152" s="43" t="s">
        <v>47</v>
      </c>
      <c r="V152" s="35"/>
      <c r="W152" s="162">
        <f t="shared" si="16"/>
        <v>0</v>
      </c>
      <c r="X152" s="162">
        <v>4.3899999999999998E-3</v>
      </c>
      <c r="Y152" s="162">
        <f t="shared" si="17"/>
        <v>1.9557450000000001E-2</v>
      </c>
      <c r="Z152" s="162">
        <v>0</v>
      </c>
      <c r="AA152" s="163">
        <f t="shared" si="18"/>
        <v>0</v>
      </c>
      <c r="AR152" s="18" t="s">
        <v>166</v>
      </c>
      <c r="AT152" s="18" t="s">
        <v>162</v>
      </c>
      <c r="AU152" s="18" t="s">
        <v>140</v>
      </c>
      <c r="AY152" s="18" t="s">
        <v>161</v>
      </c>
      <c r="BE152" s="101">
        <f t="shared" si="19"/>
        <v>0</v>
      </c>
      <c r="BF152" s="101">
        <f t="shared" si="20"/>
        <v>0</v>
      </c>
      <c r="BG152" s="101">
        <f t="shared" si="21"/>
        <v>0</v>
      </c>
      <c r="BH152" s="101">
        <f t="shared" si="22"/>
        <v>0</v>
      </c>
      <c r="BI152" s="101">
        <f t="shared" si="23"/>
        <v>0</v>
      </c>
      <c r="BJ152" s="18" t="s">
        <v>140</v>
      </c>
      <c r="BK152" s="164">
        <f t="shared" si="24"/>
        <v>0</v>
      </c>
      <c r="BL152" s="18" t="s">
        <v>166</v>
      </c>
      <c r="BM152" s="18" t="s">
        <v>233</v>
      </c>
    </row>
    <row r="153" spans="2:65" s="1" customFormat="1" ht="25.5" customHeight="1">
      <c r="B153" s="127"/>
      <c r="C153" s="156" t="s">
        <v>234</v>
      </c>
      <c r="D153" s="156" t="s">
        <v>162</v>
      </c>
      <c r="E153" s="157" t="s">
        <v>235</v>
      </c>
      <c r="F153" s="242" t="s">
        <v>236</v>
      </c>
      <c r="G153" s="242"/>
      <c r="H153" s="242"/>
      <c r="I153" s="242"/>
      <c r="J153" s="158" t="s">
        <v>165</v>
      </c>
      <c r="K153" s="159">
        <v>4.4550000000000001</v>
      </c>
      <c r="L153" s="243">
        <v>0</v>
      </c>
      <c r="M153" s="243"/>
      <c r="N153" s="244">
        <f t="shared" si="15"/>
        <v>0</v>
      </c>
      <c r="O153" s="244"/>
      <c r="P153" s="244"/>
      <c r="Q153" s="244"/>
      <c r="R153" s="130"/>
      <c r="T153" s="161" t="s">
        <v>5</v>
      </c>
      <c r="U153" s="43" t="s">
        <v>47</v>
      </c>
      <c r="V153" s="35"/>
      <c r="W153" s="162">
        <f t="shared" si="16"/>
        <v>0</v>
      </c>
      <c r="X153" s="162">
        <v>0</v>
      </c>
      <c r="Y153" s="162">
        <f t="shared" si="17"/>
        <v>0</v>
      </c>
      <c r="Z153" s="162">
        <v>0</v>
      </c>
      <c r="AA153" s="163">
        <f t="shared" si="18"/>
        <v>0</v>
      </c>
      <c r="AR153" s="18" t="s">
        <v>166</v>
      </c>
      <c r="AT153" s="18" t="s">
        <v>162</v>
      </c>
      <c r="AU153" s="18" t="s">
        <v>140</v>
      </c>
      <c r="AY153" s="18" t="s">
        <v>161</v>
      </c>
      <c r="BE153" s="101">
        <f t="shared" si="19"/>
        <v>0</v>
      </c>
      <c r="BF153" s="101">
        <f t="shared" si="20"/>
        <v>0</v>
      </c>
      <c r="BG153" s="101">
        <f t="shared" si="21"/>
        <v>0</v>
      </c>
      <c r="BH153" s="101">
        <f t="shared" si="22"/>
        <v>0</v>
      </c>
      <c r="BI153" s="101">
        <f t="shared" si="23"/>
        <v>0</v>
      </c>
      <c r="BJ153" s="18" t="s">
        <v>140</v>
      </c>
      <c r="BK153" s="164">
        <f t="shared" si="24"/>
        <v>0</v>
      </c>
      <c r="BL153" s="18" t="s">
        <v>166</v>
      </c>
      <c r="BM153" s="18" t="s">
        <v>237</v>
      </c>
    </row>
    <row r="154" spans="2:65" s="1" customFormat="1" ht="25.5" customHeight="1">
      <c r="B154" s="127"/>
      <c r="C154" s="156" t="s">
        <v>238</v>
      </c>
      <c r="D154" s="156" t="s">
        <v>162</v>
      </c>
      <c r="E154" s="157" t="s">
        <v>239</v>
      </c>
      <c r="F154" s="242" t="s">
        <v>240</v>
      </c>
      <c r="G154" s="242"/>
      <c r="H154" s="242"/>
      <c r="I154" s="242"/>
      <c r="J154" s="158" t="s">
        <v>165</v>
      </c>
      <c r="K154" s="159">
        <v>4.4550000000000001</v>
      </c>
      <c r="L154" s="243">
        <v>0</v>
      </c>
      <c r="M154" s="243"/>
      <c r="N154" s="244">
        <f t="shared" si="15"/>
        <v>0</v>
      </c>
      <c r="O154" s="244"/>
      <c r="P154" s="244"/>
      <c r="Q154" s="244"/>
      <c r="R154" s="130"/>
      <c r="T154" s="161" t="s">
        <v>5</v>
      </c>
      <c r="U154" s="43" t="s">
        <v>47</v>
      </c>
      <c r="V154" s="35"/>
      <c r="W154" s="162">
        <f t="shared" si="16"/>
        <v>0</v>
      </c>
      <c r="X154" s="162">
        <v>2.2799999999999999E-3</v>
      </c>
      <c r="Y154" s="162">
        <f t="shared" si="17"/>
        <v>1.01574E-2</v>
      </c>
      <c r="Z154" s="162">
        <v>0</v>
      </c>
      <c r="AA154" s="163">
        <f t="shared" si="18"/>
        <v>0</v>
      </c>
      <c r="AR154" s="18" t="s">
        <v>166</v>
      </c>
      <c r="AT154" s="18" t="s">
        <v>162</v>
      </c>
      <c r="AU154" s="18" t="s">
        <v>140</v>
      </c>
      <c r="AY154" s="18" t="s">
        <v>161</v>
      </c>
      <c r="BE154" s="101">
        <f t="shared" si="19"/>
        <v>0</v>
      </c>
      <c r="BF154" s="101">
        <f t="shared" si="20"/>
        <v>0</v>
      </c>
      <c r="BG154" s="101">
        <f t="shared" si="21"/>
        <v>0</v>
      </c>
      <c r="BH154" s="101">
        <f t="shared" si="22"/>
        <v>0</v>
      </c>
      <c r="BI154" s="101">
        <f t="shared" si="23"/>
        <v>0</v>
      </c>
      <c r="BJ154" s="18" t="s">
        <v>140</v>
      </c>
      <c r="BK154" s="164">
        <f t="shared" si="24"/>
        <v>0</v>
      </c>
      <c r="BL154" s="18" t="s">
        <v>166</v>
      </c>
      <c r="BM154" s="18" t="s">
        <v>241</v>
      </c>
    </row>
    <row r="155" spans="2:65" s="1" customFormat="1" ht="25.5" customHeight="1">
      <c r="B155" s="127"/>
      <c r="C155" s="156" t="s">
        <v>10</v>
      </c>
      <c r="D155" s="156" t="s">
        <v>162</v>
      </c>
      <c r="E155" s="157" t="s">
        <v>242</v>
      </c>
      <c r="F155" s="242" t="s">
        <v>243</v>
      </c>
      <c r="G155" s="242"/>
      <c r="H155" s="242"/>
      <c r="I155" s="242"/>
      <c r="J155" s="158" t="s">
        <v>165</v>
      </c>
      <c r="K155" s="159">
        <v>4.4550000000000001</v>
      </c>
      <c r="L155" s="243">
        <v>0</v>
      </c>
      <c r="M155" s="243"/>
      <c r="N155" s="244">
        <f t="shared" si="15"/>
        <v>0</v>
      </c>
      <c r="O155" s="244"/>
      <c r="P155" s="244"/>
      <c r="Q155" s="244"/>
      <c r="R155" s="130"/>
      <c r="T155" s="161" t="s">
        <v>5</v>
      </c>
      <c r="U155" s="43" t="s">
        <v>47</v>
      </c>
      <c r="V155" s="35"/>
      <c r="W155" s="162">
        <f t="shared" si="16"/>
        <v>0</v>
      </c>
      <c r="X155" s="162">
        <v>0</v>
      </c>
      <c r="Y155" s="162">
        <f t="shared" si="17"/>
        <v>0</v>
      </c>
      <c r="Z155" s="162">
        <v>0</v>
      </c>
      <c r="AA155" s="163">
        <f t="shared" si="18"/>
        <v>0</v>
      </c>
      <c r="AR155" s="18" t="s">
        <v>166</v>
      </c>
      <c r="AT155" s="18" t="s">
        <v>162</v>
      </c>
      <c r="AU155" s="18" t="s">
        <v>140</v>
      </c>
      <c r="AY155" s="18" t="s">
        <v>161</v>
      </c>
      <c r="BE155" s="101">
        <f t="shared" si="19"/>
        <v>0</v>
      </c>
      <c r="BF155" s="101">
        <f t="shared" si="20"/>
        <v>0</v>
      </c>
      <c r="BG155" s="101">
        <f t="shared" si="21"/>
        <v>0</v>
      </c>
      <c r="BH155" s="101">
        <f t="shared" si="22"/>
        <v>0</v>
      </c>
      <c r="BI155" s="101">
        <f t="shared" si="23"/>
        <v>0</v>
      </c>
      <c r="BJ155" s="18" t="s">
        <v>140</v>
      </c>
      <c r="BK155" s="164">
        <f t="shared" si="24"/>
        <v>0</v>
      </c>
      <c r="BL155" s="18" t="s">
        <v>166</v>
      </c>
      <c r="BM155" s="18" t="s">
        <v>244</v>
      </c>
    </row>
    <row r="156" spans="2:65" s="1" customFormat="1" ht="25.5" customHeight="1">
      <c r="B156" s="127"/>
      <c r="C156" s="156" t="s">
        <v>245</v>
      </c>
      <c r="D156" s="156" t="s">
        <v>162</v>
      </c>
      <c r="E156" s="157" t="s">
        <v>246</v>
      </c>
      <c r="F156" s="242" t="s">
        <v>247</v>
      </c>
      <c r="G156" s="242"/>
      <c r="H156" s="242"/>
      <c r="I156" s="242"/>
      <c r="J156" s="158" t="s">
        <v>170</v>
      </c>
      <c r="K156" s="159">
        <v>1.056</v>
      </c>
      <c r="L156" s="243">
        <v>0</v>
      </c>
      <c r="M156" s="243"/>
      <c r="N156" s="244">
        <f t="shared" si="15"/>
        <v>0</v>
      </c>
      <c r="O156" s="244"/>
      <c r="P156" s="244"/>
      <c r="Q156" s="244"/>
      <c r="R156" s="130"/>
      <c r="T156" s="161" t="s">
        <v>5</v>
      </c>
      <c r="U156" s="43" t="s">
        <v>47</v>
      </c>
      <c r="V156" s="35"/>
      <c r="W156" s="162">
        <f t="shared" si="16"/>
        <v>0</v>
      </c>
      <c r="X156" s="162">
        <v>2.2372299999999998</v>
      </c>
      <c r="Y156" s="162">
        <f t="shared" si="17"/>
        <v>2.36251488</v>
      </c>
      <c r="Z156" s="162">
        <v>0</v>
      </c>
      <c r="AA156" s="163">
        <f t="shared" si="18"/>
        <v>0</v>
      </c>
      <c r="AR156" s="18" t="s">
        <v>166</v>
      </c>
      <c r="AT156" s="18" t="s">
        <v>162</v>
      </c>
      <c r="AU156" s="18" t="s">
        <v>140</v>
      </c>
      <c r="AY156" s="18" t="s">
        <v>161</v>
      </c>
      <c r="BE156" s="101">
        <f t="shared" si="19"/>
        <v>0</v>
      </c>
      <c r="BF156" s="101">
        <f t="shared" si="20"/>
        <v>0</v>
      </c>
      <c r="BG156" s="101">
        <f t="shared" si="21"/>
        <v>0</v>
      </c>
      <c r="BH156" s="101">
        <f t="shared" si="22"/>
        <v>0</v>
      </c>
      <c r="BI156" s="101">
        <f t="shared" si="23"/>
        <v>0</v>
      </c>
      <c r="BJ156" s="18" t="s">
        <v>140</v>
      </c>
      <c r="BK156" s="164">
        <f t="shared" si="24"/>
        <v>0</v>
      </c>
      <c r="BL156" s="18" t="s">
        <v>166</v>
      </c>
      <c r="BM156" s="18" t="s">
        <v>248</v>
      </c>
    </row>
    <row r="157" spans="2:65" s="1" customFormat="1" ht="25.5" customHeight="1">
      <c r="B157" s="127"/>
      <c r="C157" s="156" t="s">
        <v>249</v>
      </c>
      <c r="D157" s="156" t="s">
        <v>162</v>
      </c>
      <c r="E157" s="157" t="s">
        <v>250</v>
      </c>
      <c r="F157" s="242" t="s">
        <v>251</v>
      </c>
      <c r="G157" s="242"/>
      <c r="H157" s="242"/>
      <c r="I157" s="242"/>
      <c r="J157" s="158" t="s">
        <v>204</v>
      </c>
      <c r="K157" s="159">
        <v>8.4000000000000005E-2</v>
      </c>
      <c r="L157" s="243">
        <v>0</v>
      </c>
      <c r="M157" s="243"/>
      <c r="N157" s="244">
        <f t="shared" si="15"/>
        <v>0</v>
      </c>
      <c r="O157" s="244"/>
      <c r="P157" s="244"/>
      <c r="Q157" s="244"/>
      <c r="R157" s="130"/>
      <c r="T157" s="161" t="s">
        <v>5</v>
      </c>
      <c r="U157" s="43" t="s">
        <v>47</v>
      </c>
      <c r="V157" s="35"/>
      <c r="W157" s="162">
        <f t="shared" si="16"/>
        <v>0</v>
      </c>
      <c r="X157" s="162">
        <v>1.01712</v>
      </c>
      <c r="Y157" s="162">
        <f t="shared" si="17"/>
        <v>8.5438080000000013E-2</v>
      </c>
      <c r="Z157" s="162">
        <v>0</v>
      </c>
      <c r="AA157" s="163">
        <f t="shared" si="18"/>
        <v>0</v>
      </c>
      <c r="AR157" s="18" t="s">
        <v>166</v>
      </c>
      <c r="AT157" s="18" t="s">
        <v>162</v>
      </c>
      <c r="AU157" s="18" t="s">
        <v>140</v>
      </c>
      <c r="AY157" s="18" t="s">
        <v>161</v>
      </c>
      <c r="BE157" s="101">
        <f t="shared" si="19"/>
        <v>0</v>
      </c>
      <c r="BF157" s="101">
        <f t="shared" si="20"/>
        <v>0</v>
      </c>
      <c r="BG157" s="101">
        <f t="shared" si="21"/>
        <v>0</v>
      </c>
      <c r="BH157" s="101">
        <f t="shared" si="22"/>
        <v>0</v>
      </c>
      <c r="BI157" s="101">
        <f t="shared" si="23"/>
        <v>0</v>
      </c>
      <c r="BJ157" s="18" t="s">
        <v>140</v>
      </c>
      <c r="BK157" s="164">
        <f t="shared" si="24"/>
        <v>0</v>
      </c>
      <c r="BL157" s="18" t="s">
        <v>166</v>
      </c>
      <c r="BM157" s="18" t="s">
        <v>252</v>
      </c>
    </row>
    <row r="158" spans="2:65" s="1" customFormat="1" ht="25.5" customHeight="1">
      <c r="B158" s="127"/>
      <c r="C158" s="156" t="s">
        <v>253</v>
      </c>
      <c r="D158" s="156" t="s">
        <v>162</v>
      </c>
      <c r="E158" s="157" t="s">
        <v>254</v>
      </c>
      <c r="F158" s="242" t="s">
        <v>255</v>
      </c>
      <c r="G158" s="242"/>
      <c r="H158" s="242"/>
      <c r="I158" s="242"/>
      <c r="J158" s="158" t="s">
        <v>204</v>
      </c>
      <c r="K158" s="159">
        <v>5.2999999999999999E-2</v>
      </c>
      <c r="L158" s="243">
        <v>0</v>
      </c>
      <c r="M158" s="243"/>
      <c r="N158" s="244">
        <f t="shared" si="15"/>
        <v>0</v>
      </c>
      <c r="O158" s="244"/>
      <c r="P158" s="244"/>
      <c r="Q158" s="244"/>
      <c r="R158" s="130"/>
      <c r="T158" s="161" t="s">
        <v>5</v>
      </c>
      <c r="U158" s="43" t="s">
        <v>47</v>
      </c>
      <c r="V158" s="35"/>
      <c r="W158" s="162">
        <f t="shared" si="16"/>
        <v>0</v>
      </c>
      <c r="X158" s="162">
        <v>1.01291</v>
      </c>
      <c r="Y158" s="162">
        <f t="shared" si="17"/>
        <v>5.3684229999999999E-2</v>
      </c>
      <c r="Z158" s="162">
        <v>0</v>
      </c>
      <c r="AA158" s="163">
        <f t="shared" si="18"/>
        <v>0</v>
      </c>
      <c r="AR158" s="18" t="s">
        <v>166</v>
      </c>
      <c r="AT158" s="18" t="s">
        <v>162</v>
      </c>
      <c r="AU158" s="18" t="s">
        <v>140</v>
      </c>
      <c r="AY158" s="18" t="s">
        <v>161</v>
      </c>
      <c r="BE158" s="101">
        <f t="shared" si="19"/>
        <v>0</v>
      </c>
      <c r="BF158" s="101">
        <f t="shared" si="20"/>
        <v>0</v>
      </c>
      <c r="BG158" s="101">
        <f t="shared" si="21"/>
        <v>0</v>
      </c>
      <c r="BH158" s="101">
        <f t="shared" si="22"/>
        <v>0</v>
      </c>
      <c r="BI158" s="101">
        <f t="shared" si="23"/>
        <v>0</v>
      </c>
      <c r="BJ158" s="18" t="s">
        <v>140</v>
      </c>
      <c r="BK158" s="164">
        <f t="shared" si="24"/>
        <v>0</v>
      </c>
      <c r="BL158" s="18" t="s">
        <v>166</v>
      </c>
      <c r="BM158" s="18" t="s">
        <v>256</v>
      </c>
    </row>
    <row r="159" spans="2:65" s="9" customFormat="1" ht="29.85" customHeight="1">
      <c r="B159" s="145"/>
      <c r="C159" s="146"/>
      <c r="D159" s="155" t="s">
        <v>127</v>
      </c>
      <c r="E159" s="155"/>
      <c r="F159" s="155"/>
      <c r="G159" s="155"/>
      <c r="H159" s="155"/>
      <c r="I159" s="155"/>
      <c r="J159" s="155"/>
      <c r="K159" s="155"/>
      <c r="L159" s="155"/>
      <c r="M159" s="155"/>
      <c r="N159" s="255">
        <f>BK159</f>
        <v>0</v>
      </c>
      <c r="O159" s="256"/>
      <c r="P159" s="256"/>
      <c r="Q159" s="256"/>
      <c r="R159" s="148"/>
      <c r="T159" s="149"/>
      <c r="U159" s="146"/>
      <c r="V159" s="146"/>
      <c r="W159" s="150">
        <f>SUM(W160:W164)</f>
        <v>0</v>
      </c>
      <c r="X159" s="146"/>
      <c r="Y159" s="150">
        <f>SUM(Y160:Y164)</f>
        <v>3.1536623500000003</v>
      </c>
      <c r="Z159" s="146"/>
      <c r="AA159" s="151">
        <f>SUM(AA160:AA164)</f>
        <v>0</v>
      </c>
      <c r="AR159" s="152" t="s">
        <v>88</v>
      </c>
      <c r="AT159" s="153" t="s">
        <v>79</v>
      </c>
      <c r="AU159" s="153" t="s">
        <v>88</v>
      </c>
      <c r="AY159" s="152" t="s">
        <v>161</v>
      </c>
      <c r="BK159" s="154">
        <f>SUM(BK160:BK164)</f>
        <v>0</v>
      </c>
    </row>
    <row r="160" spans="2:65" s="1" customFormat="1" ht="38.25" customHeight="1">
      <c r="B160" s="127"/>
      <c r="C160" s="156" t="s">
        <v>257</v>
      </c>
      <c r="D160" s="156" t="s">
        <v>162</v>
      </c>
      <c r="E160" s="157" t="s">
        <v>258</v>
      </c>
      <c r="F160" s="242" t="s">
        <v>259</v>
      </c>
      <c r="G160" s="242"/>
      <c r="H160" s="242"/>
      <c r="I160" s="242"/>
      <c r="J160" s="158" t="s">
        <v>165</v>
      </c>
      <c r="K160" s="159">
        <v>3.6</v>
      </c>
      <c r="L160" s="243">
        <v>0</v>
      </c>
      <c r="M160" s="243"/>
      <c r="N160" s="244">
        <f>ROUND(L160*K160,3)</f>
        <v>0</v>
      </c>
      <c r="O160" s="244"/>
      <c r="P160" s="244"/>
      <c r="Q160" s="244"/>
      <c r="R160" s="130"/>
      <c r="T160" s="161" t="s">
        <v>5</v>
      </c>
      <c r="U160" s="43" t="s">
        <v>47</v>
      </c>
      <c r="V160" s="35"/>
      <c r="W160" s="162">
        <f>V160*K160</f>
        <v>0</v>
      </c>
      <c r="X160" s="162">
        <v>0.29160000000000003</v>
      </c>
      <c r="Y160" s="162">
        <f>X160*K160</f>
        <v>1.04976</v>
      </c>
      <c r="Z160" s="162">
        <v>0</v>
      </c>
      <c r="AA160" s="163">
        <f>Z160*K160</f>
        <v>0</v>
      </c>
      <c r="AR160" s="18" t="s">
        <v>166</v>
      </c>
      <c r="AT160" s="18" t="s">
        <v>162</v>
      </c>
      <c r="AU160" s="18" t="s">
        <v>140</v>
      </c>
      <c r="AY160" s="18" t="s">
        <v>161</v>
      </c>
      <c r="BE160" s="101">
        <f>IF(U160="základná",N160,0)</f>
        <v>0</v>
      </c>
      <c r="BF160" s="101">
        <f>IF(U160="znížená",N160,0)</f>
        <v>0</v>
      </c>
      <c r="BG160" s="101">
        <f>IF(U160="zákl. prenesená",N160,0)</f>
        <v>0</v>
      </c>
      <c r="BH160" s="101">
        <f>IF(U160="zníž. prenesená",N160,0)</f>
        <v>0</v>
      </c>
      <c r="BI160" s="101">
        <f>IF(U160="nulová",N160,0)</f>
        <v>0</v>
      </c>
      <c r="BJ160" s="18" t="s">
        <v>140</v>
      </c>
      <c r="BK160" s="164">
        <f>ROUND(L160*K160,3)</f>
        <v>0</v>
      </c>
      <c r="BL160" s="18" t="s">
        <v>166</v>
      </c>
      <c r="BM160" s="18" t="s">
        <v>260</v>
      </c>
    </row>
    <row r="161" spans="2:65" s="1" customFormat="1" ht="38.25" customHeight="1">
      <c r="B161" s="127"/>
      <c r="C161" s="156" t="s">
        <v>261</v>
      </c>
      <c r="D161" s="156" t="s">
        <v>162</v>
      </c>
      <c r="E161" s="157" t="s">
        <v>262</v>
      </c>
      <c r="F161" s="242" t="s">
        <v>263</v>
      </c>
      <c r="G161" s="242"/>
      <c r="H161" s="242"/>
      <c r="I161" s="242"/>
      <c r="J161" s="158" t="s">
        <v>165</v>
      </c>
      <c r="K161" s="159">
        <v>7.2</v>
      </c>
      <c r="L161" s="243">
        <v>0</v>
      </c>
      <c r="M161" s="243"/>
      <c r="N161" s="244">
        <f>ROUND(L161*K161,3)</f>
        <v>0</v>
      </c>
      <c r="O161" s="244"/>
      <c r="P161" s="244"/>
      <c r="Q161" s="244"/>
      <c r="R161" s="130"/>
      <c r="T161" s="161" t="s">
        <v>5</v>
      </c>
      <c r="U161" s="43" t="s">
        <v>47</v>
      </c>
      <c r="V161" s="35"/>
      <c r="W161" s="162">
        <f>V161*K161</f>
        <v>0</v>
      </c>
      <c r="X161" s="162">
        <v>0.11913</v>
      </c>
      <c r="Y161" s="162">
        <f>X161*K161</f>
        <v>0.85773600000000005</v>
      </c>
      <c r="Z161" s="162">
        <v>0</v>
      </c>
      <c r="AA161" s="163">
        <f>Z161*K161</f>
        <v>0</v>
      </c>
      <c r="AR161" s="18" t="s">
        <v>166</v>
      </c>
      <c r="AT161" s="18" t="s">
        <v>162</v>
      </c>
      <c r="AU161" s="18" t="s">
        <v>140</v>
      </c>
      <c r="AY161" s="18" t="s">
        <v>161</v>
      </c>
      <c r="BE161" s="101">
        <f>IF(U161="základná",N161,0)</f>
        <v>0</v>
      </c>
      <c r="BF161" s="101">
        <f>IF(U161="znížená",N161,0)</f>
        <v>0</v>
      </c>
      <c r="BG161" s="101">
        <f>IF(U161="zákl. prenesená",N161,0)</f>
        <v>0</v>
      </c>
      <c r="BH161" s="101">
        <f>IF(U161="zníž. prenesená",N161,0)</f>
        <v>0</v>
      </c>
      <c r="BI161" s="101">
        <f>IF(U161="nulová",N161,0)</f>
        <v>0</v>
      </c>
      <c r="BJ161" s="18" t="s">
        <v>140</v>
      </c>
      <c r="BK161" s="164">
        <f>ROUND(L161*K161,3)</f>
        <v>0</v>
      </c>
      <c r="BL161" s="18" t="s">
        <v>166</v>
      </c>
      <c r="BM161" s="18" t="s">
        <v>264</v>
      </c>
    </row>
    <row r="162" spans="2:65" s="1" customFormat="1" ht="38.25" customHeight="1">
      <c r="B162" s="127"/>
      <c r="C162" s="156" t="s">
        <v>265</v>
      </c>
      <c r="D162" s="156" t="s">
        <v>162</v>
      </c>
      <c r="E162" s="157" t="s">
        <v>266</v>
      </c>
      <c r="F162" s="242" t="s">
        <v>267</v>
      </c>
      <c r="G162" s="242"/>
      <c r="H162" s="242"/>
      <c r="I162" s="242"/>
      <c r="J162" s="158" t="s">
        <v>268</v>
      </c>
      <c r="K162" s="159">
        <v>5.9450000000000003</v>
      </c>
      <c r="L162" s="243">
        <v>0</v>
      </c>
      <c r="M162" s="243"/>
      <c r="N162" s="244">
        <f>ROUND(L162*K162,3)</f>
        <v>0</v>
      </c>
      <c r="O162" s="244"/>
      <c r="P162" s="244"/>
      <c r="Q162" s="244"/>
      <c r="R162" s="130"/>
      <c r="T162" s="161" t="s">
        <v>5</v>
      </c>
      <c r="U162" s="43" t="s">
        <v>47</v>
      </c>
      <c r="V162" s="35"/>
      <c r="W162" s="162">
        <f>V162*K162</f>
        <v>0</v>
      </c>
      <c r="X162" s="162">
        <v>0.16403000000000001</v>
      </c>
      <c r="Y162" s="162">
        <f>X162*K162</f>
        <v>0.97515835000000006</v>
      </c>
      <c r="Z162" s="162">
        <v>0</v>
      </c>
      <c r="AA162" s="163">
        <f>Z162*K162</f>
        <v>0</v>
      </c>
      <c r="AR162" s="18" t="s">
        <v>166</v>
      </c>
      <c r="AT162" s="18" t="s">
        <v>162</v>
      </c>
      <c r="AU162" s="18" t="s">
        <v>140</v>
      </c>
      <c r="AY162" s="18" t="s">
        <v>161</v>
      </c>
      <c r="BE162" s="101">
        <f>IF(U162="základná",N162,0)</f>
        <v>0</v>
      </c>
      <c r="BF162" s="101">
        <f>IF(U162="znížená",N162,0)</f>
        <v>0</v>
      </c>
      <c r="BG162" s="101">
        <f>IF(U162="zákl. prenesená",N162,0)</f>
        <v>0</v>
      </c>
      <c r="BH162" s="101">
        <f>IF(U162="zníž. prenesená",N162,0)</f>
        <v>0</v>
      </c>
      <c r="BI162" s="101">
        <f>IF(U162="nulová",N162,0)</f>
        <v>0</v>
      </c>
      <c r="BJ162" s="18" t="s">
        <v>140</v>
      </c>
      <c r="BK162" s="164">
        <f>ROUND(L162*K162,3)</f>
        <v>0</v>
      </c>
      <c r="BL162" s="18" t="s">
        <v>166</v>
      </c>
      <c r="BM162" s="18" t="s">
        <v>269</v>
      </c>
    </row>
    <row r="163" spans="2:65" s="1" customFormat="1" ht="16.5" customHeight="1">
      <c r="B163" s="127"/>
      <c r="C163" s="165" t="s">
        <v>270</v>
      </c>
      <c r="D163" s="165" t="s">
        <v>180</v>
      </c>
      <c r="E163" s="166" t="s">
        <v>271</v>
      </c>
      <c r="F163" s="245" t="s">
        <v>272</v>
      </c>
      <c r="G163" s="245"/>
      <c r="H163" s="245"/>
      <c r="I163" s="245"/>
      <c r="J163" s="167" t="s">
        <v>273</v>
      </c>
      <c r="K163" s="168">
        <v>6</v>
      </c>
      <c r="L163" s="246">
        <v>0</v>
      </c>
      <c r="M163" s="246"/>
      <c r="N163" s="247">
        <f>ROUND(L163*K163,3)</f>
        <v>0</v>
      </c>
      <c r="O163" s="244"/>
      <c r="P163" s="244"/>
      <c r="Q163" s="244"/>
      <c r="R163" s="130"/>
      <c r="T163" s="161" t="s">
        <v>5</v>
      </c>
      <c r="U163" s="43" t="s">
        <v>47</v>
      </c>
      <c r="V163" s="35"/>
      <c r="W163" s="162">
        <f>V163*K163</f>
        <v>0</v>
      </c>
      <c r="X163" s="162">
        <v>4.4999999999999998E-2</v>
      </c>
      <c r="Y163" s="162">
        <f>X163*K163</f>
        <v>0.27</v>
      </c>
      <c r="Z163" s="162">
        <v>0</v>
      </c>
      <c r="AA163" s="163">
        <f>Z163*K163</f>
        <v>0</v>
      </c>
      <c r="AR163" s="18" t="s">
        <v>184</v>
      </c>
      <c r="AT163" s="18" t="s">
        <v>180</v>
      </c>
      <c r="AU163" s="18" t="s">
        <v>140</v>
      </c>
      <c r="AY163" s="18" t="s">
        <v>161</v>
      </c>
      <c r="BE163" s="101">
        <f>IF(U163="základná",N163,0)</f>
        <v>0</v>
      </c>
      <c r="BF163" s="101">
        <f>IF(U163="znížená",N163,0)</f>
        <v>0</v>
      </c>
      <c r="BG163" s="101">
        <f>IF(U163="zákl. prenesená",N163,0)</f>
        <v>0</v>
      </c>
      <c r="BH163" s="101">
        <f>IF(U163="zníž. prenesená",N163,0)</f>
        <v>0</v>
      </c>
      <c r="BI163" s="101">
        <f>IF(U163="nulová",N163,0)</f>
        <v>0</v>
      </c>
      <c r="BJ163" s="18" t="s">
        <v>140</v>
      </c>
      <c r="BK163" s="164">
        <f>ROUND(L163*K163,3)</f>
        <v>0</v>
      </c>
      <c r="BL163" s="18" t="s">
        <v>166</v>
      </c>
      <c r="BM163" s="18" t="s">
        <v>274</v>
      </c>
    </row>
    <row r="164" spans="2:65" s="1" customFormat="1" ht="25.5" customHeight="1">
      <c r="B164" s="127"/>
      <c r="C164" s="156" t="s">
        <v>275</v>
      </c>
      <c r="D164" s="156" t="s">
        <v>162</v>
      </c>
      <c r="E164" s="157" t="s">
        <v>276</v>
      </c>
      <c r="F164" s="242" t="s">
        <v>277</v>
      </c>
      <c r="G164" s="242"/>
      <c r="H164" s="242"/>
      <c r="I164" s="242"/>
      <c r="J164" s="158" t="s">
        <v>165</v>
      </c>
      <c r="K164" s="159">
        <v>1.6</v>
      </c>
      <c r="L164" s="243">
        <v>0</v>
      </c>
      <c r="M164" s="243"/>
      <c r="N164" s="244">
        <f>ROUND(L164*K164,3)</f>
        <v>0</v>
      </c>
      <c r="O164" s="244"/>
      <c r="P164" s="244"/>
      <c r="Q164" s="244"/>
      <c r="R164" s="130"/>
      <c r="T164" s="161" t="s">
        <v>5</v>
      </c>
      <c r="U164" s="43" t="s">
        <v>47</v>
      </c>
      <c r="V164" s="35"/>
      <c r="W164" s="162">
        <f>V164*K164</f>
        <v>0</v>
      </c>
      <c r="X164" s="162">
        <v>6.3000000000000003E-4</v>
      </c>
      <c r="Y164" s="162">
        <f>X164*K164</f>
        <v>1.008E-3</v>
      </c>
      <c r="Z164" s="162">
        <v>0</v>
      </c>
      <c r="AA164" s="163">
        <f>Z164*K164</f>
        <v>0</v>
      </c>
      <c r="AR164" s="18" t="s">
        <v>166</v>
      </c>
      <c r="AT164" s="18" t="s">
        <v>162</v>
      </c>
      <c r="AU164" s="18" t="s">
        <v>140</v>
      </c>
      <c r="AY164" s="18" t="s">
        <v>161</v>
      </c>
      <c r="BE164" s="101">
        <f>IF(U164="základná",N164,0)</f>
        <v>0</v>
      </c>
      <c r="BF164" s="101">
        <f>IF(U164="znížená",N164,0)</f>
        <v>0</v>
      </c>
      <c r="BG164" s="101">
        <f>IF(U164="zákl. prenesená",N164,0)</f>
        <v>0</v>
      </c>
      <c r="BH164" s="101">
        <f>IF(U164="zníž. prenesená",N164,0)</f>
        <v>0</v>
      </c>
      <c r="BI164" s="101">
        <f>IF(U164="nulová",N164,0)</f>
        <v>0</v>
      </c>
      <c r="BJ164" s="18" t="s">
        <v>140</v>
      </c>
      <c r="BK164" s="164">
        <f>ROUND(L164*K164,3)</f>
        <v>0</v>
      </c>
      <c r="BL164" s="18" t="s">
        <v>166</v>
      </c>
      <c r="BM164" s="18" t="s">
        <v>278</v>
      </c>
    </row>
    <row r="165" spans="2:65" s="9" customFormat="1" ht="29.85" customHeight="1">
      <c r="B165" s="145"/>
      <c r="C165" s="146"/>
      <c r="D165" s="155" t="s">
        <v>128</v>
      </c>
      <c r="E165" s="155"/>
      <c r="F165" s="155"/>
      <c r="G165" s="155"/>
      <c r="H165" s="155"/>
      <c r="I165" s="155"/>
      <c r="J165" s="155"/>
      <c r="K165" s="155"/>
      <c r="L165" s="155"/>
      <c r="M165" s="155"/>
      <c r="N165" s="255">
        <f>BK165</f>
        <v>0</v>
      </c>
      <c r="O165" s="256"/>
      <c r="P165" s="256"/>
      <c r="Q165" s="256"/>
      <c r="R165" s="148"/>
      <c r="T165" s="149"/>
      <c r="U165" s="146"/>
      <c r="V165" s="146"/>
      <c r="W165" s="150">
        <f>SUM(W166:W177)</f>
        <v>0</v>
      </c>
      <c r="X165" s="146"/>
      <c r="Y165" s="150">
        <f>SUM(Y166:Y177)</f>
        <v>1.071E-4</v>
      </c>
      <c r="Z165" s="146"/>
      <c r="AA165" s="151">
        <f>SUM(AA166:AA177)</f>
        <v>29.309625000000004</v>
      </c>
      <c r="AR165" s="152" t="s">
        <v>88</v>
      </c>
      <c r="AT165" s="153" t="s">
        <v>79</v>
      </c>
      <c r="AU165" s="153" t="s">
        <v>88</v>
      </c>
      <c r="AY165" s="152" t="s">
        <v>161</v>
      </c>
      <c r="BK165" s="154">
        <f>SUM(BK166:BK177)</f>
        <v>0</v>
      </c>
    </row>
    <row r="166" spans="2:65" s="1" customFormat="1" ht="25.5" customHeight="1">
      <c r="B166" s="127"/>
      <c r="C166" s="156" t="s">
        <v>279</v>
      </c>
      <c r="D166" s="156" t="s">
        <v>162</v>
      </c>
      <c r="E166" s="157" t="s">
        <v>280</v>
      </c>
      <c r="F166" s="242" t="s">
        <v>281</v>
      </c>
      <c r="G166" s="242"/>
      <c r="H166" s="242"/>
      <c r="I166" s="242"/>
      <c r="J166" s="158" t="s">
        <v>268</v>
      </c>
      <c r="K166" s="159">
        <v>3.57</v>
      </c>
      <c r="L166" s="243">
        <v>0</v>
      </c>
      <c r="M166" s="243"/>
      <c r="N166" s="244">
        <f t="shared" ref="N166:N177" si="25">ROUND(L166*K166,3)</f>
        <v>0</v>
      </c>
      <c r="O166" s="244"/>
      <c r="P166" s="244"/>
      <c r="Q166" s="244"/>
      <c r="R166" s="130"/>
      <c r="T166" s="161" t="s">
        <v>5</v>
      </c>
      <c r="U166" s="43" t="s">
        <v>47</v>
      </c>
      <c r="V166" s="35"/>
      <c r="W166" s="162">
        <f t="shared" ref="W166:W177" si="26">V166*K166</f>
        <v>0</v>
      </c>
      <c r="X166" s="162">
        <v>3.0000000000000001E-5</v>
      </c>
      <c r="Y166" s="162">
        <f t="shared" ref="Y166:Y177" si="27">X166*K166</f>
        <v>1.071E-4</v>
      </c>
      <c r="Z166" s="162">
        <v>0</v>
      </c>
      <c r="AA166" s="163">
        <f t="shared" ref="AA166:AA177" si="28">Z166*K166</f>
        <v>0</v>
      </c>
      <c r="AR166" s="18" t="s">
        <v>166</v>
      </c>
      <c r="AT166" s="18" t="s">
        <v>162</v>
      </c>
      <c r="AU166" s="18" t="s">
        <v>140</v>
      </c>
      <c r="AY166" s="18" t="s">
        <v>161</v>
      </c>
      <c r="BE166" s="101">
        <f t="shared" ref="BE166:BE177" si="29">IF(U166="základná",N166,0)</f>
        <v>0</v>
      </c>
      <c r="BF166" s="101">
        <f t="shared" ref="BF166:BF177" si="30">IF(U166="znížená",N166,0)</f>
        <v>0</v>
      </c>
      <c r="BG166" s="101">
        <f t="shared" ref="BG166:BG177" si="31">IF(U166="zákl. prenesená",N166,0)</f>
        <v>0</v>
      </c>
      <c r="BH166" s="101">
        <f t="shared" ref="BH166:BH177" si="32">IF(U166="zníž. prenesená",N166,0)</f>
        <v>0</v>
      </c>
      <c r="BI166" s="101">
        <f t="shared" ref="BI166:BI177" si="33">IF(U166="nulová",N166,0)</f>
        <v>0</v>
      </c>
      <c r="BJ166" s="18" t="s">
        <v>140</v>
      </c>
      <c r="BK166" s="164">
        <f t="shared" ref="BK166:BK177" si="34">ROUND(L166*K166,3)</f>
        <v>0</v>
      </c>
      <c r="BL166" s="18" t="s">
        <v>166</v>
      </c>
      <c r="BM166" s="18" t="s">
        <v>282</v>
      </c>
    </row>
    <row r="167" spans="2:65" s="1" customFormat="1" ht="38.25" customHeight="1">
      <c r="B167" s="127"/>
      <c r="C167" s="156" t="s">
        <v>283</v>
      </c>
      <c r="D167" s="156" t="s">
        <v>162</v>
      </c>
      <c r="E167" s="157" t="s">
        <v>284</v>
      </c>
      <c r="F167" s="242" t="s">
        <v>285</v>
      </c>
      <c r="G167" s="242"/>
      <c r="H167" s="242"/>
      <c r="I167" s="242"/>
      <c r="J167" s="158" t="s">
        <v>170</v>
      </c>
      <c r="K167" s="159">
        <v>7.0629999999999997</v>
      </c>
      <c r="L167" s="243">
        <v>0</v>
      </c>
      <c r="M167" s="243"/>
      <c r="N167" s="244">
        <f t="shared" si="25"/>
        <v>0</v>
      </c>
      <c r="O167" s="244"/>
      <c r="P167" s="244"/>
      <c r="Q167" s="244"/>
      <c r="R167" s="130"/>
      <c r="T167" s="161" t="s">
        <v>5</v>
      </c>
      <c r="U167" s="43" t="s">
        <v>47</v>
      </c>
      <c r="V167" s="35"/>
      <c r="W167" s="162">
        <f t="shared" si="26"/>
        <v>0</v>
      </c>
      <c r="X167" s="162">
        <v>0</v>
      </c>
      <c r="Y167" s="162">
        <f t="shared" si="27"/>
        <v>0</v>
      </c>
      <c r="Z167" s="162">
        <v>1.905</v>
      </c>
      <c r="AA167" s="163">
        <f t="shared" si="28"/>
        <v>13.455015</v>
      </c>
      <c r="AR167" s="18" t="s">
        <v>166</v>
      </c>
      <c r="AT167" s="18" t="s">
        <v>162</v>
      </c>
      <c r="AU167" s="18" t="s">
        <v>140</v>
      </c>
      <c r="AY167" s="18" t="s">
        <v>161</v>
      </c>
      <c r="BE167" s="101">
        <f t="shared" si="29"/>
        <v>0</v>
      </c>
      <c r="BF167" s="101">
        <f t="shared" si="30"/>
        <v>0</v>
      </c>
      <c r="BG167" s="101">
        <f t="shared" si="31"/>
        <v>0</v>
      </c>
      <c r="BH167" s="101">
        <f t="shared" si="32"/>
        <v>0</v>
      </c>
      <c r="BI167" s="101">
        <f t="shared" si="33"/>
        <v>0</v>
      </c>
      <c r="BJ167" s="18" t="s">
        <v>140</v>
      </c>
      <c r="BK167" s="164">
        <f t="shared" si="34"/>
        <v>0</v>
      </c>
      <c r="BL167" s="18" t="s">
        <v>166</v>
      </c>
      <c r="BM167" s="18" t="s">
        <v>286</v>
      </c>
    </row>
    <row r="168" spans="2:65" s="1" customFormat="1" ht="25.5" customHeight="1">
      <c r="B168" s="127"/>
      <c r="C168" s="156" t="s">
        <v>287</v>
      </c>
      <c r="D168" s="156" t="s">
        <v>162</v>
      </c>
      <c r="E168" s="157" t="s">
        <v>288</v>
      </c>
      <c r="F168" s="242" t="s">
        <v>289</v>
      </c>
      <c r="G168" s="242"/>
      <c r="H168" s="242"/>
      <c r="I168" s="242"/>
      <c r="J168" s="158" t="s">
        <v>170</v>
      </c>
      <c r="K168" s="159">
        <v>6.282</v>
      </c>
      <c r="L168" s="243">
        <v>0</v>
      </c>
      <c r="M168" s="243"/>
      <c r="N168" s="244">
        <f t="shared" si="25"/>
        <v>0</v>
      </c>
      <c r="O168" s="244"/>
      <c r="P168" s="244"/>
      <c r="Q168" s="244"/>
      <c r="R168" s="130"/>
      <c r="T168" s="161" t="s">
        <v>5</v>
      </c>
      <c r="U168" s="43" t="s">
        <v>47</v>
      </c>
      <c r="V168" s="35"/>
      <c r="W168" s="162">
        <f t="shared" si="26"/>
        <v>0</v>
      </c>
      <c r="X168" s="162">
        <v>0</v>
      </c>
      <c r="Y168" s="162">
        <f t="shared" si="27"/>
        <v>0</v>
      </c>
      <c r="Z168" s="162">
        <v>2.2000000000000002</v>
      </c>
      <c r="AA168" s="163">
        <f t="shared" si="28"/>
        <v>13.820400000000001</v>
      </c>
      <c r="AR168" s="18" t="s">
        <v>166</v>
      </c>
      <c r="AT168" s="18" t="s">
        <v>162</v>
      </c>
      <c r="AU168" s="18" t="s">
        <v>140</v>
      </c>
      <c r="AY168" s="18" t="s">
        <v>161</v>
      </c>
      <c r="BE168" s="101">
        <f t="shared" si="29"/>
        <v>0</v>
      </c>
      <c r="BF168" s="101">
        <f t="shared" si="30"/>
        <v>0</v>
      </c>
      <c r="BG168" s="101">
        <f t="shared" si="31"/>
        <v>0</v>
      </c>
      <c r="BH168" s="101">
        <f t="shared" si="32"/>
        <v>0</v>
      </c>
      <c r="BI168" s="101">
        <f t="shared" si="33"/>
        <v>0</v>
      </c>
      <c r="BJ168" s="18" t="s">
        <v>140</v>
      </c>
      <c r="BK168" s="164">
        <f t="shared" si="34"/>
        <v>0</v>
      </c>
      <c r="BL168" s="18" t="s">
        <v>166</v>
      </c>
      <c r="BM168" s="18" t="s">
        <v>290</v>
      </c>
    </row>
    <row r="169" spans="2:65" s="1" customFormat="1" ht="38.25" customHeight="1">
      <c r="B169" s="127"/>
      <c r="C169" s="156" t="s">
        <v>291</v>
      </c>
      <c r="D169" s="156" t="s">
        <v>162</v>
      </c>
      <c r="E169" s="157" t="s">
        <v>292</v>
      </c>
      <c r="F169" s="242" t="s">
        <v>293</v>
      </c>
      <c r="G169" s="242"/>
      <c r="H169" s="242"/>
      <c r="I169" s="242"/>
      <c r="J169" s="158" t="s">
        <v>268</v>
      </c>
      <c r="K169" s="159">
        <v>25.98</v>
      </c>
      <c r="L169" s="243">
        <v>0</v>
      </c>
      <c r="M169" s="243"/>
      <c r="N169" s="244">
        <f t="shared" si="25"/>
        <v>0</v>
      </c>
      <c r="O169" s="244"/>
      <c r="P169" s="244"/>
      <c r="Q169" s="244"/>
      <c r="R169" s="130"/>
      <c r="T169" s="161" t="s">
        <v>5</v>
      </c>
      <c r="U169" s="43" t="s">
        <v>47</v>
      </c>
      <c r="V169" s="35"/>
      <c r="W169" s="162">
        <f t="shared" si="26"/>
        <v>0</v>
      </c>
      <c r="X169" s="162">
        <v>0</v>
      </c>
      <c r="Y169" s="162">
        <f t="shared" si="27"/>
        <v>0</v>
      </c>
      <c r="Z169" s="162">
        <v>7.0000000000000007E-2</v>
      </c>
      <c r="AA169" s="163">
        <f t="shared" si="28"/>
        <v>1.8186000000000002</v>
      </c>
      <c r="AR169" s="18" t="s">
        <v>166</v>
      </c>
      <c r="AT169" s="18" t="s">
        <v>162</v>
      </c>
      <c r="AU169" s="18" t="s">
        <v>140</v>
      </c>
      <c r="AY169" s="18" t="s">
        <v>161</v>
      </c>
      <c r="BE169" s="101">
        <f t="shared" si="29"/>
        <v>0</v>
      </c>
      <c r="BF169" s="101">
        <f t="shared" si="30"/>
        <v>0</v>
      </c>
      <c r="BG169" s="101">
        <f t="shared" si="31"/>
        <v>0</v>
      </c>
      <c r="BH169" s="101">
        <f t="shared" si="32"/>
        <v>0</v>
      </c>
      <c r="BI169" s="101">
        <f t="shared" si="33"/>
        <v>0</v>
      </c>
      <c r="BJ169" s="18" t="s">
        <v>140</v>
      </c>
      <c r="BK169" s="164">
        <f t="shared" si="34"/>
        <v>0</v>
      </c>
      <c r="BL169" s="18" t="s">
        <v>166</v>
      </c>
      <c r="BM169" s="18" t="s">
        <v>294</v>
      </c>
    </row>
    <row r="170" spans="2:65" s="1" customFormat="1" ht="38.25" customHeight="1">
      <c r="B170" s="127"/>
      <c r="C170" s="156" t="s">
        <v>295</v>
      </c>
      <c r="D170" s="156" t="s">
        <v>162</v>
      </c>
      <c r="E170" s="157" t="s">
        <v>296</v>
      </c>
      <c r="F170" s="242" t="s">
        <v>297</v>
      </c>
      <c r="G170" s="242"/>
      <c r="H170" s="242"/>
      <c r="I170" s="242"/>
      <c r="J170" s="158" t="s">
        <v>165</v>
      </c>
      <c r="K170" s="159">
        <v>3.4380000000000002</v>
      </c>
      <c r="L170" s="243">
        <v>0</v>
      </c>
      <c r="M170" s="243"/>
      <c r="N170" s="244">
        <f t="shared" si="25"/>
        <v>0</v>
      </c>
      <c r="O170" s="244"/>
      <c r="P170" s="244"/>
      <c r="Q170" s="244"/>
      <c r="R170" s="130"/>
      <c r="T170" s="161" t="s">
        <v>5</v>
      </c>
      <c r="U170" s="43" t="s">
        <v>47</v>
      </c>
      <c r="V170" s="35"/>
      <c r="W170" s="162">
        <f t="shared" si="26"/>
        <v>0</v>
      </c>
      <c r="X170" s="162">
        <v>0</v>
      </c>
      <c r="Y170" s="162">
        <f t="shared" si="27"/>
        <v>0</v>
      </c>
      <c r="Z170" s="162">
        <v>0.02</v>
      </c>
      <c r="AA170" s="163">
        <f t="shared" si="28"/>
        <v>6.8760000000000002E-2</v>
      </c>
      <c r="AR170" s="18" t="s">
        <v>166</v>
      </c>
      <c r="AT170" s="18" t="s">
        <v>162</v>
      </c>
      <c r="AU170" s="18" t="s">
        <v>140</v>
      </c>
      <c r="AY170" s="18" t="s">
        <v>161</v>
      </c>
      <c r="BE170" s="101">
        <f t="shared" si="29"/>
        <v>0</v>
      </c>
      <c r="BF170" s="101">
        <f t="shared" si="30"/>
        <v>0</v>
      </c>
      <c r="BG170" s="101">
        <f t="shared" si="31"/>
        <v>0</v>
      </c>
      <c r="BH170" s="101">
        <f t="shared" si="32"/>
        <v>0</v>
      </c>
      <c r="BI170" s="101">
        <f t="shared" si="33"/>
        <v>0</v>
      </c>
      <c r="BJ170" s="18" t="s">
        <v>140</v>
      </c>
      <c r="BK170" s="164">
        <f t="shared" si="34"/>
        <v>0</v>
      </c>
      <c r="BL170" s="18" t="s">
        <v>166</v>
      </c>
      <c r="BM170" s="18" t="s">
        <v>298</v>
      </c>
    </row>
    <row r="171" spans="2:65" s="1" customFormat="1" ht="25.5" customHeight="1">
      <c r="B171" s="127"/>
      <c r="C171" s="156" t="s">
        <v>299</v>
      </c>
      <c r="D171" s="156" t="s">
        <v>162</v>
      </c>
      <c r="E171" s="157" t="s">
        <v>300</v>
      </c>
      <c r="F171" s="242" t="s">
        <v>301</v>
      </c>
      <c r="G171" s="242"/>
      <c r="H171" s="242"/>
      <c r="I171" s="242"/>
      <c r="J171" s="158" t="s">
        <v>165</v>
      </c>
      <c r="K171" s="159">
        <v>1.65</v>
      </c>
      <c r="L171" s="243">
        <v>0</v>
      </c>
      <c r="M171" s="243"/>
      <c r="N171" s="244">
        <f t="shared" si="25"/>
        <v>0</v>
      </c>
      <c r="O171" s="244"/>
      <c r="P171" s="244"/>
      <c r="Q171" s="244"/>
      <c r="R171" s="130"/>
      <c r="T171" s="161" t="s">
        <v>5</v>
      </c>
      <c r="U171" s="43" t="s">
        <v>47</v>
      </c>
      <c r="V171" s="35"/>
      <c r="W171" s="162">
        <f t="shared" si="26"/>
        <v>0</v>
      </c>
      <c r="X171" s="162">
        <v>0</v>
      </c>
      <c r="Y171" s="162">
        <f t="shared" si="27"/>
        <v>0</v>
      </c>
      <c r="Z171" s="162">
        <v>8.8999999999999996E-2</v>
      </c>
      <c r="AA171" s="163">
        <f t="shared" si="28"/>
        <v>0.14684999999999998</v>
      </c>
      <c r="AR171" s="18" t="s">
        <v>166</v>
      </c>
      <c r="AT171" s="18" t="s">
        <v>162</v>
      </c>
      <c r="AU171" s="18" t="s">
        <v>140</v>
      </c>
      <c r="AY171" s="18" t="s">
        <v>161</v>
      </c>
      <c r="BE171" s="101">
        <f t="shared" si="29"/>
        <v>0</v>
      </c>
      <c r="BF171" s="101">
        <f t="shared" si="30"/>
        <v>0</v>
      </c>
      <c r="BG171" s="101">
        <f t="shared" si="31"/>
        <v>0</v>
      </c>
      <c r="BH171" s="101">
        <f t="shared" si="32"/>
        <v>0</v>
      </c>
      <c r="BI171" s="101">
        <f t="shared" si="33"/>
        <v>0</v>
      </c>
      <c r="BJ171" s="18" t="s">
        <v>140</v>
      </c>
      <c r="BK171" s="164">
        <f t="shared" si="34"/>
        <v>0</v>
      </c>
      <c r="BL171" s="18" t="s">
        <v>166</v>
      </c>
      <c r="BM171" s="18" t="s">
        <v>302</v>
      </c>
    </row>
    <row r="172" spans="2:65" s="1" customFormat="1" ht="38.25" customHeight="1">
      <c r="B172" s="127"/>
      <c r="C172" s="156" t="s">
        <v>303</v>
      </c>
      <c r="D172" s="156" t="s">
        <v>162</v>
      </c>
      <c r="E172" s="157" t="s">
        <v>304</v>
      </c>
      <c r="F172" s="242" t="s">
        <v>305</v>
      </c>
      <c r="G172" s="242"/>
      <c r="H172" s="242"/>
      <c r="I172" s="242"/>
      <c r="J172" s="158" t="s">
        <v>204</v>
      </c>
      <c r="K172" s="159">
        <v>29.960999999999999</v>
      </c>
      <c r="L172" s="243">
        <v>0</v>
      </c>
      <c r="M172" s="243"/>
      <c r="N172" s="244">
        <f t="shared" si="25"/>
        <v>0</v>
      </c>
      <c r="O172" s="244"/>
      <c r="P172" s="244"/>
      <c r="Q172" s="244"/>
      <c r="R172" s="130"/>
      <c r="T172" s="161" t="s">
        <v>5</v>
      </c>
      <c r="U172" s="43" t="s">
        <v>47</v>
      </c>
      <c r="V172" s="35"/>
      <c r="W172" s="162">
        <f t="shared" si="26"/>
        <v>0</v>
      </c>
      <c r="X172" s="162">
        <v>0</v>
      </c>
      <c r="Y172" s="162">
        <f t="shared" si="27"/>
        <v>0</v>
      </c>
      <c r="Z172" s="162">
        <v>0</v>
      </c>
      <c r="AA172" s="163">
        <f t="shared" si="28"/>
        <v>0</v>
      </c>
      <c r="AR172" s="18" t="s">
        <v>166</v>
      </c>
      <c r="AT172" s="18" t="s">
        <v>162</v>
      </c>
      <c r="AU172" s="18" t="s">
        <v>140</v>
      </c>
      <c r="AY172" s="18" t="s">
        <v>161</v>
      </c>
      <c r="BE172" s="101">
        <f t="shared" si="29"/>
        <v>0</v>
      </c>
      <c r="BF172" s="101">
        <f t="shared" si="30"/>
        <v>0</v>
      </c>
      <c r="BG172" s="101">
        <f t="shared" si="31"/>
        <v>0</v>
      </c>
      <c r="BH172" s="101">
        <f t="shared" si="32"/>
        <v>0</v>
      </c>
      <c r="BI172" s="101">
        <f t="shared" si="33"/>
        <v>0</v>
      </c>
      <c r="BJ172" s="18" t="s">
        <v>140</v>
      </c>
      <c r="BK172" s="164">
        <f t="shared" si="34"/>
        <v>0</v>
      </c>
      <c r="BL172" s="18" t="s">
        <v>166</v>
      </c>
      <c r="BM172" s="18" t="s">
        <v>306</v>
      </c>
    </row>
    <row r="173" spans="2:65" s="1" customFormat="1" ht="25.5" customHeight="1">
      <c r="B173" s="127"/>
      <c r="C173" s="156" t="s">
        <v>307</v>
      </c>
      <c r="D173" s="156" t="s">
        <v>162</v>
      </c>
      <c r="E173" s="157" t="s">
        <v>308</v>
      </c>
      <c r="F173" s="242" t="s">
        <v>309</v>
      </c>
      <c r="G173" s="242"/>
      <c r="H173" s="242"/>
      <c r="I173" s="242"/>
      <c r="J173" s="158" t="s">
        <v>204</v>
      </c>
      <c r="K173" s="159">
        <v>29.960999999999999</v>
      </c>
      <c r="L173" s="243">
        <v>0</v>
      </c>
      <c r="M173" s="243"/>
      <c r="N173" s="244">
        <f t="shared" si="25"/>
        <v>0</v>
      </c>
      <c r="O173" s="244"/>
      <c r="P173" s="244"/>
      <c r="Q173" s="244"/>
      <c r="R173" s="130"/>
      <c r="T173" s="161" t="s">
        <v>5</v>
      </c>
      <c r="U173" s="43" t="s">
        <v>47</v>
      </c>
      <c r="V173" s="35"/>
      <c r="W173" s="162">
        <f t="shared" si="26"/>
        <v>0</v>
      </c>
      <c r="X173" s="162">
        <v>0</v>
      </c>
      <c r="Y173" s="162">
        <f t="shared" si="27"/>
        <v>0</v>
      </c>
      <c r="Z173" s="162">
        <v>0</v>
      </c>
      <c r="AA173" s="163">
        <f t="shared" si="28"/>
        <v>0</v>
      </c>
      <c r="AR173" s="18" t="s">
        <v>166</v>
      </c>
      <c r="AT173" s="18" t="s">
        <v>162</v>
      </c>
      <c r="AU173" s="18" t="s">
        <v>140</v>
      </c>
      <c r="AY173" s="18" t="s">
        <v>161</v>
      </c>
      <c r="BE173" s="101">
        <f t="shared" si="29"/>
        <v>0</v>
      </c>
      <c r="BF173" s="101">
        <f t="shared" si="30"/>
        <v>0</v>
      </c>
      <c r="BG173" s="101">
        <f t="shared" si="31"/>
        <v>0</v>
      </c>
      <c r="BH173" s="101">
        <f t="shared" si="32"/>
        <v>0</v>
      </c>
      <c r="BI173" s="101">
        <f t="shared" si="33"/>
        <v>0</v>
      </c>
      <c r="BJ173" s="18" t="s">
        <v>140</v>
      </c>
      <c r="BK173" s="164">
        <f t="shared" si="34"/>
        <v>0</v>
      </c>
      <c r="BL173" s="18" t="s">
        <v>166</v>
      </c>
      <c r="BM173" s="18" t="s">
        <v>310</v>
      </c>
    </row>
    <row r="174" spans="2:65" s="1" customFormat="1" ht="25.5" customHeight="1">
      <c r="B174" s="127"/>
      <c r="C174" s="156" t="s">
        <v>311</v>
      </c>
      <c r="D174" s="156" t="s">
        <v>162</v>
      </c>
      <c r="E174" s="157" t="s">
        <v>312</v>
      </c>
      <c r="F174" s="242" t="s">
        <v>313</v>
      </c>
      <c r="G174" s="242"/>
      <c r="H174" s="242"/>
      <c r="I174" s="242"/>
      <c r="J174" s="158" t="s">
        <v>204</v>
      </c>
      <c r="K174" s="159">
        <v>149.80500000000001</v>
      </c>
      <c r="L174" s="243">
        <v>0</v>
      </c>
      <c r="M174" s="243"/>
      <c r="N174" s="244">
        <f t="shared" si="25"/>
        <v>0</v>
      </c>
      <c r="O174" s="244"/>
      <c r="P174" s="244"/>
      <c r="Q174" s="244"/>
      <c r="R174" s="130"/>
      <c r="T174" s="161" t="s">
        <v>5</v>
      </c>
      <c r="U174" s="43" t="s">
        <v>47</v>
      </c>
      <c r="V174" s="35"/>
      <c r="W174" s="162">
        <f t="shared" si="26"/>
        <v>0</v>
      </c>
      <c r="X174" s="162">
        <v>0</v>
      </c>
      <c r="Y174" s="162">
        <f t="shared" si="27"/>
        <v>0</v>
      </c>
      <c r="Z174" s="162">
        <v>0</v>
      </c>
      <c r="AA174" s="163">
        <f t="shared" si="28"/>
        <v>0</v>
      </c>
      <c r="AR174" s="18" t="s">
        <v>166</v>
      </c>
      <c r="AT174" s="18" t="s">
        <v>162</v>
      </c>
      <c r="AU174" s="18" t="s">
        <v>140</v>
      </c>
      <c r="AY174" s="18" t="s">
        <v>161</v>
      </c>
      <c r="BE174" s="101">
        <f t="shared" si="29"/>
        <v>0</v>
      </c>
      <c r="BF174" s="101">
        <f t="shared" si="30"/>
        <v>0</v>
      </c>
      <c r="BG174" s="101">
        <f t="shared" si="31"/>
        <v>0</v>
      </c>
      <c r="BH174" s="101">
        <f t="shared" si="32"/>
        <v>0</v>
      </c>
      <c r="BI174" s="101">
        <f t="shared" si="33"/>
        <v>0</v>
      </c>
      <c r="BJ174" s="18" t="s">
        <v>140</v>
      </c>
      <c r="BK174" s="164">
        <f t="shared" si="34"/>
        <v>0</v>
      </c>
      <c r="BL174" s="18" t="s">
        <v>166</v>
      </c>
      <c r="BM174" s="18" t="s">
        <v>314</v>
      </c>
    </row>
    <row r="175" spans="2:65" s="1" customFormat="1" ht="25.5" customHeight="1">
      <c r="B175" s="127"/>
      <c r="C175" s="156" t="s">
        <v>315</v>
      </c>
      <c r="D175" s="156" t="s">
        <v>162</v>
      </c>
      <c r="E175" s="157" t="s">
        <v>316</v>
      </c>
      <c r="F175" s="242" t="s">
        <v>317</v>
      </c>
      <c r="G175" s="242"/>
      <c r="H175" s="242"/>
      <c r="I175" s="242"/>
      <c r="J175" s="158" t="s">
        <v>204</v>
      </c>
      <c r="K175" s="159">
        <v>29.960999999999999</v>
      </c>
      <c r="L175" s="243">
        <v>0</v>
      </c>
      <c r="M175" s="243"/>
      <c r="N175" s="244">
        <f t="shared" si="25"/>
        <v>0</v>
      </c>
      <c r="O175" s="244"/>
      <c r="P175" s="244"/>
      <c r="Q175" s="244"/>
      <c r="R175" s="130"/>
      <c r="T175" s="161" t="s">
        <v>5</v>
      </c>
      <c r="U175" s="43" t="s">
        <v>47</v>
      </c>
      <c r="V175" s="35"/>
      <c r="W175" s="162">
        <f t="shared" si="26"/>
        <v>0</v>
      </c>
      <c r="X175" s="162">
        <v>0</v>
      </c>
      <c r="Y175" s="162">
        <f t="shared" si="27"/>
        <v>0</v>
      </c>
      <c r="Z175" s="162">
        <v>0</v>
      </c>
      <c r="AA175" s="163">
        <f t="shared" si="28"/>
        <v>0</v>
      </c>
      <c r="AR175" s="18" t="s">
        <v>166</v>
      </c>
      <c r="AT175" s="18" t="s">
        <v>162</v>
      </c>
      <c r="AU175" s="18" t="s">
        <v>140</v>
      </c>
      <c r="AY175" s="18" t="s">
        <v>161</v>
      </c>
      <c r="BE175" s="101">
        <f t="shared" si="29"/>
        <v>0</v>
      </c>
      <c r="BF175" s="101">
        <f t="shared" si="30"/>
        <v>0</v>
      </c>
      <c r="BG175" s="101">
        <f t="shared" si="31"/>
        <v>0</v>
      </c>
      <c r="BH175" s="101">
        <f t="shared" si="32"/>
        <v>0</v>
      </c>
      <c r="BI175" s="101">
        <f t="shared" si="33"/>
        <v>0</v>
      </c>
      <c r="BJ175" s="18" t="s">
        <v>140</v>
      </c>
      <c r="BK175" s="164">
        <f t="shared" si="34"/>
        <v>0</v>
      </c>
      <c r="BL175" s="18" t="s">
        <v>166</v>
      </c>
      <c r="BM175" s="18" t="s">
        <v>318</v>
      </c>
    </row>
    <row r="176" spans="2:65" s="1" customFormat="1" ht="25.5" customHeight="1">
      <c r="B176" s="127"/>
      <c r="C176" s="156" t="s">
        <v>319</v>
      </c>
      <c r="D176" s="156" t="s">
        <v>162</v>
      </c>
      <c r="E176" s="157" t="s">
        <v>320</v>
      </c>
      <c r="F176" s="242" t="s">
        <v>321</v>
      </c>
      <c r="G176" s="242"/>
      <c r="H176" s="242"/>
      <c r="I176" s="242"/>
      <c r="J176" s="158" t="s">
        <v>204</v>
      </c>
      <c r="K176" s="159">
        <v>29.960999999999999</v>
      </c>
      <c r="L176" s="243">
        <v>0</v>
      </c>
      <c r="M176" s="243"/>
      <c r="N176" s="244">
        <f t="shared" si="25"/>
        <v>0</v>
      </c>
      <c r="O176" s="244"/>
      <c r="P176" s="244"/>
      <c r="Q176" s="244"/>
      <c r="R176" s="130"/>
      <c r="T176" s="161" t="s">
        <v>5</v>
      </c>
      <c r="U176" s="43" t="s">
        <v>47</v>
      </c>
      <c r="V176" s="35"/>
      <c r="W176" s="162">
        <f t="shared" si="26"/>
        <v>0</v>
      </c>
      <c r="X176" s="162">
        <v>0</v>
      </c>
      <c r="Y176" s="162">
        <f t="shared" si="27"/>
        <v>0</v>
      </c>
      <c r="Z176" s="162">
        <v>0</v>
      </c>
      <c r="AA176" s="163">
        <f t="shared" si="28"/>
        <v>0</v>
      </c>
      <c r="AR176" s="18" t="s">
        <v>166</v>
      </c>
      <c r="AT176" s="18" t="s">
        <v>162</v>
      </c>
      <c r="AU176" s="18" t="s">
        <v>140</v>
      </c>
      <c r="AY176" s="18" t="s">
        <v>161</v>
      </c>
      <c r="BE176" s="101">
        <f t="shared" si="29"/>
        <v>0</v>
      </c>
      <c r="BF176" s="101">
        <f t="shared" si="30"/>
        <v>0</v>
      </c>
      <c r="BG176" s="101">
        <f t="shared" si="31"/>
        <v>0</v>
      </c>
      <c r="BH176" s="101">
        <f t="shared" si="32"/>
        <v>0</v>
      </c>
      <c r="BI176" s="101">
        <f t="shared" si="33"/>
        <v>0</v>
      </c>
      <c r="BJ176" s="18" t="s">
        <v>140</v>
      </c>
      <c r="BK176" s="164">
        <f t="shared" si="34"/>
        <v>0</v>
      </c>
      <c r="BL176" s="18" t="s">
        <v>166</v>
      </c>
      <c r="BM176" s="18" t="s">
        <v>322</v>
      </c>
    </row>
    <row r="177" spans="2:65" s="1" customFormat="1" ht="16.5" customHeight="1">
      <c r="B177" s="127"/>
      <c r="C177" s="156" t="s">
        <v>323</v>
      </c>
      <c r="D177" s="156" t="s">
        <v>162</v>
      </c>
      <c r="E177" s="157" t="s">
        <v>324</v>
      </c>
      <c r="F177" s="242" t="s">
        <v>325</v>
      </c>
      <c r="G177" s="242"/>
      <c r="H177" s="242"/>
      <c r="I177" s="242"/>
      <c r="J177" s="158" t="s">
        <v>204</v>
      </c>
      <c r="K177" s="159">
        <v>29.960999999999999</v>
      </c>
      <c r="L177" s="243">
        <v>0</v>
      </c>
      <c r="M177" s="243"/>
      <c r="N177" s="244">
        <f t="shared" si="25"/>
        <v>0</v>
      </c>
      <c r="O177" s="244"/>
      <c r="P177" s="244"/>
      <c r="Q177" s="244"/>
      <c r="R177" s="130"/>
      <c r="T177" s="161" t="s">
        <v>5</v>
      </c>
      <c r="U177" s="43" t="s">
        <v>47</v>
      </c>
      <c r="V177" s="35"/>
      <c r="W177" s="162">
        <f t="shared" si="26"/>
        <v>0</v>
      </c>
      <c r="X177" s="162">
        <v>0</v>
      </c>
      <c r="Y177" s="162">
        <f t="shared" si="27"/>
        <v>0</v>
      </c>
      <c r="Z177" s="162">
        <v>0</v>
      </c>
      <c r="AA177" s="163">
        <f t="shared" si="28"/>
        <v>0</v>
      </c>
      <c r="AR177" s="18" t="s">
        <v>166</v>
      </c>
      <c r="AT177" s="18" t="s">
        <v>162</v>
      </c>
      <c r="AU177" s="18" t="s">
        <v>140</v>
      </c>
      <c r="AY177" s="18" t="s">
        <v>161</v>
      </c>
      <c r="BE177" s="101">
        <f t="shared" si="29"/>
        <v>0</v>
      </c>
      <c r="BF177" s="101">
        <f t="shared" si="30"/>
        <v>0</v>
      </c>
      <c r="BG177" s="101">
        <f t="shared" si="31"/>
        <v>0</v>
      </c>
      <c r="BH177" s="101">
        <f t="shared" si="32"/>
        <v>0</v>
      </c>
      <c r="BI177" s="101">
        <f t="shared" si="33"/>
        <v>0</v>
      </c>
      <c r="BJ177" s="18" t="s">
        <v>140</v>
      </c>
      <c r="BK177" s="164">
        <f t="shared" si="34"/>
        <v>0</v>
      </c>
      <c r="BL177" s="18" t="s">
        <v>166</v>
      </c>
      <c r="BM177" s="18" t="s">
        <v>326</v>
      </c>
    </row>
    <row r="178" spans="2:65" s="9" customFormat="1" ht="29.85" customHeight="1">
      <c r="B178" s="145"/>
      <c r="C178" s="146"/>
      <c r="D178" s="155" t="s">
        <v>129</v>
      </c>
      <c r="E178" s="155"/>
      <c r="F178" s="155"/>
      <c r="G178" s="155"/>
      <c r="H178" s="155"/>
      <c r="I178" s="155"/>
      <c r="J178" s="155"/>
      <c r="K178" s="155"/>
      <c r="L178" s="155"/>
      <c r="M178" s="155"/>
      <c r="N178" s="255">
        <f>BK178</f>
        <v>0</v>
      </c>
      <c r="O178" s="256"/>
      <c r="P178" s="256"/>
      <c r="Q178" s="256"/>
      <c r="R178" s="148"/>
      <c r="T178" s="149"/>
      <c r="U178" s="146"/>
      <c r="V178" s="146"/>
      <c r="W178" s="150">
        <f>W179</f>
        <v>0</v>
      </c>
      <c r="X178" s="146"/>
      <c r="Y178" s="150">
        <f>Y179</f>
        <v>0</v>
      </c>
      <c r="Z178" s="146"/>
      <c r="AA178" s="151">
        <f>AA179</f>
        <v>0</v>
      </c>
      <c r="AR178" s="152" t="s">
        <v>88</v>
      </c>
      <c r="AT178" s="153" t="s">
        <v>79</v>
      </c>
      <c r="AU178" s="153" t="s">
        <v>88</v>
      </c>
      <c r="AY178" s="152" t="s">
        <v>161</v>
      </c>
      <c r="BK178" s="154">
        <f>BK179</f>
        <v>0</v>
      </c>
    </row>
    <row r="179" spans="2:65" s="1" customFormat="1" ht="38.25" customHeight="1">
      <c r="B179" s="127"/>
      <c r="C179" s="156" t="s">
        <v>327</v>
      </c>
      <c r="D179" s="156" t="s">
        <v>162</v>
      </c>
      <c r="E179" s="157" t="s">
        <v>328</v>
      </c>
      <c r="F179" s="242" t="s">
        <v>329</v>
      </c>
      <c r="G179" s="242"/>
      <c r="H179" s="242"/>
      <c r="I179" s="242"/>
      <c r="J179" s="158" t="s">
        <v>204</v>
      </c>
      <c r="K179" s="159">
        <v>83.051000000000002</v>
      </c>
      <c r="L179" s="243">
        <v>0</v>
      </c>
      <c r="M179" s="243"/>
      <c r="N179" s="244">
        <f>ROUND(L179*K179,3)</f>
        <v>0</v>
      </c>
      <c r="O179" s="244"/>
      <c r="P179" s="244"/>
      <c r="Q179" s="244"/>
      <c r="R179" s="130"/>
      <c r="T179" s="161" t="s">
        <v>5</v>
      </c>
      <c r="U179" s="43" t="s">
        <v>47</v>
      </c>
      <c r="V179" s="35"/>
      <c r="W179" s="162">
        <f>V179*K179</f>
        <v>0</v>
      </c>
      <c r="X179" s="162">
        <v>0</v>
      </c>
      <c r="Y179" s="162">
        <f>X179*K179</f>
        <v>0</v>
      </c>
      <c r="Z179" s="162">
        <v>0</v>
      </c>
      <c r="AA179" s="163">
        <f>Z179*K179</f>
        <v>0</v>
      </c>
      <c r="AR179" s="18" t="s">
        <v>166</v>
      </c>
      <c r="AT179" s="18" t="s">
        <v>162</v>
      </c>
      <c r="AU179" s="18" t="s">
        <v>140</v>
      </c>
      <c r="AY179" s="18" t="s">
        <v>161</v>
      </c>
      <c r="BE179" s="101">
        <f>IF(U179="základná",N179,0)</f>
        <v>0</v>
      </c>
      <c r="BF179" s="101">
        <f>IF(U179="znížená",N179,0)</f>
        <v>0</v>
      </c>
      <c r="BG179" s="101">
        <f>IF(U179="zákl. prenesená",N179,0)</f>
        <v>0</v>
      </c>
      <c r="BH179" s="101">
        <f>IF(U179="zníž. prenesená",N179,0)</f>
        <v>0</v>
      </c>
      <c r="BI179" s="101">
        <f>IF(U179="nulová",N179,0)</f>
        <v>0</v>
      </c>
      <c r="BJ179" s="18" t="s">
        <v>140</v>
      </c>
      <c r="BK179" s="164">
        <f>ROUND(L179*K179,3)</f>
        <v>0</v>
      </c>
      <c r="BL179" s="18" t="s">
        <v>166</v>
      </c>
      <c r="BM179" s="18" t="s">
        <v>330</v>
      </c>
    </row>
    <row r="180" spans="2:65" s="9" customFormat="1" ht="37.35" customHeight="1">
      <c r="B180" s="145"/>
      <c r="C180" s="146"/>
      <c r="D180" s="147" t="s">
        <v>130</v>
      </c>
      <c r="E180" s="147"/>
      <c r="F180" s="147"/>
      <c r="G180" s="147"/>
      <c r="H180" s="147"/>
      <c r="I180" s="147"/>
      <c r="J180" s="147"/>
      <c r="K180" s="147"/>
      <c r="L180" s="147"/>
      <c r="M180" s="147"/>
      <c r="N180" s="257">
        <f>BK180</f>
        <v>0</v>
      </c>
      <c r="O180" s="258"/>
      <c r="P180" s="258"/>
      <c r="Q180" s="258"/>
      <c r="R180" s="148"/>
      <c r="T180" s="149"/>
      <c r="U180" s="146"/>
      <c r="V180" s="146"/>
      <c r="W180" s="150">
        <f>W181+W185+W188</f>
        <v>0</v>
      </c>
      <c r="X180" s="146"/>
      <c r="Y180" s="150">
        <f>Y181+Y185+Y188</f>
        <v>0.51359801999999999</v>
      </c>
      <c r="Z180" s="146"/>
      <c r="AA180" s="151">
        <f>AA181+AA185+AA188</f>
        <v>0</v>
      </c>
      <c r="AR180" s="152" t="s">
        <v>140</v>
      </c>
      <c r="AT180" s="153" t="s">
        <v>79</v>
      </c>
      <c r="AU180" s="153" t="s">
        <v>80</v>
      </c>
      <c r="AY180" s="152" t="s">
        <v>161</v>
      </c>
      <c r="BK180" s="154">
        <f>BK181+BK185+BK188</f>
        <v>0</v>
      </c>
    </row>
    <row r="181" spans="2:65" s="9" customFormat="1" ht="19.899999999999999" customHeight="1">
      <c r="B181" s="145"/>
      <c r="C181" s="146"/>
      <c r="D181" s="155" t="s">
        <v>131</v>
      </c>
      <c r="E181" s="155"/>
      <c r="F181" s="155"/>
      <c r="G181" s="155"/>
      <c r="H181" s="155"/>
      <c r="I181" s="155"/>
      <c r="J181" s="155"/>
      <c r="K181" s="155"/>
      <c r="L181" s="155"/>
      <c r="M181" s="155"/>
      <c r="N181" s="253">
        <f>BK181</f>
        <v>0</v>
      </c>
      <c r="O181" s="254"/>
      <c r="P181" s="254"/>
      <c r="Q181" s="254"/>
      <c r="R181" s="148"/>
      <c r="T181" s="149"/>
      <c r="U181" s="146"/>
      <c r="V181" s="146"/>
      <c r="W181" s="150">
        <f>SUM(W182:W184)</f>
        <v>0</v>
      </c>
      <c r="X181" s="146"/>
      <c r="Y181" s="150">
        <f>SUM(Y182:Y184)</f>
        <v>0.44975134</v>
      </c>
      <c r="Z181" s="146"/>
      <c r="AA181" s="151">
        <f>SUM(AA182:AA184)</f>
        <v>0</v>
      </c>
      <c r="AR181" s="152" t="s">
        <v>140</v>
      </c>
      <c r="AT181" s="153" t="s">
        <v>79</v>
      </c>
      <c r="AU181" s="153" t="s">
        <v>88</v>
      </c>
      <c r="AY181" s="152" t="s">
        <v>161</v>
      </c>
      <c r="BK181" s="154">
        <f>SUM(BK182:BK184)</f>
        <v>0</v>
      </c>
    </row>
    <row r="182" spans="2:65" s="1" customFormat="1" ht="38.25" customHeight="1">
      <c r="B182" s="127"/>
      <c r="C182" s="156" t="s">
        <v>331</v>
      </c>
      <c r="D182" s="156" t="s">
        <v>162</v>
      </c>
      <c r="E182" s="157" t="s">
        <v>332</v>
      </c>
      <c r="F182" s="242" t="s">
        <v>333</v>
      </c>
      <c r="G182" s="242"/>
      <c r="H182" s="242"/>
      <c r="I182" s="242"/>
      <c r="J182" s="158" t="s">
        <v>268</v>
      </c>
      <c r="K182" s="159">
        <v>30.3</v>
      </c>
      <c r="L182" s="243">
        <v>0</v>
      </c>
      <c r="M182" s="243"/>
      <c r="N182" s="244">
        <f>ROUND(L182*K182,3)</f>
        <v>0</v>
      </c>
      <c r="O182" s="244"/>
      <c r="P182" s="244"/>
      <c r="Q182" s="244"/>
      <c r="R182" s="130"/>
      <c r="T182" s="161" t="s">
        <v>5</v>
      </c>
      <c r="U182" s="43" t="s">
        <v>47</v>
      </c>
      <c r="V182" s="35"/>
      <c r="W182" s="162">
        <f>V182*K182</f>
        <v>0</v>
      </c>
      <c r="X182" s="162">
        <v>5.7800000000000002E-5</v>
      </c>
      <c r="Y182" s="162">
        <f>X182*K182</f>
        <v>1.7513400000000001E-3</v>
      </c>
      <c r="Z182" s="162">
        <v>0</v>
      </c>
      <c r="AA182" s="163">
        <f>Z182*K182</f>
        <v>0</v>
      </c>
      <c r="AR182" s="18" t="s">
        <v>226</v>
      </c>
      <c r="AT182" s="18" t="s">
        <v>162</v>
      </c>
      <c r="AU182" s="18" t="s">
        <v>140</v>
      </c>
      <c r="AY182" s="18" t="s">
        <v>161</v>
      </c>
      <c r="BE182" s="101">
        <f>IF(U182="základná",N182,0)</f>
        <v>0</v>
      </c>
      <c r="BF182" s="101">
        <f>IF(U182="znížená",N182,0)</f>
        <v>0</v>
      </c>
      <c r="BG182" s="101">
        <f>IF(U182="zákl. prenesená",N182,0)</f>
        <v>0</v>
      </c>
      <c r="BH182" s="101">
        <f>IF(U182="zníž. prenesená",N182,0)</f>
        <v>0</v>
      </c>
      <c r="BI182" s="101">
        <f>IF(U182="nulová",N182,0)</f>
        <v>0</v>
      </c>
      <c r="BJ182" s="18" t="s">
        <v>140</v>
      </c>
      <c r="BK182" s="164">
        <f>ROUND(L182*K182,3)</f>
        <v>0</v>
      </c>
      <c r="BL182" s="18" t="s">
        <v>226</v>
      </c>
      <c r="BM182" s="18" t="s">
        <v>334</v>
      </c>
    </row>
    <row r="183" spans="2:65" s="1" customFormat="1" ht="16.5" customHeight="1">
      <c r="B183" s="127"/>
      <c r="C183" s="165" t="s">
        <v>335</v>
      </c>
      <c r="D183" s="165" t="s">
        <v>180</v>
      </c>
      <c r="E183" s="166" t="s">
        <v>336</v>
      </c>
      <c r="F183" s="245" t="s">
        <v>337</v>
      </c>
      <c r="G183" s="245"/>
      <c r="H183" s="245"/>
      <c r="I183" s="245"/>
      <c r="J183" s="167" t="s">
        <v>273</v>
      </c>
      <c r="K183" s="168">
        <v>16</v>
      </c>
      <c r="L183" s="246">
        <v>0</v>
      </c>
      <c r="M183" s="246"/>
      <c r="N183" s="247">
        <f>ROUND(L183*K183,3)</f>
        <v>0</v>
      </c>
      <c r="O183" s="244"/>
      <c r="P183" s="244"/>
      <c r="Q183" s="244"/>
      <c r="R183" s="130"/>
      <c r="T183" s="161" t="s">
        <v>5</v>
      </c>
      <c r="U183" s="43" t="s">
        <v>47</v>
      </c>
      <c r="V183" s="35"/>
      <c r="W183" s="162">
        <f>V183*K183</f>
        <v>0</v>
      </c>
      <c r="X183" s="162">
        <v>2.8000000000000001E-2</v>
      </c>
      <c r="Y183" s="162">
        <f>X183*K183</f>
        <v>0.44800000000000001</v>
      </c>
      <c r="Z183" s="162">
        <v>0</v>
      </c>
      <c r="AA183" s="163">
        <f>Z183*K183</f>
        <v>0</v>
      </c>
      <c r="AR183" s="18" t="s">
        <v>291</v>
      </c>
      <c r="AT183" s="18" t="s">
        <v>180</v>
      </c>
      <c r="AU183" s="18" t="s">
        <v>140</v>
      </c>
      <c r="AY183" s="18" t="s">
        <v>161</v>
      </c>
      <c r="BE183" s="101">
        <f>IF(U183="základná",N183,0)</f>
        <v>0</v>
      </c>
      <c r="BF183" s="101">
        <f>IF(U183="znížená",N183,0)</f>
        <v>0</v>
      </c>
      <c r="BG183" s="101">
        <f>IF(U183="zákl. prenesená",N183,0)</f>
        <v>0</v>
      </c>
      <c r="BH183" s="101">
        <f>IF(U183="zníž. prenesená",N183,0)</f>
        <v>0</v>
      </c>
      <c r="BI183" s="101">
        <f>IF(U183="nulová",N183,0)</f>
        <v>0</v>
      </c>
      <c r="BJ183" s="18" t="s">
        <v>140</v>
      </c>
      <c r="BK183" s="164">
        <f>ROUND(L183*K183,3)</f>
        <v>0</v>
      </c>
      <c r="BL183" s="18" t="s">
        <v>226</v>
      </c>
      <c r="BM183" s="18" t="s">
        <v>338</v>
      </c>
    </row>
    <row r="184" spans="2:65" s="1" customFormat="1" ht="38.25" customHeight="1">
      <c r="B184" s="127"/>
      <c r="C184" s="156" t="s">
        <v>339</v>
      </c>
      <c r="D184" s="156" t="s">
        <v>162</v>
      </c>
      <c r="E184" s="157" t="s">
        <v>340</v>
      </c>
      <c r="F184" s="242" t="s">
        <v>341</v>
      </c>
      <c r="G184" s="242"/>
      <c r="H184" s="242"/>
      <c r="I184" s="242"/>
      <c r="J184" s="158" t="s">
        <v>204</v>
      </c>
      <c r="K184" s="159">
        <v>0.45</v>
      </c>
      <c r="L184" s="243">
        <v>0</v>
      </c>
      <c r="M184" s="243"/>
      <c r="N184" s="244">
        <f>ROUND(L184*K184,3)</f>
        <v>0</v>
      </c>
      <c r="O184" s="244"/>
      <c r="P184" s="244"/>
      <c r="Q184" s="244"/>
      <c r="R184" s="130"/>
      <c r="T184" s="161" t="s">
        <v>5</v>
      </c>
      <c r="U184" s="43" t="s">
        <v>47</v>
      </c>
      <c r="V184" s="35"/>
      <c r="W184" s="162">
        <f>V184*K184</f>
        <v>0</v>
      </c>
      <c r="X184" s="162">
        <v>0</v>
      </c>
      <c r="Y184" s="162">
        <f>X184*K184</f>
        <v>0</v>
      </c>
      <c r="Z184" s="162">
        <v>0</v>
      </c>
      <c r="AA184" s="163">
        <f>Z184*K184</f>
        <v>0</v>
      </c>
      <c r="AR184" s="18" t="s">
        <v>226</v>
      </c>
      <c r="AT184" s="18" t="s">
        <v>162</v>
      </c>
      <c r="AU184" s="18" t="s">
        <v>140</v>
      </c>
      <c r="AY184" s="18" t="s">
        <v>161</v>
      </c>
      <c r="BE184" s="101">
        <f>IF(U184="základná",N184,0)</f>
        <v>0</v>
      </c>
      <c r="BF184" s="101">
        <f>IF(U184="znížená",N184,0)</f>
        <v>0</v>
      </c>
      <c r="BG184" s="101">
        <f>IF(U184="zákl. prenesená",N184,0)</f>
        <v>0</v>
      </c>
      <c r="BH184" s="101">
        <f>IF(U184="zníž. prenesená",N184,0)</f>
        <v>0</v>
      </c>
      <c r="BI184" s="101">
        <f>IF(U184="nulová",N184,0)</f>
        <v>0</v>
      </c>
      <c r="BJ184" s="18" t="s">
        <v>140</v>
      </c>
      <c r="BK184" s="164">
        <f>ROUND(L184*K184,3)</f>
        <v>0</v>
      </c>
      <c r="BL184" s="18" t="s">
        <v>226</v>
      </c>
      <c r="BM184" s="18" t="s">
        <v>342</v>
      </c>
    </row>
    <row r="185" spans="2:65" s="9" customFormat="1" ht="29.85" customHeight="1">
      <c r="B185" s="145"/>
      <c r="C185" s="146"/>
      <c r="D185" s="155" t="s">
        <v>132</v>
      </c>
      <c r="E185" s="155"/>
      <c r="F185" s="155"/>
      <c r="G185" s="155"/>
      <c r="H185" s="155"/>
      <c r="I185" s="155"/>
      <c r="J185" s="155"/>
      <c r="K185" s="155"/>
      <c r="L185" s="155"/>
      <c r="M185" s="155"/>
      <c r="N185" s="255">
        <f>BK185</f>
        <v>0</v>
      </c>
      <c r="O185" s="256"/>
      <c r="P185" s="256"/>
      <c r="Q185" s="256"/>
      <c r="R185" s="148"/>
      <c r="T185" s="149"/>
      <c r="U185" s="146"/>
      <c r="V185" s="146"/>
      <c r="W185" s="150">
        <f>SUM(W186:W187)</f>
        <v>0</v>
      </c>
      <c r="X185" s="146"/>
      <c r="Y185" s="150">
        <f>SUM(Y186:Y187)</f>
        <v>5.4087799999999991E-2</v>
      </c>
      <c r="Z185" s="146"/>
      <c r="AA185" s="151">
        <f>SUM(AA186:AA187)</f>
        <v>0</v>
      </c>
      <c r="AR185" s="152" t="s">
        <v>140</v>
      </c>
      <c r="AT185" s="153" t="s">
        <v>79</v>
      </c>
      <c r="AU185" s="153" t="s">
        <v>88</v>
      </c>
      <c r="AY185" s="152" t="s">
        <v>161</v>
      </c>
      <c r="BK185" s="154">
        <f>SUM(BK186:BK187)</f>
        <v>0</v>
      </c>
    </row>
    <row r="186" spans="2:65" s="1" customFormat="1" ht="25.5" customHeight="1">
      <c r="B186" s="127"/>
      <c r="C186" s="156" t="s">
        <v>343</v>
      </c>
      <c r="D186" s="156" t="s">
        <v>162</v>
      </c>
      <c r="E186" s="157" t="s">
        <v>344</v>
      </c>
      <c r="F186" s="242" t="s">
        <v>345</v>
      </c>
      <c r="G186" s="242"/>
      <c r="H186" s="242"/>
      <c r="I186" s="242"/>
      <c r="J186" s="158" t="s">
        <v>165</v>
      </c>
      <c r="K186" s="159">
        <v>60.097999999999999</v>
      </c>
      <c r="L186" s="243">
        <v>0</v>
      </c>
      <c r="M186" s="243"/>
      <c r="N186" s="244">
        <f>ROUND(L186*K186,3)</f>
        <v>0</v>
      </c>
      <c r="O186" s="244"/>
      <c r="P186" s="244"/>
      <c r="Q186" s="244"/>
      <c r="R186" s="130"/>
      <c r="T186" s="161" t="s">
        <v>5</v>
      </c>
      <c r="U186" s="43" t="s">
        <v>47</v>
      </c>
      <c r="V186" s="35"/>
      <c r="W186" s="162">
        <f>V186*K186</f>
        <v>0</v>
      </c>
      <c r="X186" s="162">
        <v>5.9999999999999995E-4</v>
      </c>
      <c r="Y186" s="162">
        <f>X186*K186</f>
        <v>3.6058799999999995E-2</v>
      </c>
      <c r="Z186" s="162">
        <v>0</v>
      </c>
      <c r="AA186" s="163">
        <f>Z186*K186</f>
        <v>0</v>
      </c>
      <c r="AR186" s="18" t="s">
        <v>226</v>
      </c>
      <c r="AT186" s="18" t="s">
        <v>162</v>
      </c>
      <c r="AU186" s="18" t="s">
        <v>140</v>
      </c>
      <c r="AY186" s="18" t="s">
        <v>161</v>
      </c>
      <c r="BE186" s="101">
        <f>IF(U186="základná",N186,0)</f>
        <v>0</v>
      </c>
      <c r="BF186" s="101">
        <f>IF(U186="znížená",N186,0)</f>
        <v>0</v>
      </c>
      <c r="BG186" s="101">
        <f>IF(U186="zákl. prenesená",N186,0)</f>
        <v>0</v>
      </c>
      <c r="BH186" s="101">
        <f>IF(U186="zníž. prenesená",N186,0)</f>
        <v>0</v>
      </c>
      <c r="BI186" s="101">
        <f>IF(U186="nulová",N186,0)</f>
        <v>0</v>
      </c>
      <c r="BJ186" s="18" t="s">
        <v>140</v>
      </c>
      <c r="BK186" s="164">
        <f>ROUND(L186*K186,3)</f>
        <v>0</v>
      </c>
      <c r="BL186" s="18" t="s">
        <v>226</v>
      </c>
      <c r="BM186" s="18" t="s">
        <v>346</v>
      </c>
    </row>
    <row r="187" spans="2:65" s="1" customFormat="1" ht="38.25" customHeight="1">
      <c r="B187" s="127"/>
      <c r="C187" s="165" t="s">
        <v>347</v>
      </c>
      <c r="D187" s="165" t="s">
        <v>180</v>
      </c>
      <c r="E187" s="166" t="s">
        <v>348</v>
      </c>
      <c r="F187" s="245" t="s">
        <v>349</v>
      </c>
      <c r="G187" s="245"/>
      <c r="H187" s="245"/>
      <c r="I187" s="245"/>
      <c r="J187" s="167" t="s">
        <v>183</v>
      </c>
      <c r="K187" s="168">
        <v>18.029</v>
      </c>
      <c r="L187" s="246">
        <v>0</v>
      </c>
      <c r="M187" s="246"/>
      <c r="N187" s="247">
        <f>ROUND(L187*K187,3)</f>
        <v>0</v>
      </c>
      <c r="O187" s="244"/>
      <c r="P187" s="244"/>
      <c r="Q187" s="244"/>
      <c r="R187" s="130"/>
      <c r="T187" s="161" t="s">
        <v>5</v>
      </c>
      <c r="U187" s="43" t="s">
        <v>47</v>
      </c>
      <c r="V187" s="35"/>
      <c r="W187" s="162">
        <f>V187*K187</f>
        <v>0</v>
      </c>
      <c r="X187" s="162">
        <v>1E-3</v>
      </c>
      <c r="Y187" s="162">
        <f>X187*K187</f>
        <v>1.8029E-2</v>
      </c>
      <c r="Z187" s="162">
        <v>0</v>
      </c>
      <c r="AA187" s="163">
        <f>Z187*K187</f>
        <v>0</v>
      </c>
      <c r="AR187" s="18" t="s">
        <v>291</v>
      </c>
      <c r="AT187" s="18" t="s">
        <v>180</v>
      </c>
      <c r="AU187" s="18" t="s">
        <v>140</v>
      </c>
      <c r="AY187" s="18" t="s">
        <v>161</v>
      </c>
      <c r="BE187" s="101">
        <f>IF(U187="základná",N187,0)</f>
        <v>0</v>
      </c>
      <c r="BF187" s="101">
        <f>IF(U187="znížená",N187,0)</f>
        <v>0</v>
      </c>
      <c r="BG187" s="101">
        <f>IF(U187="zákl. prenesená",N187,0)</f>
        <v>0</v>
      </c>
      <c r="BH187" s="101">
        <f>IF(U187="zníž. prenesená",N187,0)</f>
        <v>0</v>
      </c>
      <c r="BI187" s="101">
        <f>IF(U187="nulová",N187,0)</f>
        <v>0</v>
      </c>
      <c r="BJ187" s="18" t="s">
        <v>140</v>
      </c>
      <c r="BK187" s="164">
        <f>ROUND(L187*K187,3)</f>
        <v>0</v>
      </c>
      <c r="BL187" s="18" t="s">
        <v>226</v>
      </c>
      <c r="BM187" s="18" t="s">
        <v>350</v>
      </c>
    </row>
    <row r="188" spans="2:65" s="9" customFormat="1" ht="29.85" customHeight="1">
      <c r="B188" s="145"/>
      <c r="C188" s="146"/>
      <c r="D188" s="155" t="s">
        <v>133</v>
      </c>
      <c r="E188" s="155"/>
      <c r="F188" s="155"/>
      <c r="G188" s="155"/>
      <c r="H188" s="155"/>
      <c r="I188" s="155"/>
      <c r="J188" s="155"/>
      <c r="K188" s="155"/>
      <c r="L188" s="155"/>
      <c r="M188" s="155"/>
      <c r="N188" s="255">
        <f>BK188</f>
        <v>0</v>
      </c>
      <c r="O188" s="256"/>
      <c r="P188" s="256"/>
      <c r="Q188" s="256"/>
      <c r="R188" s="148"/>
      <c r="T188" s="149"/>
      <c r="U188" s="146"/>
      <c r="V188" s="146"/>
      <c r="W188" s="150">
        <f>SUM(W189:W190)</f>
        <v>0</v>
      </c>
      <c r="X188" s="146"/>
      <c r="Y188" s="150">
        <f>SUM(Y189:Y190)</f>
        <v>9.758880000000001E-3</v>
      </c>
      <c r="Z188" s="146"/>
      <c r="AA188" s="151">
        <f>SUM(AA189:AA190)</f>
        <v>0</v>
      </c>
      <c r="AR188" s="152" t="s">
        <v>140</v>
      </c>
      <c r="AT188" s="153" t="s">
        <v>79</v>
      </c>
      <c r="AU188" s="153" t="s">
        <v>88</v>
      </c>
      <c r="AY188" s="152" t="s">
        <v>161</v>
      </c>
      <c r="BK188" s="154">
        <f>SUM(BK189:BK190)</f>
        <v>0</v>
      </c>
    </row>
    <row r="189" spans="2:65" s="1" customFormat="1" ht="25.5" customHeight="1">
      <c r="B189" s="127"/>
      <c r="C189" s="156" t="s">
        <v>351</v>
      </c>
      <c r="D189" s="156" t="s">
        <v>162</v>
      </c>
      <c r="E189" s="157" t="s">
        <v>352</v>
      </c>
      <c r="F189" s="242" t="s">
        <v>353</v>
      </c>
      <c r="G189" s="242"/>
      <c r="H189" s="242"/>
      <c r="I189" s="242"/>
      <c r="J189" s="158" t="s">
        <v>165</v>
      </c>
      <c r="K189" s="159">
        <v>18.071999999999999</v>
      </c>
      <c r="L189" s="243">
        <v>0</v>
      </c>
      <c r="M189" s="243"/>
      <c r="N189" s="244">
        <f>ROUND(L189*K189,3)</f>
        <v>0</v>
      </c>
      <c r="O189" s="244"/>
      <c r="P189" s="244"/>
      <c r="Q189" s="244"/>
      <c r="R189" s="130"/>
      <c r="T189" s="161" t="s">
        <v>5</v>
      </c>
      <c r="U189" s="43" t="s">
        <v>47</v>
      </c>
      <c r="V189" s="35"/>
      <c r="W189" s="162">
        <f>V189*K189</f>
        <v>0</v>
      </c>
      <c r="X189" s="162">
        <v>3.8000000000000002E-4</v>
      </c>
      <c r="Y189" s="162">
        <f>X189*K189</f>
        <v>6.8673600000000003E-3</v>
      </c>
      <c r="Z189" s="162">
        <v>0</v>
      </c>
      <c r="AA189" s="163">
        <f>Z189*K189</f>
        <v>0</v>
      </c>
      <c r="AR189" s="18" t="s">
        <v>226</v>
      </c>
      <c r="AT189" s="18" t="s">
        <v>162</v>
      </c>
      <c r="AU189" s="18" t="s">
        <v>140</v>
      </c>
      <c r="AY189" s="18" t="s">
        <v>161</v>
      </c>
      <c r="BE189" s="101">
        <f>IF(U189="základná",N189,0)</f>
        <v>0</v>
      </c>
      <c r="BF189" s="101">
        <f>IF(U189="znížená",N189,0)</f>
        <v>0</v>
      </c>
      <c r="BG189" s="101">
        <f>IF(U189="zákl. prenesená",N189,0)</f>
        <v>0</v>
      </c>
      <c r="BH189" s="101">
        <f>IF(U189="zníž. prenesená",N189,0)</f>
        <v>0</v>
      </c>
      <c r="BI189" s="101">
        <f>IF(U189="nulová",N189,0)</f>
        <v>0</v>
      </c>
      <c r="BJ189" s="18" t="s">
        <v>140</v>
      </c>
      <c r="BK189" s="164">
        <f>ROUND(L189*K189,3)</f>
        <v>0</v>
      </c>
      <c r="BL189" s="18" t="s">
        <v>226</v>
      </c>
      <c r="BM189" s="18" t="s">
        <v>354</v>
      </c>
    </row>
    <row r="190" spans="2:65" s="1" customFormat="1" ht="16.5" customHeight="1">
      <c r="B190" s="127"/>
      <c r="C190" s="156" t="s">
        <v>355</v>
      </c>
      <c r="D190" s="156" t="s">
        <v>162</v>
      </c>
      <c r="E190" s="157" t="s">
        <v>356</v>
      </c>
      <c r="F190" s="242" t="s">
        <v>357</v>
      </c>
      <c r="G190" s="242"/>
      <c r="H190" s="242"/>
      <c r="I190" s="242"/>
      <c r="J190" s="158" t="s">
        <v>165</v>
      </c>
      <c r="K190" s="159">
        <v>18.071999999999999</v>
      </c>
      <c r="L190" s="243">
        <v>0</v>
      </c>
      <c r="M190" s="243"/>
      <c r="N190" s="244">
        <f>ROUND(L190*K190,3)</f>
        <v>0</v>
      </c>
      <c r="O190" s="244"/>
      <c r="P190" s="244"/>
      <c r="Q190" s="244"/>
      <c r="R190" s="130"/>
      <c r="T190" s="161" t="s">
        <v>5</v>
      </c>
      <c r="U190" s="43" t="s">
        <v>47</v>
      </c>
      <c r="V190" s="35"/>
      <c r="W190" s="162">
        <f>V190*K190</f>
        <v>0</v>
      </c>
      <c r="X190" s="162">
        <v>1.6000000000000001E-4</v>
      </c>
      <c r="Y190" s="162">
        <f>X190*K190</f>
        <v>2.8915200000000003E-3</v>
      </c>
      <c r="Z190" s="162">
        <v>0</v>
      </c>
      <c r="AA190" s="163">
        <f>Z190*K190</f>
        <v>0</v>
      </c>
      <c r="AR190" s="18" t="s">
        <v>226</v>
      </c>
      <c r="AT190" s="18" t="s">
        <v>162</v>
      </c>
      <c r="AU190" s="18" t="s">
        <v>140</v>
      </c>
      <c r="AY190" s="18" t="s">
        <v>161</v>
      </c>
      <c r="BE190" s="101">
        <f>IF(U190="základná",N190,0)</f>
        <v>0</v>
      </c>
      <c r="BF190" s="101">
        <f>IF(U190="znížená",N190,0)</f>
        <v>0</v>
      </c>
      <c r="BG190" s="101">
        <f>IF(U190="zákl. prenesená",N190,0)</f>
        <v>0</v>
      </c>
      <c r="BH190" s="101">
        <f>IF(U190="zníž. prenesená",N190,0)</f>
        <v>0</v>
      </c>
      <c r="BI190" s="101">
        <f>IF(U190="nulová",N190,0)</f>
        <v>0</v>
      </c>
      <c r="BJ190" s="18" t="s">
        <v>140</v>
      </c>
      <c r="BK190" s="164">
        <f>ROUND(L190*K190,3)</f>
        <v>0</v>
      </c>
      <c r="BL190" s="18" t="s">
        <v>226</v>
      </c>
      <c r="BM190" s="18" t="s">
        <v>358</v>
      </c>
    </row>
    <row r="191" spans="2:65" s="9" customFormat="1" ht="37.35" customHeight="1">
      <c r="B191" s="145"/>
      <c r="C191" s="146"/>
      <c r="D191" s="147" t="s">
        <v>134</v>
      </c>
      <c r="E191" s="147"/>
      <c r="F191" s="147"/>
      <c r="G191" s="147"/>
      <c r="H191" s="147"/>
      <c r="I191" s="147"/>
      <c r="J191" s="147"/>
      <c r="K191" s="147"/>
      <c r="L191" s="147"/>
      <c r="M191" s="147"/>
      <c r="N191" s="257">
        <f>BK191</f>
        <v>0</v>
      </c>
      <c r="O191" s="258"/>
      <c r="P191" s="258"/>
      <c r="Q191" s="258"/>
      <c r="R191" s="148"/>
      <c r="T191" s="149"/>
      <c r="U191" s="146"/>
      <c r="V191" s="146"/>
      <c r="W191" s="150">
        <f>W192</f>
        <v>0</v>
      </c>
      <c r="X191" s="146"/>
      <c r="Y191" s="150">
        <f>Y192</f>
        <v>0</v>
      </c>
      <c r="Z191" s="146"/>
      <c r="AA191" s="151">
        <f>AA192</f>
        <v>0</v>
      </c>
      <c r="AR191" s="152" t="s">
        <v>172</v>
      </c>
      <c r="AT191" s="153" t="s">
        <v>79</v>
      </c>
      <c r="AU191" s="153" t="s">
        <v>80</v>
      </c>
      <c r="AY191" s="152" t="s">
        <v>161</v>
      </c>
      <c r="BK191" s="154">
        <f>BK192</f>
        <v>0</v>
      </c>
    </row>
    <row r="192" spans="2:65" s="9" customFormat="1" ht="19.899999999999999" customHeight="1">
      <c r="B192" s="145"/>
      <c r="C192" s="146"/>
      <c r="D192" s="155" t="s">
        <v>135</v>
      </c>
      <c r="E192" s="155"/>
      <c r="F192" s="155"/>
      <c r="G192" s="155"/>
      <c r="H192" s="155"/>
      <c r="I192" s="155"/>
      <c r="J192" s="155"/>
      <c r="K192" s="155"/>
      <c r="L192" s="155"/>
      <c r="M192" s="155"/>
      <c r="N192" s="253">
        <f>BK192</f>
        <v>0</v>
      </c>
      <c r="O192" s="254"/>
      <c r="P192" s="254"/>
      <c r="Q192" s="254"/>
      <c r="R192" s="148"/>
      <c r="T192" s="149"/>
      <c r="U192" s="146"/>
      <c r="V192" s="146"/>
      <c r="W192" s="150">
        <f>W193</f>
        <v>0</v>
      </c>
      <c r="X192" s="146"/>
      <c r="Y192" s="150">
        <f>Y193</f>
        <v>0</v>
      </c>
      <c r="Z192" s="146"/>
      <c r="AA192" s="151">
        <f>AA193</f>
        <v>0</v>
      </c>
      <c r="AR192" s="152" t="s">
        <v>172</v>
      </c>
      <c r="AT192" s="153" t="s">
        <v>79</v>
      </c>
      <c r="AU192" s="153" t="s">
        <v>88</v>
      </c>
      <c r="AY192" s="152" t="s">
        <v>161</v>
      </c>
      <c r="BK192" s="154">
        <f>BK193</f>
        <v>0</v>
      </c>
    </row>
    <row r="193" spans="2:65" s="1" customFormat="1" ht="38.25" customHeight="1">
      <c r="B193" s="127"/>
      <c r="C193" s="156" t="s">
        <v>359</v>
      </c>
      <c r="D193" s="156" t="s">
        <v>162</v>
      </c>
      <c r="E193" s="157" t="s">
        <v>360</v>
      </c>
      <c r="F193" s="242" t="s">
        <v>361</v>
      </c>
      <c r="G193" s="242"/>
      <c r="H193" s="242"/>
      <c r="I193" s="242"/>
      <c r="J193" s="158" t="s">
        <v>170</v>
      </c>
      <c r="K193" s="159">
        <v>10.92</v>
      </c>
      <c r="L193" s="243">
        <v>0</v>
      </c>
      <c r="M193" s="243"/>
      <c r="N193" s="244">
        <f>ROUND(L193*K193,3)</f>
        <v>0</v>
      </c>
      <c r="O193" s="244"/>
      <c r="P193" s="244"/>
      <c r="Q193" s="244"/>
      <c r="R193" s="130"/>
      <c r="T193" s="161" t="s">
        <v>5</v>
      </c>
      <c r="U193" s="43" t="s">
        <v>47</v>
      </c>
      <c r="V193" s="35"/>
      <c r="W193" s="162">
        <f>V193*K193</f>
        <v>0</v>
      </c>
      <c r="X193" s="162">
        <v>0</v>
      </c>
      <c r="Y193" s="162">
        <f>X193*K193</f>
        <v>0</v>
      </c>
      <c r="Z193" s="162">
        <v>0</v>
      </c>
      <c r="AA193" s="163">
        <f>Z193*K193</f>
        <v>0</v>
      </c>
      <c r="AR193" s="18" t="s">
        <v>362</v>
      </c>
      <c r="AT193" s="18" t="s">
        <v>162</v>
      </c>
      <c r="AU193" s="18" t="s">
        <v>140</v>
      </c>
      <c r="AY193" s="18" t="s">
        <v>161</v>
      </c>
      <c r="BE193" s="101">
        <f>IF(U193="základná",N193,0)</f>
        <v>0</v>
      </c>
      <c r="BF193" s="101">
        <f>IF(U193="znížená",N193,0)</f>
        <v>0</v>
      </c>
      <c r="BG193" s="101">
        <f>IF(U193="zákl. prenesená",N193,0)</f>
        <v>0</v>
      </c>
      <c r="BH193" s="101">
        <f>IF(U193="zníž. prenesená",N193,0)</f>
        <v>0</v>
      </c>
      <c r="BI193" s="101">
        <f>IF(U193="nulová",N193,0)</f>
        <v>0</v>
      </c>
      <c r="BJ193" s="18" t="s">
        <v>140</v>
      </c>
      <c r="BK193" s="164">
        <f>ROUND(L193*K193,3)</f>
        <v>0</v>
      </c>
      <c r="BL193" s="18" t="s">
        <v>362</v>
      </c>
      <c r="BM193" s="18" t="s">
        <v>363</v>
      </c>
    </row>
    <row r="194" spans="2:65" s="1" customFormat="1" ht="49.9" customHeight="1">
      <c r="B194" s="34"/>
      <c r="C194" s="35"/>
      <c r="D194" s="147" t="s">
        <v>364</v>
      </c>
      <c r="E194" s="35"/>
      <c r="F194" s="35"/>
      <c r="G194" s="35"/>
      <c r="H194" s="35"/>
      <c r="I194" s="35"/>
      <c r="J194" s="35"/>
      <c r="K194" s="35"/>
      <c r="L194" s="35"/>
      <c r="M194" s="35"/>
      <c r="N194" s="259">
        <f t="shared" ref="N194:N199" si="35">BK194</f>
        <v>0</v>
      </c>
      <c r="O194" s="260"/>
      <c r="P194" s="260"/>
      <c r="Q194" s="260"/>
      <c r="R194" s="36"/>
      <c r="T194" s="169"/>
      <c r="U194" s="35"/>
      <c r="V194" s="35"/>
      <c r="W194" s="35"/>
      <c r="X194" s="35"/>
      <c r="Y194" s="35"/>
      <c r="Z194" s="35"/>
      <c r="AA194" s="73"/>
      <c r="AT194" s="18" t="s">
        <v>79</v>
      </c>
      <c r="AU194" s="18" t="s">
        <v>80</v>
      </c>
      <c r="AY194" s="18" t="s">
        <v>365</v>
      </c>
      <c r="BK194" s="164">
        <f>SUM(BK195:BK199)</f>
        <v>0</v>
      </c>
    </row>
    <row r="195" spans="2:65" s="1" customFormat="1" ht="22.35" customHeight="1">
      <c r="B195" s="34"/>
      <c r="C195" s="170" t="s">
        <v>5</v>
      </c>
      <c r="D195" s="170" t="s">
        <v>162</v>
      </c>
      <c r="E195" s="171" t="s">
        <v>5</v>
      </c>
      <c r="F195" s="248" t="s">
        <v>5</v>
      </c>
      <c r="G195" s="248"/>
      <c r="H195" s="248"/>
      <c r="I195" s="248"/>
      <c r="J195" s="172" t="s">
        <v>5</v>
      </c>
      <c r="K195" s="160"/>
      <c r="L195" s="243"/>
      <c r="M195" s="249"/>
      <c r="N195" s="249">
        <f t="shared" si="35"/>
        <v>0</v>
      </c>
      <c r="O195" s="249"/>
      <c r="P195" s="249"/>
      <c r="Q195" s="249"/>
      <c r="R195" s="36"/>
      <c r="T195" s="161" t="s">
        <v>5</v>
      </c>
      <c r="U195" s="173" t="s">
        <v>47</v>
      </c>
      <c r="V195" s="35"/>
      <c r="W195" s="35"/>
      <c r="X195" s="35"/>
      <c r="Y195" s="35"/>
      <c r="Z195" s="35"/>
      <c r="AA195" s="73"/>
      <c r="AT195" s="18" t="s">
        <v>365</v>
      </c>
      <c r="AU195" s="18" t="s">
        <v>88</v>
      </c>
      <c r="AY195" s="18" t="s">
        <v>365</v>
      </c>
      <c r="BE195" s="101">
        <f>IF(U195="základná",N195,0)</f>
        <v>0</v>
      </c>
      <c r="BF195" s="101">
        <f>IF(U195="znížená",N195,0)</f>
        <v>0</v>
      </c>
      <c r="BG195" s="101">
        <f>IF(U195="zákl. prenesená",N195,0)</f>
        <v>0</v>
      </c>
      <c r="BH195" s="101">
        <f>IF(U195="zníž. prenesená",N195,0)</f>
        <v>0</v>
      </c>
      <c r="BI195" s="101">
        <f>IF(U195="nulová",N195,0)</f>
        <v>0</v>
      </c>
      <c r="BJ195" s="18" t="s">
        <v>140</v>
      </c>
      <c r="BK195" s="164">
        <f>L195*K195</f>
        <v>0</v>
      </c>
    </row>
    <row r="196" spans="2:65" s="1" customFormat="1" ht="22.35" customHeight="1">
      <c r="B196" s="34"/>
      <c r="C196" s="170" t="s">
        <v>5</v>
      </c>
      <c r="D196" s="170" t="s">
        <v>162</v>
      </c>
      <c r="E196" s="171" t="s">
        <v>5</v>
      </c>
      <c r="F196" s="248" t="s">
        <v>5</v>
      </c>
      <c r="G196" s="248"/>
      <c r="H196" s="248"/>
      <c r="I196" s="248"/>
      <c r="J196" s="172" t="s">
        <v>5</v>
      </c>
      <c r="K196" s="160"/>
      <c r="L196" s="243"/>
      <c r="M196" s="249"/>
      <c r="N196" s="249">
        <f t="shared" si="35"/>
        <v>0</v>
      </c>
      <c r="O196" s="249"/>
      <c r="P196" s="249"/>
      <c r="Q196" s="249"/>
      <c r="R196" s="36"/>
      <c r="T196" s="161" t="s">
        <v>5</v>
      </c>
      <c r="U196" s="173" t="s">
        <v>47</v>
      </c>
      <c r="V196" s="35"/>
      <c r="W196" s="35"/>
      <c r="X196" s="35"/>
      <c r="Y196" s="35"/>
      <c r="Z196" s="35"/>
      <c r="AA196" s="73"/>
      <c r="AT196" s="18" t="s">
        <v>365</v>
      </c>
      <c r="AU196" s="18" t="s">
        <v>88</v>
      </c>
      <c r="AY196" s="18" t="s">
        <v>365</v>
      </c>
      <c r="BE196" s="101">
        <f>IF(U196="základná",N196,0)</f>
        <v>0</v>
      </c>
      <c r="BF196" s="101">
        <f>IF(U196="znížená",N196,0)</f>
        <v>0</v>
      </c>
      <c r="BG196" s="101">
        <f>IF(U196="zákl. prenesená",N196,0)</f>
        <v>0</v>
      </c>
      <c r="BH196" s="101">
        <f>IF(U196="zníž. prenesená",N196,0)</f>
        <v>0</v>
      </c>
      <c r="BI196" s="101">
        <f>IF(U196="nulová",N196,0)</f>
        <v>0</v>
      </c>
      <c r="BJ196" s="18" t="s">
        <v>140</v>
      </c>
      <c r="BK196" s="164">
        <f>L196*K196</f>
        <v>0</v>
      </c>
    </row>
    <row r="197" spans="2:65" s="1" customFormat="1" ht="22.35" customHeight="1">
      <c r="B197" s="34"/>
      <c r="C197" s="170" t="s">
        <v>5</v>
      </c>
      <c r="D197" s="170" t="s">
        <v>162</v>
      </c>
      <c r="E197" s="171" t="s">
        <v>5</v>
      </c>
      <c r="F197" s="248" t="s">
        <v>5</v>
      </c>
      <c r="G197" s="248"/>
      <c r="H197" s="248"/>
      <c r="I197" s="248"/>
      <c r="J197" s="172" t="s">
        <v>5</v>
      </c>
      <c r="K197" s="160"/>
      <c r="L197" s="243"/>
      <c r="M197" s="249"/>
      <c r="N197" s="249">
        <f t="shared" si="35"/>
        <v>0</v>
      </c>
      <c r="O197" s="249"/>
      <c r="P197" s="249"/>
      <c r="Q197" s="249"/>
      <c r="R197" s="36"/>
      <c r="T197" s="161" t="s">
        <v>5</v>
      </c>
      <c r="U197" s="173" t="s">
        <v>47</v>
      </c>
      <c r="V197" s="35"/>
      <c r="W197" s="35"/>
      <c r="X197" s="35"/>
      <c r="Y197" s="35"/>
      <c r="Z197" s="35"/>
      <c r="AA197" s="73"/>
      <c r="AT197" s="18" t="s">
        <v>365</v>
      </c>
      <c r="AU197" s="18" t="s">
        <v>88</v>
      </c>
      <c r="AY197" s="18" t="s">
        <v>365</v>
      </c>
      <c r="BE197" s="101">
        <f>IF(U197="základná",N197,0)</f>
        <v>0</v>
      </c>
      <c r="BF197" s="101">
        <f>IF(U197="znížená",N197,0)</f>
        <v>0</v>
      </c>
      <c r="BG197" s="101">
        <f>IF(U197="zákl. prenesená",N197,0)</f>
        <v>0</v>
      </c>
      <c r="BH197" s="101">
        <f>IF(U197="zníž. prenesená",N197,0)</f>
        <v>0</v>
      </c>
      <c r="BI197" s="101">
        <f>IF(U197="nulová",N197,0)</f>
        <v>0</v>
      </c>
      <c r="BJ197" s="18" t="s">
        <v>140</v>
      </c>
      <c r="BK197" s="164">
        <f>L197*K197</f>
        <v>0</v>
      </c>
    </row>
    <row r="198" spans="2:65" s="1" customFormat="1" ht="22.35" customHeight="1">
      <c r="B198" s="34"/>
      <c r="C198" s="170" t="s">
        <v>5</v>
      </c>
      <c r="D198" s="170" t="s">
        <v>162</v>
      </c>
      <c r="E198" s="171" t="s">
        <v>5</v>
      </c>
      <c r="F198" s="248" t="s">
        <v>5</v>
      </c>
      <c r="G198" s="248"/>
      <c r="H198" s="248"/>
      <c r="I198" s="248"/>
      <c r="J198" s="172" t="s">
        <v>5</v>
      </c>
      <c r="K198" s="160"/>
      <c r="L198" s="243"/>
      <c r="M198" s="249"/>
      <c r="N198" s="249">
        <f t="shared" si="35"/>
        <v>0</v>
      </c>
      <c r="O198" s="249"/>
      <c r="P198" s="249"/>
      <c r="Q198" s="249"/>
      <c r="R198" s="36"/>
      <c r="T198" s="161" t="s">
        <v>5</v>
      </c>
      <c r="U198" s="173" t="s">
        <v>47</v>
      </c>
      <c r="V198" s="35"/>
      <c r="W198" s="35"/>
      <c r="X198" s="35"/>
      <c r="Y198" s="35"/>
      <c r="Z198" s="35"/>
      <c r="AA198" s="73"/>
      <c r="AT198" s="18" t="s">
        <v>365</v>
      </c>
      <c r="AU198" s="18" t="s">
        <v>88</v>
      </c>
      <c r="AY198" s="18" t="s">
        <v>365</v>
      </c>
      <c r="BE198" s="101">
        <f>IF(U198="základná",N198,0)</f>
        <v>0</v>
      </c>
      <c r="BF198" s="101">
        <f>IF(U198="znížená",N198,0)</f>
        <v>0</v>
      </c>
      <c r="BG198" s="101">
        <f>IF(U198="zákl. prenesená",N198,0)</f>
        <v>0</v>
      </c>
      <c r="BH198" s="101">
        <f>IF(U198="zníž. prenesená",N198,0)</f>
        <v>0</v>
      </c>
      <c r="BI198" s="101">
        <f>IF(U198="nulová",N198,0)</f>
        <v>0</v>
      </c>
      <c r="BJ198" s="18" t="s">
        <v>140</v>
      </c>
      <c r="BK198" s="164">
        <f>L198*K198</f>
        <v>0</v>
      </c>
    </row>
    <row r="199" spans="2:65" s="1" customFormat="1" ht="22.35" customHeight="1">
      <c r="B199" s="34"/>
      <c r="C199" s="170" t="s">
        <v>5</v>
      </c>
      <c r="D199" s="170" t="s">
        <v>162</v>
      </c>
      <c r="E199" s="171" t="s">
        <v>5</v>
      </c>
      <c r="F199" s="248" t="s">
        <v>5</v>
      </c>
      <c r="G199" s="248"/>
      <c r="H199" s="248"/>
      <c r="I199" s="248"/>
      <c r="J199" s="172" t="s">
        <v>5</v>
      </c>
      <c r="K199" s="160"/>
      <c r="L199" s="243"/>
      <c r="M199" s="249"/>
      <c r="N199" s="249">
        <f t="shared" si="35"/>
        <v>0</v>
      </c>
      <c r="O199" s="249"/>
      <c r="P199" s="249"/>
      <c r="Q199" s="249"/>
      <c r="R199" s="36"/>
      <c r="T199" s="161" t="s">
        <v>5</v>
      </c>
      <c r="U199" s="173" t="s">
        <v>47</v>
      </c>
      <c r="V199" s="55"/>
      <c r="W199" s="55"/>
      <c r="X199" s="55"/>
      <c r="Y199" s="55"/>
      <c r="Z199" s="55"/>
      <c r="AA199" s="57"/>
      <c r="AT199" s="18" t="s">
        <v>365</v>
      </c>
      <c r="AU199" s="18" t="s">
        <v>88</v>
      </c>
      <c r="AY199" s="18" t="s">
        <v>365</v>
      </c>
      <c r="BE199" s="101">
        <f>IF(U199="základná",N199,0)</f>
        <v>0</v>
      </c>
      <c r="BF199" s="101">
        <f>IF(U199="znížená",N199,0)</f>
        <v>0</v>
      </c>
      <c r="BG199" s="101">
        <f>IF(U199="zákl. prenesená",N199,0)</f>
        <v>0</v>
      </c>
      <c r="BH199" s="101">
        <f>IF(U199="zníž. prenesená",N199,0)</f>
        <v>0</v>
      </c>
      <c r="BI199" s="101">
        <f>IF(U199="nulová",N199,0)</f>
        <v>0</v>
      </c>
      <c r="BJ199" s="18" t="s">
        <v>140</v>
      </c>
      <c r="BK199" s="164">
        <f>L199*K199</f>
        <v>0</v>
      </c>
    </row>
    <row r="200" spans="2:65" s="1" customFormat="1" ht="6.95" customHeight="1">
      <c r="B200" s="58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60"/>
    </row>
  </sheetData>
  <mergeCells count="255">
    <mergeCell ref="N191:Q191"/>
    <mergeCell ref="N192:Q192"/>
    <mergeCell ref="N194:Q194"/>
    <mergeCell ref="H1:K1"/>
    <mergeCell ref="S2:AC2"/>
    <mergeCell ref="N130:Q130"/>
    <mergeCell ref="N131:Q131"/>
    <mergeCell ref="N132:Q132"/>
    <mergeCell ref="N138:Q138"/>
    <mergeCell ref="N145:Q145"/>
    <mergeCell ref="N150:Q150"/>
    <mergeCell ref="N159:Q159"/>
    <mergeCell ref="N165:Q165"/>
    <mergeCell ref="N178:Q178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193:I193"/>
    <mergeCell ref="L193:M193"/>
    <mergeCell ref="N193:Q193"/>
    <mergeCell ref="F195:I195"/>
    <mergeCell ref="L195:M195"/>
    <mergeCell ref="N195:Q195"/>
    <mergeCell ref="F196:I196"/>
    <mergeCell ref="L196:M196"/>
    <mergeCell ref="N196:Q196"/>
    <mergeCell ref="F187:I187"/>
    <mergeCell ref="L187:M187"/>
    <mergeCell ref="N187:Q187"/>
    <mergeCell ref="F189:I189"/>
    <mergeCell ref="L189:M189"/>
    <mergeCell ref="N189:Q189"/>
    <mergeCell ref="F190:I190"/>
    <mergeCell ref="L190:M190"/>
    <mergeCell ref="N190:Q190"/>
    <mergeCell ref="N188:Q188"/>
    <mergeCell ref="F183:I183"/>
    <mergeCell ref="L183:M183"/>
    <mergeCell ref="N183:Q183"/>
    <mergeCell ref="F184:I184"/>
    <mergeCell ref="L184:M184"/>
    <mergeCell ref="N184:Q184"/>
    <mergeCell ref="F186:I186"/>
    <mergeCell ref="L186:M186"/>
    <mergeCell ref="N186:Q186"/>
    <mergeCell ref="N185:Q185"/>
    <mergeCell ref="F177:I177"/>
    <mergeCell ref="L177:M177"/>
    <mergeCell ref="N177:Q177"/>
    <mergeCell ref="F179:I179"/>
    <mergeCell ref="L179:M179"/>
    <mergeCell ref="N179:Q179"/>
    <mergeCell ref="F182:I182"/>
    <mergeCell ref="L182:M182"/>
    <mergeCell ref="N182:Q182"/>
    <mergeCell ref="N180:Q180"/>
    <mergeCell ref="N181:Q181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4:I164"/>
    <mergeCell ref="L164:M164"/>
    <mergeCell ref="N164:Q164"/>
    <mergeCell ref="F166:I166"/>
    <mergeCell ref="L166:M166"/>
    <mergeCell ref="N166:Q166"/>
    <mergeCell ref="F167:I167"/>
    <mergeCell ref="L167:M167"/>
    <mergeCell ref="N167:Q167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3:I143"/>
    <mergeCell ref="L143:M143"/>
    <mergeCell ref="N143:Q143"/>
    <mergeCell ref="F144:I144"/>
    <mergeCell ref="L144:M144"/>
    <mergeCell ref="N144:Q144"/>
    <mergeCell ref="F146:I146"/>
    <mergeCell ref="L146:M146"/>
    <mergeCell ref="N146:Q146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L113:Q113"/>
    <mergeCell ref="C119:Q119"/>
    <mergeCell ref="F121:P121"/>
    <mergeCell ref="F122:P122"/>
    <mergeCell ref="M124:P124"/>
    <mergeCell ref="M126:Q126"/>
    <mergeCell ref="M127:Q127"/>
    <mergeCell ref="F129:I129"/>
    <mergeCell ref="L129:M129"/>
    <mergeCell ref="N129:Q129"/>
    <mergeCell ref="D107:H107"/>
    <mergeCell ref="N107:Q107"/>
    <mergeCell ref="D108:H108"/>
    <mergeCell ref="N108:Q108"/>
    <mergeCell ref="D109:H109"/>
    <mergeCell ref="N109:Q109"/>
    <mergeCell ref="D110:H110"/>
    <mergeCell ref="N110:Q110"/>
    <mergeCell ref="N111:Q111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95:D200">
      <formula1>"K, M"</formula1>
    </dataValidation>
    <dataValidation type="list" allowBlank="1" showInputMessage="1" showErrorMessage="1" error="Povolené sú hodnoty základná, znížená, nulová." sqref="U195:U200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1801 - E1 -  REKONŠTRUKCI...</vt:lpstr>
      <vt:lpstr>'1801 - E1 -  REKONŠTRUKCI...'!Názvy_tlače</vt:lpstr>
      <vt:lpstr>'Rekapitulácia stavby'!Názvy_tlače</vt:lpstr>
      <vt:lpstr>'1801 - E1 -  REKONŠTRUKCI...'!Oblasť_tlače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HP8200\pc</dc:creator>
  <cp:lastModifiedBy>Mgr. Martina Klacek</cp:lastModifiedBy>
  <dcterms:created xsi:type="dcterms:W3CDTF">2018-03-14T12:39:43Z</dcterms:created>
  <dcterms:modified xsi:type="dcterms:W3CDTF">2019-04-23T11:46:37Z</dcterms:modified>
</cp:coreProperties>
</file>