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ezakova2732253\Desktop\ŠVM objekty\ŠVM MARTIN\Požiadavka na VO\VO\"/>
    </mc:Choice>
  </mc:AlternateContent>
  <bookViews>
    <workbookView xWindow="0" yWindow="0" windowWidth="28800" windowHeight="12435"/>
  </bookViews>
  <sheets>
    <sheet name="Rekapitulácia stavby" sheetId="1" r:id="rId1"/>
    <sheet name="1-stavebná časť" sheetId="2" r:id="rId2"/>
    <sheet name="2-elektroinštalácia" sheetId="4" r:id="rId3"/>
    <sheet name="3-Klimatizácia" sheetId="5" r:id="rId4"/>
  </sheets>
  <externalReferences>
    <externalReference r:id="rId5"/>
  </externalReferences>
  <definedNames>
    <definedName name="_xlnm._FilterDatabase" localSheetId="1" hidden="1">'1-stavebná časť'!$C$129:$K$168</definedName>
    <definedName name="_xlnm._FilterDatabase" localSheetId="3" hidden="1">'3-Klimatizácia'!$C$129:$K$140</definedName>
    <definedName name="k">#REF!</definedName>
    <definedName name="_xlnm.Print_Titles" localSheetId="1">'1-stavebná časť'!$129:$129</definedName>
    <definedName name="_xlnm.Print_Titles" localSheetId="3">'3-Klimatizácia'!$129:$129</definedName>
    <definedName name="_xlnm.Print_Titles" localSheetId="0">'Rekapitulácia stavby'!$92:$92</definedName>
    <definedName name="_xlnm.Print_Area" localSheetId="1">'1-stavebná časť'!$C$4:$J$76,'1-stavebná časť'!$C$117:$K$168</definedName>
    <definedName name="_xlnm.Print_Area" localSheetId="3">'3-Klimatizácia'!$C$4:$J$76,'3-Klimatizácia'!$C$117:$K$140</definedName>
    <definedName name="_xlnm.Print_Area" localSheetId="0">'Rekapitulácia stavby'!$D$4:$AO$76,'Rekapitulácia stavby'!$C$82:$AQ$97</definedName>
  </definedNames>
  <calcPr calcId="15251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5" l="1"/>
  <c r="J124" i="5"/>
  <c r="E15" i="5"/>
  <c r="J15" i="5"/>
  <c r="J17" i="5"/>
  <c r="E18" i="5"/>
  <c r="F92" i="5" s="1"/>
  <c r="J18" i="5"/>
  <c r="J20" i="5"/>
  <c r="E21" i="5"/>
  <c r="J21" i="5"/>
  <c r="J23" i="5"/>
  <c r="E24" i="5"/>
  <c r="J127" i="5" s="1"/>
  <c r="J24" i="5"/>
  <c r="J35" i="5"/>
  <c r="J36" i="5"/>
  <c r="J37" i="5"/>
  <c r="E85" i="5"/>
  <c r="E87" i="5"/>
  <c r="F89" i="5"/>
  <c r="J89" i="5"/>
  <c r="J91" i="5"/>
  <c r="J92" i="5"/>
  <c r="E120" i="5"/>
  <c r="E122" i="5"/>
  <c r="F124" i="5"/>
  <c r="J126" i="5"/>
  <c r="J99" i="5"/>
  <c r="J100" i="5"/>
  <c r="J104" i="5"/>
  <c r="BF140" i="5"/>
  <c r="P140" i="5"/>
  <c r="P132" i="5" s="1"/>
  <c r="R140" i="5"/>
  <c r="R132" i="5" s="1"/>
  <c r="T140" i="5"/>
  <c r="T132" i="5" s="1"/>
  <c r="BE140" i="5"/>
  <c r="BG140" i="5"/>
  <c r="BH140" i="5"/>
  <c r="BI140" i="5"/>
  <c r="F37" i="5" s="1"/>
  <c r="BK140" i="5"/>
  <c r="BK132" i="5" s="1"/>
  <c r="J106" i="5"/>
  <c r="J105" i="5" l="1"/>
  <c r="F127" i="5"/>
  <c r="J109" i="5"/>
  <c r="F35" i="5"/>
  <c r="J103" i="5"/>
  <c r="R131" i="5"/>
  <c r="R130" i="5" s="1"/>
  <c r="T131" i="5"/>
  <c r="J110" i="5"/>
  <c r="J107" i="5"/>
  <c r="J98" i="5"/>
  <c r="F36" i="5"/>
  <c r="F126" i="5"/>
  <c r="F91" i="5"/>
  <c r="J102" i="5"/>
  <c r="P131" i="5"/>
  <c r="J108" i="5" l="1"/>
  <c r="BK131" i="5"/>
  <c r="J101" i="5" s="1"/>
  <c r="T130" i="5"/>
  <c r="P130" i="5"/>
  <c r="J97" i="5"/>
  <c r="BK130" i="5" l="1"/>
  <c r="J96" i="5"/>
  <c r="E7" i="2" l="1"/>
  <c r="J37" i="2" l="1"/>
  <c r="J36" i="2"/>
  <c r="AY95" i="1" s="1"/>
  <c r="J35" i="2"/>
  <c r="AX95" i="1" s="1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T164" i="2" s="1"/>
  <c r="R165" i="2"/>
  <c r="R164" i="2" s="1"/>
  <c r="P165" i="2"/>
  <c r="P164" i="2" s="1"/>
  <c r="BI163" i="2"/>
  <c r="BH163" i="2"/>
  <c r="BG163" i="2"/>
  <c r="BE163" i="2"/>
  <c r="T163" i="2"/>
  <c r="T162" i="2" s="1"/>
  <c r="R163" i="2"/>
  <c r="R162" i="2" s="1"/>
  <c r="P163" i="2"/>
  <c r="P162" i="2" s="1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F124" i="2"/>
  <c r="E122" i="2"/>
  <c r="F89" i="2"/>
  <c r="E87" i="2"/>
  <c r="J24" i="2"/>
  <c r="E24" i="2"/>
  <c r="J127" i="2" s="1"/>
  <c r="J23" i="2"/>
  <c r="J21" i="2"/>
  <c r="E21" i="2"/>
  <c r="J91" i="2" s="1"/>
  <c r="J20" i="2"/>
  <c r="E18" i="2"/>
  <c r="F127" i="2" s="1"/>
  <c r="J15" i="2"/>
  <c r="E15" i="2"/>
  <c r="F91" i="2" s="1"/>
  <c r="J124" i="2"/>
  <c r="E120" i="2"/>
  <c r="L90" i="1"/>
  <c r="AM90" i="1"/>
  <c r="AM89" i="1"/>
  <c r="L89" i="1"/>
  <c r="L87" i="1"/>
  <c r="L85" i="1"/>
  <c r="L84" i="1"/>
  <c r="BK168" i="2"/>
  <c r="BK165" i="2"/>
  <c r="BK159" i="2"/>
  <c r="BK153" i="2"/>
  <c r="BK147" i="2"/>
  <c r="BK138" i="2"/>
  <c r="BK133" i="2"/>
  <c r="BK161" i="2"/>
  <c r="BK160" i="2"/>
  <c r="BK152" i="2"/>
  <c r="BK149" i="2"/>
  <c r="BK141" i="2"/>
  <c r="BK140" i="2"/>
  <c r="BK139" i="2"/>
  <c r="BK134" i="2"/>
  <c r="BK167" i="2"/>
  <c r="BK163" i="2"/>
  <c r="BK157" i="2"/>
  <c r="BK156" i="2"/>
  <c r="BK151" i="2"/>
  <c r="BK150" i="2"/>
  <c r="BK146" i="2"/>
  <c r="BK145" i="2"/>
  <c r="BK143" i="2"/>
  <c r="BK137" i="2"/>
  <c r="AS94" i="1"/>
  <c r="BK148" i="2"/>
  <c r="BK144" i="2"/>
  <c r="BK136" i="2"/>
  <c r="BK135" i="2" l="1"/>
  <c r="T135" i="2"/>
  <c r="BK142" i="2"/>
  <c r="J100" i="2" s="1"/>
  <c r="P166" i="2"/>
  <c r="R166" i="2"/>
  <c r="J110" i="2"/>
  <c r="R142" i="2"/>
  <c r="BK132" i="2"/>
  <c r="P132" i="2"/>
  <c r="R132" i="2"/>
  <c r="T132" i="2"/>
  <c r="R135" i="2"/>
  <c r="P142" i="2"/>
  <c r="J108" i="2"/>
  <c r="P135" i="2"/>
  <c r="T142" i="2"/>
  <c r="BK155" i="2"/>
  <c r="P155" i="2"/>
  <c r="R155" i="2"/>
  <c r="T155" i="2"/>
  <c r="BK158" i="2"/>
  <c r="J103" i="2" s="1"/>
  <c r="P158" i="2"/>
  <c r="R158" i="2"/>
  <c r="T158" i="2"/>
  <c r="BK166" i="2"/>
  <c r="T166" i="2"/>
  <c r="F92" i="2"/>
  <c r="J92" i="2"/>
  <c r="BF136" i="2"/>
  <c r="BF137" i="2"/>
  <c r="BF139" i="2"/>
  <c r="BF141" i="2"/>
  <c r="BF146" i="2"/>
  <c r="BF156" i="2"/>
  <c r="BF157" i="2"/>
  <c r="BF159" i="2"/>
  <c r="BF165" i="2"/>
  <c r="E85" i="2"/>
  <c r="J89" i="2"/>
  <c r="J126" i="2"/>
  <c r="BF133" i="2"/>
  <c r="BF138" i="2"/>
  <c r="BF147" i="2"/>
  <c r="BF148" i="2"/>
  <c r="BF152" i="2"/>
  <c r="BF160" i="2"/>
  <c r="F126" i="2"/>
  <c r="BF134" i="2"/>
  <c r="BF143" i="2"/>
  <c r="BF144" i="2"/>
  <c r="BF145" i="2"/>
  <c r="BF150" i="2"/>
  <c r="BF161" i="2"/>
  <c r="BF168" i="2"/>
  <c r="BF140" i="2"/>
  <c r="BF149" i="2"/>
  <c r="BF151" i="2"/>
  <c r="BF153" i="2"/>
  <c r="BF163" i="2"/>
  <c r="BF167" i="2"/>
  <c r="BK162" i="2"/>
  <c r="J104" i="2"/>
  <c r="J105" i="2"/>
  <c r="BK164" i="2"/>
  <c r="J106" i="2" s="1"/>
  <c r="AZ95" i="1"/>
  <c r="AZ94" i="1" s="1"/>
  <c r="AV94" i="1" s="1"/>
  <c r="AV95" i="1"/>
  <c r="F37" i="2"/>
  <c r="BD95" i="1" s="1"/>
  <c r="BD94" i="1" s="1"/>
  <c r="W33" i="1" s="1"/>
  <c r="F35" i="2"/>
  <c r="BB95" i="1" s="1"/>
  <c r="BB94" i="1" s="1"/>
  <c r="W31" i="1" s="1"/>
  <c r="F36" i="2"/>
  <c r="BC95" i="1" s="1"/>
  <c r="BC94" i="1" s="1"/>
  <c r="W32" i="1" s="1"/>
  <c r="J99" i="2" l="1"/>
  <c r="J98" i="2"/>
  <c r="J107" i="2"/>
  <c r="J102" i="2"/>
  <c r="T154" i="2"/>
  <c r="R154" i="2"/>
  <c r="P154" i="2"/>
  <c r="T131" i="2"/>
  <c r="P131" i="2"/>
  <c r="R131" i="2"/>
  <c r="J109" i="2"/>
  <c r="BK131" i="2"/>
  <c r="BK154" i="2"/>
  <c r="AY94" i="1"/>
  <c r="AX94" i="1"/>
  <c r="R130" i="2" l="1"/>
  <c r="J101" i="2"/>
  <c r="J97" i="2"/>
  <c r="P130" i="2"/>
  <c r="AU95" i="1" s="1"/>
  <c r="AU94" i="1" s="1"/>
  <c r="T130" i="2"/>
  <c r="BK130" i="2"/>
  <c r="J96" i="2"/>
  <c r="AW95" i="1" l="1"/>
  <c r="AT95" i="1" s="1"/>
  <c r="BA95" i="1"/>
  <c r="BA94" i="1" s="1"/>
  <c r="AW94" i="1" s="1"/>
  <c r="AT94" i="1" s="1"/>
</calcChain>
</file>

<file path=xl/sharedStrings.xml><?xml version="1.0" encoding="utf-8"?>
<sst xmlns="http://schemas.openxmlformats.org/spreadsheetml/2006/main" count="1069" uniqueCount="346">
  <si>
    <t>Export Komplet</t>
  </si>
  <si>
    <t/>
  </si>
  <si>
    <t>2.0</t>
  </si>
  <si>
    <t>False</t>
  </si>
  <si>
    <t>{8a7e09b1-0993-49a2-98a9-bd17b6617ee8}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</si>
  <si>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</si>
  <si>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</si>
  <si>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</si>
  <si>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</si>
  <si>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</si>
  <si>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</si>
  <si>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</si>
  <si>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18017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</si>
  <si>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</si>
  <si>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</si>
  <si>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</si>
  <si>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</si>
  <si>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</si>
  <si>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</si>
  <si>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</si>
  <si>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</si>
  <si>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</si>
  <si>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</si>
  <si>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</si>
  <si>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</si>
  <si>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</si>
  <si>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</si>
  <si>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</si>
  <si>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</si>
  <si>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</si>
  <si>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</si>
  <si>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</si>
  <si>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</si>
  <si>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</si>
  <si>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</si>
  <si>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</si>
  <si>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</si>
  <si>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</si>
  <si>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</si>
  <si>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</si>
  <si>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</si>
  <si>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</si>
  <si>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</si>
  <si>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</si>
  <si>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</si>
  <si>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</si>
  <si>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</si>
  <si>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</si>
  <si>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</si>
  <si>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</si>
  <si>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</si>
  <si>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</si>
  <si>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</si>
  <si>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</si>
  <si>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</si>
  <si>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</si>
  <si>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</si>
  <si>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</si>
  <si>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</si>
  <si>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</si>
  <si>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</si>
  <si>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</si>
  <si>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</si>
  <si>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</si>
  <si>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</si>
  <si>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</si>
  <si>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</si>
  <si>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</si>
  <si>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</si>
  <si>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</si>
  <si>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</si>
  <si>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</si>
  <si>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</si>
  <si>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</si>
  <si>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{e0f549d0-af78-429b-a6e5-790fbdd74d1a}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</si>
  <si>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</si>
  <si>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</si>
  <si>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</si>
  <si>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</si>
  <si>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</si>
  <si>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</si>
  <si>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</si>
  <si>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</si>
  <si>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</si>
  <si>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</si>
  <si>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</si>
  <si>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</si>
  <si>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</si>
  <si>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</si>
  <si>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</si>
  <si>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</si>
  <si>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776 - Podlahy povlakové</t>
  </si>
  <si>
    <t xml:space="preserve">    784 - Maľby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</si>
  <si>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</si>
  <si>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</si>
  <si>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</si>
  <si>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</si>
  <si>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</si>
  <si>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</si>
  <si>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</si>
  <si>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</si>
  <si>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</si>
  <si>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</si>
  <si>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</si>
  <si>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</si>
  <si>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</si>
  <si>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</si>
  <si>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</si>
  <si>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</si>
  <si>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</si>
  <si>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</si>
  <si>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</si>
  <si>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</si>
  <si>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</si>
  <si>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317162102</t>
  </si>
  <si>
    <t>ks</t>
  </si>
  <si>
    <t>4</t>
  </si>
  <si>
    <t>2</t>
  </si>
  <si>
    <t>-1579660648</t>
  </si>
  <si>
    <t>m2</t>
  </si>
  <si>
    <t>481796614</t>
  </si>
  <si>
    <t>6</t>
  </si>
  <si>
    <t>Úpravy povrchov, podlahy, osadenie</t>
  </si>
  <si>
    <t>6109911111</t>
  </si>
  <si>
    <t>Zakrývanie výplní vnútorných okenných otvorov, predmetov a konštrukcií</t>
  </si>
  <si>
    <t>2122087710</t>
  </si>
  <si>
    <t>611421421</t>
  </si>
  <si>
    <t>Oprava vnútorných vápenných omietok</t>
  </si>
  <si>
    <t>-2113737628</t>
  </si>
  <si>
    <t>612464212</t>
  </si>
  <si>
    <t xml:space="preserve">Vnútorná omietka stien </t>
  </si>
  <si>
    <t>1647015428</t>
  </si>
  <si>
    <t>612481119</t>
  </si>
  <si>
    <t>Potiahnutie vnútorných stien sklotextílnou mriežkou s celoplošným prilepením</t>
  </si>
  <si>
    <t>-1751109591</t>
  </si>
  <si>
    <t>625259406</t>
  </si>
  <si>
    <t>Izolácia  steny MV hr.100mm</t>
  </si>
  <si>
    <t>-1921406477</t>
  </si>
  <si>
    <t>9</t>
  </si>
  <si>
    <t>632450290</t>
  </si>
  <si>
    <t>Cementová samonivelizačná stierka</t>
  </si>
  <si>
    <t>943745376</t>
  </si>
  <si>
    <t>Ostatné konštrukcie a práce-búranie</t>
  </si>
  <si>
    <t>10</t>
  </si>
  <si>
    <t>943944121</t>
  </si>
  <si>
    <t>Montáž + demontáž lešenia</t>
  </si>
  <si>
    <t>461919215</t>
  </si>
  <si>
    <t>11</t>
  </si>
  <si>
    <t>952901111</t>
  </si>
  <si>
    <t>Vyčistenie budov pri výške podlaží do 4 m</t>
  </si>
  <si>
    <t>-1991714097</t>
  </si>
  <si>
    <t>12</t>
  </si>
  <si>
    <t>716817808</t>
  </si>
  <si>
    <t>13</t>
  </si>
  <si>
    <t>965044201</t>
  </si>
  <si>
    <t>1347302654</t>
  </si>
  <si>
    <t>14</t>
  </si>
  <si>
    <t>968061137</t>
  </si>
  <si>
    <t>872380128</t>
  </si>
  <si>
    <t>15</t>
  </si>
  <si>
    <t>978013161</t>
  </si>
  <si>
    <t>Otlčenie omietok stien vnútorných vápenných alebo vápennocementových v rozsahu do 50 %</t>
  </si>
  <si>
    <t>930373704</t>
  </si>
  <si>
    <t>16</t>
  </si>
  <si>
    <t>979011121</t>
  </si>
  <si>
    <t>Zvislá doprava sutiny a vybúraných hmôt za každé ďalšie podlažie</t>
  </si>
  <si>
    <t>t</t>
  </si>
  <si>
    <t>199909002</t>
  </si>
  <si>
    <t>979081111</t>
  </si>
  <si>
    <t>Odvoz sutiny a vybúraných hmôt na skládku do 1 km</t>
  </si>
  <si>
    <t>979081121</t>
  </si>
  <si>
    <t>Odvoz sutiny a vybúraných hmôt na skládku za každý ďalší 1 km</t>
  </si>
  <si>
    <t>769598847</t>
  </si>
  <si>
    <t>979082111</t>
  </si>
  <si>
    <t>Vnútrostavenisková doprava sutiny a vybúraných hmôt do 10 m</t>
  </si>
  <si>
    <t>1127602579</t>
  </si>
  <si>
    <t>979082121</t>
  </si>
  <si>
    <t>Vnútrostavenisková doprava sutiny a vybúraných hmôt za každých ďalších 5 m</t>
  </si>
  <si>
    <t>1046533536</t>
  </si>
  <si>
    <t>979089002</t>
  </si>
  <si>
    <t xml:space="preserve">Poplatok za skladovanie </t>
  </si>
  <si>
    <t>1942343734</t>
  </si>
  <si>
    <t>PSV</t>
  </si>
  <si>
    <t>Práce a dodávky PSV</t>
  </si>
  <si>
    <t>763</t>
  </si>
  <si>
    <t>Konštrukcie - drevostavby</t>
  </si>
  <si>
    <t>763115100</t>
  </si>
  <si>
    <t>Obklad steny sadrokartonom hr.15mm</t>
  </si>
  <si>
    <t>-552675598</t>
  </si>
  <si>
    <t>763136060</t>
  </si>
  <si>
    <t>Kazetový podhľad 600 x 600 mm, akustik</t>
  </si>
  <si>
    <t>-1296797076</t>
  </si>
  <si>
    <t>766</t>
  </si>
  <si>
    <t>Konštrukcie stolárske</t>
  </si>
  <si>
    <t>766421811</t>
  </si>
  <si>
    <t>Demontáž hlinikoveho podhľadu</t>
  </si>
  <si>
    <t>1934955686</t>
  </si>
  <si>
    <t>766621400</t>
  </si>
  <si>
    <t>-2063572517</t>
  </si>
  <si>
    <t>766662112</t>
  </si>
  <si>
    <t>1933347925</t>
  </si>
  <si>
    <t>767</t>
  </si>
  <si>
    <t>Konštrukcie doplnkové kovové</t>
  </si>
  <si>
    <t>767661500</t>
  </si>
  <si>
    <t>-213382527</t>
  </si>
  <si>
    <t>776</t>
  </si>
  <si>
    <t>Podlahy povlakové</t>
  </si>
  <si>
    <t>776541100</t>
  </si>
  <si>
    <t>Lepena podlaha PVC-bespečnostná podlahovina</t>
  </si>
  <si>
    <t>1344756805</t>
  </si>
  <si>
    <t>784</t>
  </si>
  <si>
    <t>Maľby</t>
  </si>
  <si>
    <t>784411301</t>
  </si>
  <si>
    <t>Pačokovanie vápenným mliekom jednonásobné jemnozrnných podkladov výšky do 3,80 m</t>
  </si>
  <si>
    <t>-1794961141</t>
  </si>
  <si>
    <t>784441010</t>
  </si>
  <si>
    <t>1141067375</t>
  </si>
  <si>
    <t>m</t>
  </si>
  <si>
    <t>Elektroinštalácia a SLP</t>
  </si>
  <si>
    <t>Stavebná časť</t>
  </si>
  <si>
    <t>VZT a klimatizácia</t>
  </si>
  <si>
    <t>Ministerstvo vnútra SR, Pribinova 2, 812 72 Bratislava</t>
  </si>
  <si>
    <t>1 - stavebná časť</t>
  </si>
  <si>
    <t>IČO: 00 151 866</t>
  </si>
  <si>
    <t>00 151 866</t>
  </si>
  <si>
    <t>ČP</t>
  </si>
  <si>
    <t>TV</t>
  </si>
  <si>
    <t>Typ položky</t>
  </si>
  <si>
    <t>Kód položky</t>
  </si>
  <si>
    <t xml:space="preserve">J. cena </t>
  </si>
  <si>
    <t>Celková cena</t>
  </si>
  <si>
    <t>M</t>
  </si>
  <si>
    <t>EZA000001772</t>
  </si>
  <si>
    <t>Zásuvka dátová Mosaic 76565 RJ45 2M FTP 6 biela</t>
  </si>
  <si>
    <t>KZL000002390</t>
  </si>
  <si>
    <t>974032871</t>
  </si>
  <si>
    <t>Vytváranie drážok ručným drážkovačom v nepálených pórobetónových tvárniciach hĺbky do 30 mm, š. do 30 mm,  -0,00045t</t>
  </si>
  <si>
    <t>Práce a dodávky M</t>
  </si>
  <si>
    <t>21-M</t>
  </si>
  <si>
    <t>Elektromontáže</t>
  </si>
  <si>
    <t>210010302</t>
  </si>
  <si>
    <t>Krabica prístrojová dvojnásobná, bez zapojenia (1901, KZ 3)</t>
  </si>
  <si>
    <t>M-nosný materiál</t>
  </si>
  <si>
    <t>345410002400</t>
  </si>
  <si>
    <t>Krabica univerzálna z PVC pod omietku KU 68-1901,Dxh 73x42 mm, KOPOS</t>
  </si>
  <si>
    <t>210100013</t>
  </si>
  <si>
    <t>Ukončenie vodičov v rozvádzač. vrátane zapojenia a vodičovej koncovky do 16 mm2 pre vonkajšie práce</t>
  </si>
  <si>
    <t>210110004</t>
  </si>
  <si>
    <t>374410015500</t>
  </si>
  <si>
    <t>210120410</t>
  </si>
  <si>
    <t>Prúdové chrániče dvojpólové 16 - 80 A</t>
  </si>
  <si>
    <t>358230009300</t>
  </si>
  <si>
    <t>210120411</t>
  </si>
  <si>
    <t>Prúdové chrániče štvorpólové 25 - 80 A</t>
  </si>
  <si>
    <t>358230017400</t>
  </si>
  <si>
    <t>210120412</t>
  </si>
  <si>
    <t>Prúdové chrániče selektívne štvorpólové 40 - 63 A</t>
  </si>
  <si>
    <t>358230027700</t>
  </si>
  <si>
    <t>210193073</t>
  </si>
  <si>
    <t>Domova rozvodnica do 48 M pre zapustenú montáž bez sekacích prác</t>
  </si>
  <si>
    <t>Y7-113689</t>
  </si>
  <si>
    <t>Rozvodnica, POD omietku, biele dvere, N/PE svorky, 2 rady, 48 modulov, BF-U-2/48-C</t>
  </si>
  <si>
    <t>kus</t>
  </si>
  <si>
    <t>210203051</t>
  </si>
  <si>
    <t>Montáž a zapojenie LED panelu 600x600 mm do kazetového stropu</t>
  </si>
  <si>
    <t>348130002400</t>
  </si>
  <si>
    <t>210881004</t>
  </si>
  <si>
    <t>Vodič bezhalogénový, medený uložený voľne N2XH 0,6/1,0 kV  16</t>
  </si>
  <si>
    <t>341610012600</t>
  </si>
  <si>
    <t>Vodič medený bezhalogenový N2XH 16 mm2</t>
  </si>
  <si>
    <t>210881021</t>
  </si>
  <si>
    <t>Kábel bezhalogénový, medený uložený voľne N2XH 0,6/1,0 kV  3x1,5</t>
  </si>
  <si>
    <t>341610014300</t>
  </si>
  <si>
    <t>Kábel medený bezhalogenový N2XH 3x1,5 mm2</t>
  </si>
  <si>
    <t>210881022</t>
  </si>
  <si>
    <t>Kábel bezhalogénový, medený uložený voľne N2XH 0,6/1,0 kV  3x2,5</t>
  </si>
  <si>
    <t>341610014400</t>
  </si>
  <si>
    <t>Kábel medený bezhalogenový N2XH 3x2,5 mm2</t>
  </si>
  <si>
    <t>210881056</t>
  </si>
  <si>
    <t>Vodič bezhalogénový, medený uložený pevne N2XH 0,6/1,0 kV  6</t>
  </si>
  <si>
    <t>341610012400</t>
  </si>
  <si>
    <t>Vodič medený bezhalogenový N2XH 6 mm2</t>
  </si>
  <si>
    <t>210881075</t>
  </si>
  <si>
    <t>Kábel bezhalogénový, medený uložený pevne N2XH 0,6/1,0 kV  3x1,5</t>
  </si>
  <si>
    <t>341610016800</t>
  </si>
  <si>
    <t>Kábel medený bezhalogenový N2XH 5x1,5 mm2</t>
  </si>
  <si>
    <t>210881104</t>
  </si>
  <si>
    <t>Kábel bezhalogénový, medený uložený pevne N2XH 0,6/1,0 kV  5x10</t>
  </si>
  <si>
    <t>341610017200</t>
  </si>
  <si>
    <t>Kábel medený bezhalogenový N2XH 5x10 mm2</t>
  </si>
  <si>
    <t>22-M</t>
  </si>
  <si>
    <t>Montáže oznamovacích a zabezpečovacích zariadení</t>
  </si>
  <si>
    <t>220511034</t>
  </si>
  <si>
    <t>Kábel volne uložený na  kabelovú lávku, alebo do žľabu</t>
  </si>
  <si>
    <t>341230001800</t>
  </si>
  <si>
    <t>Kábel medený dátový FTP-AWG Patch 4x2x24 mm2</t>
  </si>
  <si>
    <t>95-M</t>
  </si>
  <si>
    <t>Revízie</t>
  </si>
  <si>
    <t>950103003</t>
  </si>
  <si>
    <t>El. inšt. kontrola stavu el. okruhu vrátane inštal., ovládacích a istiacich prvkov, ale bez pripoj. spotrebičov v priestore bezp. nad 10 vývodov</t>
  </si>
  <si>
    <t>950106003</t>
  </si>
  <si>
    <t>Meranie pri revíziách meranie izolačných odporov vnútorného zapojenia rozvádzača alebo rozvodnice</t>
  </si>
  <si>
    <t>950106009</t>
  </si>
  <si>
    <t>Meranie pri revíziách impedancia slučky vypínača na rozvodnom zariadení spotrebičoch alebo prístrojoch</t>
  </si>
  <si>
    <t>950106013</t>
  </si>
  <si>
    <t>Meranie pri revíziách meranie, skúšanie a preverenie ochrany chráničom napäťovým</t>
  </si>
  <si>
    <t>celkom</t>
  </si>
  <si>
    <t>2 - elektroinštalácia a SLP</t>
  </si>
  <si>
    <t>1072206993</t>
  </si>
  <si>
    <t>Montáže vzduchotechnických zariadení</t>
  </si>
  <si>
    <t>769</t>
  </si>
  <si>
    <t>4 - klimatizácia</t>
  </si>
  <si>
    <t>oživenie, funkčná skúška a zaregulovanie</t>
  </si>
  <si>
    <t>Presun hmôt, lešenie</t>
  </si>
  <si>
    <t>montáž klim. jednotiek</t>
  </si>
  <si>
    <t>Cu potrubie s izoláciou a chladivom - dvojica</t>
  </si>
  <si>
    <t>ovládacia kabeláž</t>
  </si>
  <si>
    <t>konzola pod vonkajšiu jednotku</t>
  </si>
  <si>
    <t xml:space="preserve">Martin ORPZ, vybudovanie špecialnej výsluchovej miestnosti </t>
  </si>
  <si>
    <t>Komenského 2, Martin</t>
  </si>
  <si>
    <t>Martin ORPZ, vybudovanie špeciálnej výsluchovej miestnosti</t>
  </si>
  <si>
    <t xml:space="preserve">IČO: </t>
  </si>
  <si>
    <t xml:space="preserve">IČ DPH: </t>
  </si>
  <si>
    <t>Keramický  preklad nadodverny D+M - L1200, hr. muriva 300</t>
  </si>
  <si>
    <t>Priečky z tehál pálených pórobetónových hr. 150</t>
  </si>
  <si>
    <t>Demontáž dverí so zárubňou 800/1970</t>
  </si>
  <si>
    <t>Okno s feritovým sklom+žaluzia – zvukoizolačné 2000x1000</t>
  </si>
  <si>
    <t>D+M dverí  800/1970 + zárubňa – zvukoizolačné + prechodová lišta</t>
  </si>
  <si>
    <t>Maľby latexové dvojnásobné základné, ručne nanášané na jemnozrnný podklad výšky do 3,80 m - biela</t>
  </si>
  <si>
    <t xml:space="preserve">príplatok za farebný odtieň </t>
  </si>
  <si>
    <t>Brúsenie existujúcich betónových podláh+ odstránenie existujucej PVC podlahy</t>
  </si>
  <si>
    <t>Montáž + dodávka  sieťky na okno 900/1400 + poistka na kľučku</t>
  </si>
  <si>
    <t>ošetrenie a synt. náter radiátorov</t>
  </si>
  <si>
    <t>vybúranie otvoru do muriva hr. 300 mm - 900/2050</t>
  </si>
  <si>
    <t>Demontáž interierového okna 2000/1600</t>
  </si>
  <si>
    <t>vybúranie prierazov do muriva hr. 150 mm 100/100 mm</t>
  </si>
  <si>
    <t xml:space="preserve">Vonkajšia klimatizačná jednotka </t>
  </si>
  <si>
    <t>vnútorná jednotka nástenná, 2,5Kw, max.45dB, A++, diaľkové ovládanie</t>
  </si>
  <si>
    <t>2- spínač (prepínač), nástenný pre prostredie obyčajné alebo vlhké vrátane zapojenia</t>
  </si>
  <si>
    <t>2-Prepínač - biely</t>
  </si>
  <si>
    <t xml:space="preserve">Prúdový chránič TX3 4P, 63 A, 300 mA, typ AC selektívny, 4 moduly, </t>
  </si>
  <si>
    <t xml:space="preserve">Prúdový chránič RX3 4P, 40 A, 30 mA, typ AC, 4 moduly, </t>
  </si>
  <si>
    <t>Prúdový chránič RX3 2P, 40 A, 300 mA, typ AC, 2 moduly</t>
  </si>
  <si>
    <t>LED panel 600x600 mm studená biela 40W, opal sklo</t>
  </si>
  <si>
    <t>hod</t>
  </si>
  <si>
    <t>2 -zásuvka  6 biela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</si>
</sst>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;#,##0;"/>
  </numFmts>
  <fonts count="4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FF0000"/>
      <name val="Tahoma"/>
      <family val="2"/>
    </font>
    <font>
      <sz val="8"/>
      <color rgb="FF0065CE"/>
      <name val="Tahoma"/>
      <family val="2"/>
    </font>
    <font>
      <sz val="8"/>
      <color rgb="FF008080"/>
      <name val="Tahoma"/>
      <family val="2"/>
    </font>
    <font>
      <b/>
      <sz val="16"/>
      <color theme="1"/>
      <name val="Calibri"/>
      <family val="2"/>
      <charset val="238"/>
      <scheme val="minor"/>
    </font>
    <font>
      <sz val="10"/>
      <name val="Arial CE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9" fillId="0" borderId="0" applyNumberFormat="0" applyFill="0" applyBorder="0" applyAlignment="0" applyProtection="0"/>
    <xf numFmtId="0" fontId="30" fillId="0" borderId="0"/>
    <xf numFmtId="0" fontId="32" fillId="0" borderId="0"/>
    <xf numFmtId="0" fontId="34" fillId="0" borderId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33" fillId="0" borderId="0" xfId="0" applyFont="1"/>
    <xf numFmtId="0" fontId="31" fillId="0" borderId="0" xfId="0" applyFont="1"/>
    <xf numFmtId="0" fontId="0" fillId="0" borderId="0" xfId="0"/>
    <xf numFmtId="165" fontId="2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35" fillId="7" borderId="23" xfId="4" applyNumberFormat="1" applyFont="1" applyFill="1" applyBorder="1" applyAlignment="1" applyProtection="1">
      <alignment horizontal="center" vertical="center" wrapText="1" readingOrder="1"/>
    </xf>
    <xf numFmtId="0" fontId="34" fillId="0" borderId="0" xfId="4" applyFont="1"/>
    <xf numFmtId="168" fontId="36" fillId="8" borderId="23" xfId="4" applyNumberFormat="1" applyFont="1" applyFill="1" applyBorder="1" applyAlignment="1" applyProtection="1">
      <alignment horizontal="right" vertical="center" readingOrder="1"/>
    </xf>
    <xf numFmtId="49" fontId="36" fillId="8" borderId="23" xfId="4" applyNumberFormat="1" applyFont="1" applyFill="1" applyBorder="1" applyAlignment="1" applyProtection="1">
      <alignment horizontal="center" vertical="center" readingOrder="1"/>
    </xf>
    <xf numFmtId="49" fontId="36" fillId="8" borderId="23" xfId="4" applyNumberFormat="1" applyFont="1" applyFill="1" applyBorder="1" applyAlignment="1" applyProtection="1">
      <alignment horizontal="left" vertical="center" readingOrder="1"/>
    </xf>
    <xf numFmtId="49" fontId="36" fillId="8" borderId="23" xfId="4" applyNumberFormat="1" applyFont="1" applyFill="1" applyBorder="1" applyAlignment="1" applyProtection="1">
      <alignment horizontal="left" vertical="center" wrapText="1" readingOrder="1"/>
    </xf>
    <xf numFmtId="49" fontId="36" fillId="6" borderId="23" xfId="4" applyNumberFormat="1" applyFont="1" applyFill="1" applyBorder="1" applyAlignment="1" applyProtection="1">
      <alignment horizontal="left" vertical="center" readingOrder="1"/>
    </xf>
    <xf numFmtId="167" fontId="37" fillId="6" borderId="23" xfId="4" applyNumberFormat="1" applyFont="1" applyFill="1" applyBorder="1" applyAlignment="1" applyProtection="1">
      <alignment horizontal="right" vertical="center" readingOrder="1"/>
    </xf>
    <xf numFmtId="4" fontId="36" fillId="8" borderId="23" xfId="4" applyNumberFormat="1" applyFont="1" applyFill="1" applyBorder="1" applyAlignment="1" applyProtection="1">
      <alignment horizontal="right" vertical="center" readingOrder="1"/>
    </xf>
    <xf numFmtId="3" fontId="35" fillId="6" borderId="23" xfId="4" applyNumberFormat="1" applyFont="1" applyFill="1" applyBorder="1" applyAlignment="1" applyProtection="1">
      <alignment horizontal="right" vertical="center" readingOrder="1"/>
    </xf>
    <xf numFmtId="49" fontId="35" fillId="8" borderId="23" xfId="4" applyNumberFormat="1" applyFont="1" applyFill="1" applyBorder="1" applyAlignment="1" applyProtection="1">
      <alignment horizontal="center" vertical="center" readingOrder="1"/>
    </xf>
    <xf numFmtId="49" fontId="35" fillId="8" borderId="23" xfId="4" applyNumberFormat="1" applyFont="1" applyFill="1" applyBorder="1" applyAlignment="1" applyProtection="1">
      <alignment horizontal="left" vertical="center" readingOrder="1"/>
    </xf>
    <xf numFmtId="49" fontId="38" fillId="6" borderId="23" xfId="4" applyNumberFormat="1" applyFont="1" applyFill="1" applyBorder="1" applyAlignment="1" applyProtection="1">
      <alignment horizontal="left" vertical="center" wrapText="1" readingOrder="1"/>
    </xf>
    <xf numFmtId="49" fontId="35" fillId="6" borderId="23" xfId="4" applyNumberFormat="1" applyFont="1" applyFill="1" applyBorder="1" applyAlignment="1" applyProtection="1">
      <alignment horizontal="left" vertical="center" readingOrder="1"/>
    </xf>
    <xf numFmtId="167" fontId="35" fillId="6" borderId="23" xfId="4" applyNumberFormat="1" applyFont="1" applyFill="1" applyBorder="1" applyAlignment="1" applyProtection="1">
      <alignment horizontal="right" vertical="center" readingOrder="1"/>
    </xf>
    <xf numFmtId="4" fontId="35" fillId="6" borderId="23" xfId="4" applyNumberFormat="1" applyFont="1" applyFill="1" applyBorder="1" applyAlignment="1" applyProtection="1">
      <alignment horizontal="right" vertical="center" readingOrder="1"/>
    </xf>
    <xf numFmtId="49" fontId="35" fillId="6" borderId="23" xfId="4" applyNumberFormat="1" applyFont="1" applyFill="1" applyBorder="1" applyAlignment="1" applyProtection="1">
      <alignment horizontal="left" vertical="center" wrapText="1" readingOrder="1"/>
    </xf>
    <xf numFmtId="4" fontId="39" fillId="6" borderId="23" xfId="4" applyNumberFormat="1" applyFont="1" applyFill="1" applyBorder="1" applyAlignment="1" applyProtection="1">
      <alignment horizontal="right" vertical="center" readingOrder="1"/>
    </xf>
    <xf numFmtId="0" fontId="40" fillId="0" borderId="0" xfId="4" applyFont="1"/>
    <xf numFmtId="49" fontId="36" fillId="5" borderId="23" xfId="4" applyNumberFormat="1" applyFont="1" applyFill="1" applyBorder="1" applyAlignment="1" applyProtection="1">
      <alignment horizontal="left" vertical="center" readingOrder="1"/>
    </xf>
    <xf numFmtId="167" fontId="37" fillId="5" borderId="23" xfId="4" applyNumberFormat="1" applyFont="1" applyFill="1" applyBorder="1" applyAlignment="1" applyProtection="1">
      <alignment horizontal="right" vertical="center" readingOrder="1"/>
    </xf>
    <xf numFmtId="0" fontId="41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5" fontId="2" fillId="0" borderId="29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17" fillId="4" borderId="30" xfId="0" applyFont="1" applyFill="1" applyBorder="1" applyAlignment="1">
      <alignment horizontal="center" vertical="center" wrapText="1"/>
    </xf>
    <xf numFmtId="4" fontId="19" fillId="0" borderId="29" xfId="0" applyNumberFormat="1" applyFont="1" applyBorder="1" applyAlignment="1"/>
    <xf numFmtId="0" fontId="8" fillId="0" borderId="28" xfId="0" applyFont="1" applyBorder="1" applyAlignment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29" xfId="0" applyNumberFormat="1" applyFont="1" applyBorder="1" applyAlignment="1"/>
    <xf numFmtId="0" fontId="7" fillId="0" borderId="0" xfId="0" applyFont="1" applyBorder="1" applyAlignment="1">
      <alignment horizontal="left"/>
    </xf>
    <xf numFmtId="4" fontId="7" fillId="0" borderId="29" xfId="0" applyNumberFormat="1" applyFont="1" applyBorder="1" applyAlignment="1"/>
    <xf numFmtId="4" fontId="17" fillId="0" borderId="31" xfId="0" applyNumberFormat="1" applyFont="1" applyBorder="1" applyAlignment="1" applyProtection="1">
      <alignment vertical="center"/>
      <protection locked="0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0" fillId="0" borderId="28" xfId="0" applyFont="1" applyBorder="1" applyAlignment="1" applyProtection="1">
      <alignment vertical="center"/>
      <protection locked="0"/>
    </xf>
    <xf numFmtId="0" fontId="0" fillId="0" borderId="28" xfId="0" applyBorder="1"/>
    <xf numFmtId="0" fontId="0" fillId="0" borderId="32" xfId="0" applyBorder="1"/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0" fillId="0" borderId="24" xfId="4" applyFont="1" applyBorder="1" applyAlignment="1">
      <alignment horizontal="center" wrapText="1"/>
    </xf>
  </cellXfs>
  <cellStyles count="5">
    <cellStyle name="Hypertextové prepojenie" xfId="1" builtinId="8"/>
    <cellStyle name="Normálne" xfId="0" builtinId="0" customBuiltin="1"/>
    <cellStyle name="Normálne 2" xfId="2"/>
    <cellStyle name="Normálne 3" xfId="4"/>
    <cellStyle name="normální_Rozpočet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ezakova2732253/Desktop/18017%20-%20Vybudovanie%20&#353;pecialnej%20v&#253;sluchovej%20miestnosti%20Bystereck&#225;%202067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Vybudovanie špecialne..."/>
    </sheetNames>
    <sheetDataSet>
      <sheetData sheetId="0">
        <row r="6">
          <cell r="K6" t="str">
            <v>Vybudovanie špecialnej výsluchovej miestnosti Bysterecká 2067/5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S94" sqref="S9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219" t="s">
        <v>5</v>
      </c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244" t="s">
        <v>12</v>
      </c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13</v>
      </c>
      <c r="K6" s="245" t="s">
        <v>318</v>
      </c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R6" s="17"/>
      <c r="BS6" s="14" t="s">
        <v>6</v>
      </c>
    </row>
    <row r="7" spans="1:74" s="1" customFormat="1" ht="12" customHeight="1" x14ac:dyDescent="0.2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16</v>
      </c>
      <c r="J8" s="151"/>
      <c r="K8" s="147" t="s">
        <v>319</v>
      </c>
      <c r="AK8" s="23" t="s">
        <v>18</v>
      </c>
      <c r="AN8" s="186"/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5">
      <c r="B10" s="17"/>
      <c r="D10" s="23" t="s">
        <v>19</v>
      </c>
      <c r="K10" s="151" t="s">
        <v>221</v>
      </c>
      <c r="AK10" s="23" t="s">
        <v>20</v>
      </c>
      <c r="AM10" s="153"/>
      <c r="AN10" s="21" t="s">
        <v>224</v>
      </c>
      <c r="AR10" s="17"/>
      <c r="BS10" s="14" t="s">
        <v>6</v>
      </c>
    </row>
    <row r="11" spans="1:74" s="1" customFormat="1" ht="18.399999999999999" customHeight="1" x14ac:dyDescent="0.2">
      <c r="B11" s="17"/>
      <c r="E11" s="21" t="s">
        <v>17</v>
      </c>
      <c r="AK11" s="23" t="s">
        <v>21</v>
      </c>
      <c r="AN11" s="21" t="s">
        <v>1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22</v>
      </c>
      <c r="K13" s="151"/>
      <c r="AK13" s="23" t="s">
        <v>20</v>
      </c>
      <c r="AN13" s="154"/>
      <c r="AR13" s="17"/>
      <c r="BS13" s="14" t="s">
        <v>6</v>
      </c>
    </row>
    <row r="14" spans="1:74" ht="12.75" x14ac:dyDescent="0.2">
      <c r="B14" s="17"/>
      <c r="E14" s="21" t="s">
        <v>17</v>
      </c>
      <c r="AK14" s="23" t="s">
        <v>21</v>
      </c>
      <c r="AN14" s="154"/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23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17</v>
      </c>
      <c r="AK17" s="23" t="s">
        <v>21</v>
      </c>
      <c r="AN17" s="21" t="s">
        <v>1</v>
      </c>
      <c r="AR17" s="17"/>
      <c r="BS17" s="14" t="s">
        <v>24</v>
      </c>
    </row>
    <row r="18" spans="1:71" s="1" customFormat="1" ht="6.95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25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399999999999999" customHeight="1" x14ac:dyDescent="0.2">
      <c r="B20" s="17"/>
      <c r="E20" s="21" t="s">
        <v>17</v>
      </c>
      <c r="AK20" s="23" t="s">
        <v>21</v>
      </c>
      <c r="AN20" s="21" t="s">
        <v>1</v>
      </c>
      <c r="AR20" s="17"/>
      <c r="BS20" s="14" t="s">
        <v>24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26</v>
      </c>
      <c r="AR22" s="17"/>
    </row>
    <row r="23" spans="1:71" s="1" customFormat="1" ht="16.5" customHeight="1" x14ac:dyDescent="0.2">
      <c r="B23" s="17"/>
      <c r="E23" s="246" t="s">
        <v>1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27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47"/>
      <c r="AL26" s="248"/>
      <c r="AM26" s="248"/>
      <c r="AN26" s="248"/>
      <c r="AO26" s="248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49" t="s">
        <v>28</v>
      </c>
      <c r="M28" s="249"/>
      <c r="N28" s="249"/>
      <c r="O28" s="249"/>
      <c r="P28" s="249"/>
      <c r="Q28" s="26"/>
      <c r="R28" s="26"/>
      <c r="S28" s="26"/>
      <c r="T28" s="26"/>
      <c r="U28" s="26"/>
      <c r="V28" s="26"/>
      <c r="W28" s="249" t="s">
        <v>29</v>
      </c>
      <c r="X28" s="249"/>
      <c r="Y28" s="249"/>
      <c r="Z28" s="249"/>
      <c r="AA28" s="249"/>
      <c r="AB28" s="249"/>
      <c r="AC28" s="249"/>
      <c r="AD28" s="249"/>
      <c r="AE28" s="249"/>
      <c r="AF28" s="26"/>
      <c r="AG28" s="26"/>
      <c r="AH28" s="26"/>
      <c r="AI28" s="26"/>
      <c r="AJ28" s="26"/>
      <c r="AK28" s="249" t="s">
        <v>30</v>
      </c>
      <c r="AL28" s="249"/>
      <c r="AM28" s="249"/>
      <c r="AN28" s="249"/>
      <c r="AO28" s="249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31</v>
      </c>
      <c r="F29" s="23" t="s">
        <v>32</v>
      </c>
      <c r="L29" s="237">
        <v>0.2</v>
      </c>
      <c r="M29" s="236"/>
      <c r="N29" s="236"/>
      <c r="O29" s="236"/>
      <c r="P29" s="236"/>
      <c r="W29" s="235"/>
      <c r="X29" s="236"/>
      <c r="Y29" s="236"/>
      <c r="Z29" s="236"/>
      <c r="AA29" s="236"/>
      <c r="AB29" s="236"/>
      <c r="AC29" s="236"/>
      <c r="AD29" s="236"/>
      <c r="AE29" s="236"/>
      <c r="AK29" s="235"/>
      <c r="AL29" s="236"/>
      <c r="AM29" s="236"/>
      <c r="AN29" s="236"/>
      <c r="AO29" s="236"/>
      <c r="AR29" s="31"/>
    </row>
    <row r="30" spans="1:71" s="3" customFormat="1" ht="14.45" customHeight="1" x14ac:dyDescent="0.2">
      <c r="B30" s="31"/>
      <c r="F30" s="23" t="s">
        <v>33</v>
      </c>
      <c r="L30" s="237">
        <v>0.2</v>
      </c>
      <c r="M30" s="236"/>
      <c r="N30" s="236"/>
      <c r="O30" s="236"/>
      <c r="P30" s="236"/>
      <c r="W30" s="235"/>
      <c r="X30" s="236"/>
      <c r="Y30" s="236"/>
      <c r="Z30" s="236"/>
      <c r="AA30" s="236"/>
      <c r="AB30" s="236"/>
      <c r="AC30" s="236"/>
      <c r="AD30" s="236"/>
      <c r="AE30" s="236"/>
      <c r="AK30" s="235"/>
      <c r="AL30" s="236"/>
      <c r="AM30" s="236"/>
      <c r="AN30" s="236"/>
      <c r="AO30" s="236"/>
      <c r="AR30" s="31"/>
    </row>
    <row r="31" spans="1:71" s="3" customFormat="1" ht="14.45" hidden="1" customHeight="1" x14ac:dyDescent="0.2">
      <c r="B31" s="31"/>
      <c r="F31" s="23" t="s">
        <v>34</v>
      </c>
      <c r="L31" s="237">
        <v>0.2</v>
      </c>
      <c r="M31" s="236"/>
      <c r="N31" s="236"/>
      <c r="O31" s="236"/>
      <c r="P31" s="236"/>
      <c r="W31" s="235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1"/>
    </row>
    <row r="32" spans="1:71" s="3" customFormat="1" ht="14.45" hidden="1" customHeight="1" x14ac:dyDescent="0.2">
      <c r="B32" s="31"/>
      <c r="F32" s="23" t="s">
        <v>35</v>
      </c>
      <c r="L32" s="237">
        <v>0.2</v>
      </c>
      <c r="M32" s="236"/>
      <c r="N32" s="236"/>
      <c r="O32" s="236"/>
      <c r="P32" s="236"/>
      <c r="W32" s="235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1"/>
    </row>
    <row r="33" spans="1:57" s="3" customFormat="1" ht="14.45" hidden="1" customHeight="1" x14ac:dyDescent="0.2">
      <c r="B33" s="31"/>
      <c r="F33" s="23" t="s">
        <v>36</v>
      </c>
      <c r="L33" s="237">
        <v>0</v>
      </c>
      <c r="M33" s="236"/>
      <c r="N33" s="236"/>
      <c r="O33" s="236"/>
      <c r="P33" s="236"/>
      <c r="W33" s="235">
        <f>ROUND(BD94, 2)</f>
        <v>0</v>
      </c>
      <c r="X33" s="236"/>
      <c r="Y33" s="236"/>
      <c r="Z33" s="236"/>
      <c r="AA33" s="236"/>
      <c r="AB33" s="236"/>
      <c r="AC33" s="236"/>
      <c r="AD33" s="236"/>
      <c r="AE33" s="236"/>
      <c r="AK33" s="235">
        <v>0</v>
      </c>
      <c r="AL33" s="236"/>
      <c r="AM33" s="236"/>
      <c r="AN33" s="236"/>
      <c r="AO33" s="236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2"/>
      <c r="D35" s="33" t="s">
        <v>37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38</v>
      </c>
      <c r="U35" s="34"/>
      <c r="V35" s="34"/>
      <c r="W35" s="34"/>
      <c r="X35" s="240" t="s">
        <v>39</v>
      </c>
      <c r="Y35" s="241"/>
      <c r="Z35" s="241"/>
      <c r="AA35" s="241"/>
      <c r="AB35" s="241"/>
      <c r="AC35" s="34"/>
      <c r="AD35" s="34"/>
      <c r="AE35" s="34"/>
      <c r="AF35" s="34"/>
      <c r="AG35" s="34"/>
      <c r="AH35" s="34"/>
      <c r="AI35" s="34"/>
      <c r="AJ35" s="34"/>
      <c r="AK35" s="242"/>
      <c r="AL35" s="241"/>
      <c r="AM35" s="241"/>
      <c r="AN35" s="241"/>
      <c r="AO35" s="243"/>
      <c r="AP35" s="32"/>
      <c r="AQ35" s="32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6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36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39" t="s">
        <v>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42</v>
      </c>
      <c r="AI60" s="29"/>
      <c r="AJ60" s="29"/>
      <c r="AK60" s="29"/>
      <c r="AL60" s="29"/>
      <c r="AM60" s="39" t="s">
        <v>43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7" t="s">
        <v>44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39" t="s">
        <v>42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42</v>
      </c>
      <c r="AI75" s="29"/>
      <c r="AJ75" s="29"/>
      <c r="AK75" s="29"/>
      <c r="AL75" s="29"/>
      <c r="AM75" s="39" t="s">
        <v>43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 x14ac:dyDescent="0.2">
      <c r="A82" s="26"/>
      <c r="B82" s="27"/>
      <c r="C82" s="18" t="s">
        <v>46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5"/>
      <c r="C84" s="23" t="s">
        <v>11</v>
      </c>
      <c r="L84" s="4" t="str">
        <f>K5</f>
        <v>18017</v>
      </c>
      <c r="AR84" s="45"/>
    </row>
    <row r="85" spans="1:91" s="5" customFormat="1" ht="36.950000000000003" customHeight="1" x14ac:dyDescent="0.2">
      <c r="B85" s="46"/>
      <c r="C85" s="47" t="s">
        <v>13</v>
      </c>
      <c r="L85" s="226" t="str">
        <f>K6</f>
        <v xml:space="preserve">Martin ORPZ, vybudovanie špecialnej výsluchovej miestnosti 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R85" s="46"/>
    </row>
    <row r="86" spans="1:91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Komenského 2, Martin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228"/>
      <c r="AN87" s="228"/>
      <c r="AO87" s="26"/>
      <c r="AP87" s="26"/>
      <c r="AQ87" s="26"/>
      <c r="AR87" s="27"/>
      <c r="BE87" s="26"/>
    </row>
    <row r="88" spans="1:91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 x14ac:dyDescent="0.2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23</v>
      </c>
      <c r="AJ89" s="26"/>
      <c r="AK89" s="26"/>
      <c r="AL89" s="26"/>
      <c r="AM89" s="229" t="str">
        <f>IF(E17="","",E17)</f>
        <v xml:space="preserve"> </v>
      </c>
      <c r="AN89" s="230"/>
      <c r="AO89" s="230"/>
      <c r="AP89" s="230"/>
      <c r="AQ89" s="26"/>
      <c r="AR89" s="27"/>
      <c r="AS89" s="231" t="s">
        <v>47</v>
      </c>
      <c r="AT89" s="232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 x14ac:dyDescent="0.2">
      <c r="A90" s="26"/>
      <c r="B90" s="27"/>
      <c r="C90" s="23" t="s">
        <v>22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25</v>
      </c>
      <c r="AJ90" s="26"/>
      <c r="AK90" s="26"/>
      <c r="AL90" s="26"/>
      <c r="AM90" s="229" t="str">
        <f>IF(E20="","",E20)</f>
        <v xml:space="preserve"> </v>
      </c>
      <c r="AN90" s="230"/>
      <c r="AO90" s="230"/>
      <c r="AP90" s="230"/>
      <c r="AQ90" s="26"/>
      <c r="AR90" s="27"/>
      <c r="AS90" s="233"/>
      <c r="AT90" s="234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33"/>
      <c r="AT91" s="234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 x14ac:dyDescent="0.2">
      <c r="A92" s="26"/>
      <c r="B92" s="27"/>
      <c r="C92" s="221" t="s">
        <v>48</v>
      </c>
      <c r="D92" s="222"/>
      <c r="E92" s="222"/>
      <c r="F92" s="222"/>
      <c r="G92" s="222"/>
      <c r="H92" s="54"/>
      <c r="I92" s="223" t="s">
        <v>49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50</v>
      </c>
      <c r="AH92" s="222"/>
      <c r="AI92" s="222"/>
      <c r="AJ92" s="222"/>
      <c r="AK92" s="222"/>
      <c r="AL92" s="222"/>
      <c r="AM92" s="222"/>
      <c r="AN92" s="223" t="s">
        <v>51</v>
      </c>
      <c r="AO92" s="222"/>
      <c r="AP92" s="225"/>
      <c r="AQ92" s="55" t="s">
        <v>52</v>
      </c>
      <c r="AR92" s="27"/>
      <c r="AS92" s="56" t="s">
        <v>53</v>
      </c>
      <c r="AT92" s="57" t="s">
        <v>54</v>
      </c>
      <c r="AU92" s="57" t="s">
        <v>55</v>
      </c>
      <c r="AV92" s="57" t="s">
        <v>56</v>
      </c>
      <c r="AW92" s="57" t="s">
        <v>57</v>
      </c>
      <c r="AX92" s="57" t="s">
        <v>58</v>
      </c>
      <c r="AY92" s="57" t="s">
        <v>59</v>
      </c>
      <c r="AZ92" s="57" t="s">
        <v>60</v>
      </c>
      <c r="BA92" s="57" t="s">
        <v>61</v>
      </c>
      <c r="BB92" s="57" t="s">
        <v>62</v>
      </c>
      <c r="BC92" s="57" t="s">
        <v>63</v>
      </c>
      <c r="BD92" s="58" t="s">
        <v>64</v>
      </c>
      <c r="BE92" s="26"/>
    </row>
    <row r="93" spans="1:91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 x14ac:dyDescent="0.2">
      <c r="B94" s="62"/>
      <c r="C94" s="63" t="s">
        <v>65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8"/>
      <c r="AH94" s="238"/>
      <c r="AI94" s="238"/>
      <c r="AJ94" s="238"/>
      <c r="AK94" s="238"/>
      <c r="AL94" s="238"/>
      <c r="AM94" s="238"/>
      <c r="AN94" s="239"/>
      <c r="AO94" s="239"/>
      <c r="AP94" s="23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 t="e">
        <f>ROUND(AU95,5)</f>
        <v>#REF!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66</v>
      </c>
      <c r="BT94" s="71" t="s">
        <v>67</v>
      </c>
      <c r="BU94" s="72" t="s">
        <v>68</v>
      </c>
      <c r="BV94" s="71" t="s">
        <v>69</v>
      </c>
      <c r="BW94" s="71" t="s">
        <v>4</v>
      </c>
      <c r="BX94" s="71" t="s">
        <v>70</v>
      </c>
      <c r="CL94" s="71" t="s">
        <v>1</v>
      </c>
    </row>
    <row r="95" spans="1:91" s="7" customFormat="1" ht="24.75" customHeight="1" x14ac:dyDescent="0.2">
      <c r="A95" s="73" t="s">
        <v>71</v>
      </c>
      <c r="B95" s="74"/>
      <c r="C95" s="75"/>
      <c r="D95" s="217" t="s">
        <v>72</v>
      </c>
      <c r="E95" s="217"/>
      <c r="F95" s="217"/>
      <c r="G95" s="217"/>
      <c r="H95" s="217"/>
      <c r="I95" s="148"/>
      <c r="J95" s="217" t="s">
        <v>219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76" t="s">
        <v>73</v>
      </c>
      <c r="AR95" s="74"/>
      <c r="AS95" s="77">
        <v>0</v>
      </c>
      <c r="AT95" s="78">
        <f>ROUND(SUM(AV95:AW95),2)</f>
        <v>0</v>
      </c>
      <c r="AU95" s="79" t="e">
        <f>'1-stavebná časť'!P130</f>
        <v>#REF!</v>
      </c>
      <c r="AV95" s="78">
        <f>'1-stavebná časť'!J33</f>
        <v>0</v>
      </c>
      <c r="AW95" s="78">
        <f>'1-stavebná časť'!J34</f>
        <v>0</v>
      </c>
      <c r="AX95" s="78">
        <f>'1-stavebná časť'!J35</f>
        <v>0</v>
      </c>
      <c r="AY95" s="78">
        <f>'1-stavebná časť'!J36</f>
        <v>0</v>
      </c>
      <c r="AZ95" s="78">
        <f>'1-stavebná časť'!F33</f>
        <v>0</v>
      </c>
      <c r="BA95" s="78">
        <f>'1-stavebná časť'!F34</f>
        <v>0</v>
      </c>
      <c r="BB95" s="78">
        <f>'1-stavebná časť'!F35</f>
        <v>0</v>
      </c>
      <c r="BC95" s="78">
        <f>'1-stavebná časť'!F36</f>
        <v>0</v>
      </c>
      <c r="BD95" s="80">
        <f>'1-stavebná časť'!F37</f>
        <v>0</v>
      </c>
      <c r="BT95" s="81" t="s">
        <v>72</v>
      </c>
      <c r="BV95" s="81" t="s">
        <v>69</v>
      </c>
      <c r="BW95" s="81" t="s">
        <v>74</v>
      </c>
      <c r="BX95" s="81" t="s">
        <v>4</v>
      </c>
      <c r="CL95" s="81" t="s">
        <v>1</v>
      </c>
      <c r="CM95" s="81" t="s">
        <v>67</v>
      </c>
    </row>
    <row r="96" spans="1:91" s="7" customFormat="1" ht="24.75" customHeight="1" x14ac:dyDescent="0.2">
      <c r="A96" s="73"/>
      <c r="B96" s="74"/>
      <c r="C96" s="75"/>
      <c r="D96" s="217">
        <v>2</v>
      </c>
      <c r="E96" s="217"/>
      <c r="F96" s="217"/>
      <c r="G96" s="217"/>
      <c r="H96" s="217"/>
      <c r="I96" s="148"/>
      <c r="J96" s="217" t="s">
        <v>218</v>
      </c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76"/>
      <c r="AR96" s="74"/>
      <c r="AS96" s="149"/>
      <c r="AT96" s="149"/>
      <c r="AU96" s="150"/>
      <c r="AV96" s="149"/>
      <c r="AW96" s="149"/>
      <c r="AX96" s="149"/>
      <c r="AY96" s="149"/>
      <c r="AZ96" s="149"/>
      <c r="BA96" s="149"/>
      <c r="BB96" s="149"/>
      <c r="BC96" s="149"/>
      <c r="BD96" s="149"/>
      <c r="BT96" s="81"/>
      <c r="BV96" s="81"/>
      <c r="BW96" s="81"/>
      <c r="BX96" s="81"/>
      <c r="CL96" s="81"/>
      <c r="CM96" s="81"/>
    </row>
    <row r="97" spans="1:91" s="7" customFormat="1" ht="24.75" customHeight="1" x14ac:dyDescent="0.2">
      <c r="A97" s="73"/>
      <c r="B97" s="74"/>
      <c r="C97" s="75"/>
      <c r="D97" s="217">
        <v>3</v>
      </c>
      <c r="E97" s="217"/>
      <c r="F97" s="217"/>
      <c r="G97" s="217"/>
      <c r="H97" s="217"/>
      <c r="I97" s="148"/>
      <c r="J97" s="217" t="s">
        <v>220</v>
      </c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76"/>
      <c r="AR97" s="74"/>
      <c r="AS97" s="149"/>
      <c r="AT97" s="149"/>
      <c r="AU97" s="150"/>
      <c r="AV97" s="149"/>
      <c r="AW97" s="149"/>
      <c r="AX97" s="149"/>
      <c r="AY97" s="149"/>
      <c r="AZ97" s="149"/>
      <c r="BA97" s="149"/>
      <c r="BB97" s="149"/>
      <c r="BC97" s="149"/>
      <c r="BD97" s="149"/>
      <c r="BT97" s="81"/>
      <c r="BV97" s="81"/>
      <c r="BW97" s="81"/>
      <c r="BX97" s="81"/>
      <c r="CL97" s="81"/>
      <c r="CM97" s="81"/>
    </row>
    <row r="98" spans="1:91" s="2" customFormat="1" ht="6.95" customHeight="1" x14ac:dyDescent="0.2">
      <c r="A98" s="26"/>
      <c r="B98" s="41"/>
      <c r="C98" s="42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42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8"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  <mergeCell ref="L31:P31"/>
    <mergeCell ref="W32:AE32"/>
    <mergeCell ref="AK32:AO32"/>
    <mergeCell ref="L32:P32"/>
    <mergeCell ref="AG96:AM96"/>
    <mergeCell ref="AN96:AP96"/>
    <mergeCell ref="AK31:AO31"/>
    <mergeCell ref="AG94:AM94"/>
    <mergeCell ref="AN94:AP94"/>
    <mergeCell ref="L33:P33"/>
    <mergeCell ref="X35:AB35"/>
    <mergeCell ref="AK35:AO35"/>
    <mergeCell ref="W31:AE31"/>
    <mergeCell ref="D97:H97"/>
    <mergeCell ref="J97:AF97"/>
    <mergeCell ref="AG97:AM97"/>
    <mergeCell ref="AN97:AP97"/>
    <mergeCell ref="D96:H96"/>
    <mergeCell ref="J96:AF96"/>
    <mergeCell ref="D95:H95"/>
    <mergeCell ref="J95:AF95"/>
    <mergeCell ref="AG95:AM95"/>
    <mergeCell ref="AN95:AP95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</mergeCells>
  <hyperlinks>
    <hyperlink ref="A95" location="'1 - Vybudovanie špecialne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workbookViewId="0">
      <selection activeCell="X163" sqref="X163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2"/>
    </row>
    <row r="2" spans="1:46" s="1" customFormat="1" ht="36.950000000000003" customHeight="1" x14ac:dyDescent="0.2">
      <c r="L2" s="219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74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5" customHeight="1" x14ac:dyDescent="0.2">
      <c r="B4" s="17"/>
      <c r="D4" s="18" t="s">
        <v>75</v>
      </c>
      <c r="L4" s="17"/>
      <c r="M4" s="83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255" t="str">
        <f>'Rekapitulácia stavby'!K6</f>
        <v xml:space="preserve">Martin ORPZ, vybudovanie špecialnej výsluchovej miestnosti </v>
      </c>
      <c r="F7" s="256"/>
      <c r="G7" s="256"/>
      <c r="H7" s="256"/>
      <c r="L7" s="17"/>
    </row>
    <row r="8" spans="1:46" s="2" customFormat="1" ht="12" customHeight="1" x14ac:dyDescent="0.2">
      <c r="A8" s="26"/>
      <c r="B8" s="27"/>
      <c r="C8" s="26"/>
      <c r="D8" s="23" t="s">
        <v>76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26" t="s">
        <v>222</v>
      </c>
      <c r="F9" s="250"/>
      <c r="G9" s="250"/>
      <c r="H9" s="25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16</v>
      </c>
      <c r="E12" s="26"/>
      <c r="F12" s="147" t="s">
        <v>319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19</v>
      </c>
      <c r="E14" s="26"/>
      <c r="F14" s="152" t="s">
        <v>221</v>
      </c>
      <c r="G14" s="26"/>
      <c r="H14" s="26"/>
      <c r="I14" s="23" t="s">
        <v>223</v>
      </c>
      <c r="J14" s="21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22</v>
      </c>
      <c r="E17" s="26"/>
      <c r="F17" s="152"/>
      <c r="G17" s="26"/>
      <c r="H17" s="26"/>
      <c r="I17" s="23" t="s">
        <v>20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244" t="str">
        <f>'Rekapitulácia stavby'!E14</f>
        <v xml:space="preserve"> </v>
      </c>
      <c r="F18" s="244"/>
      <c r="G18" s="244"/>
      <c r="H18" s="244"/>
      <c r="I18" s="23" t="s">
        <v>21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23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26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4"/>
      <c r="B27" s="85"/>
      <c r="C27" s="84"/>
      <c r="D27" s="84"/>
      <c r="E27" s="246" t="s">
        <v>1</v>
      </c>
      <c r="F27" s="246"/>
      <c r="G27" s="246"/>
      <c r="H27" s="246"/>
      <c r="I27" s="84"/>
      <c r="J27" s="84"/>
      <c r="K27" s="84"/>
      <c r="L27" s="86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 x14ac:dyDescent="0.2">
      <c r="A30" s="26"/>
      <c r="B30" s="27"/>
      <c r="C30" s="26"/>
      <c r="D30" s="87" t="s">
        <v>27</v>
      </c>
      <c r="E30" s="26"/>
      <c r="F30" s="26"/>
      <c r="G30" s="26"/>
      <c r="H30" s="26"/>
      <c r="I30" s="26"/>
      <c r="J30" s="65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 x14ac:dyDescent="0.2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 x14ac:dyDescent="0.2">
      <c r="A32" s="26"/>
      <c r="B32" s="27"/>
      <c r="C32" s="26"/>
      <c r="D32" s="26"/>
      <c r="E32" s="26"/>
      <c r="F32" s="30" t="s">
        <v>29</v>
      </c>
      <c r="G32" s="26"/>
      <c r="H32" s="26"/>
      <c r="I32" s="30" t="s">
        <v>28</v>
      </c>
      <c r="J32" s="30" t="s">
        <v>30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 x14ac:dyDescent="0.2">
      <c r="A33" s="26"/>
      <c r="B33" s="27"/>
      <c r="C33" s="26"/>
      <c r="D33" s="88" t="s">
        <v>31</v>
      </c>
      <c r="E33" s="23" t="s">
        <v>32</v>
      </c>
      <c r="F33" s="89"/>
      <c r="G33" s="26"/>
      <c r="H33" s="26"/>
      <c r="I33" s="90">
        <v>0.2</v>
      </c>
      <c r="J33" s="89"/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3" t="s">
        <v>33</v>
      </c>
      <c r="F34" s="89"/>
      <c r="G34" s="26"/>
      <c r="H34" s="26"/>
      <c r="I34" s="90">
        <v>0.2</v>
      </c>
      <c r="J34" s="89"/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 x14ac:dyDescent="0.2">
      <c r="A35" s="26"/>
      <c r="B35" s="27"/>
      <c r="C35" s="26"/>
      <c r="D35" s="26"/>
      <c r="E35" s="23" t="s">
        <v>34</v>
      </c>
      <c r="F35" s="89">
        <f>ROUND((SUM(BG130:BG168)),  2)</f>
        <v>0</v>
      </c>
      <c r="G35" s="26"/>
      <c r="H35" s="26"/>
      <c r="I35" s="90">
        <v>0.2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 x14ac:dyDescent="0.2">
      <c r="A36" s="26"/>
      <c r="B36" s="27"/>
      <c r="C36" s="26"/>
      <c r="D36" s="26"/>
      <c r="E36" s="23" t="s">
        <v>35</v>
      </c>
      <c r="F36" s="89">
        <f>ROUND((SUM(BH130:BH168)),  2)</f>
        <v>0</v>
      </c>
      <c r="G36" s="26"/>
      <c r="H36" s="26"/>
      <c r="I36" s="90">
        <v>0.2</v>
      </c>
      <c r="J36" s="8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36</v>
      </c>
      <c r="F37" s="89">
        <f>ROUND((SUM(BI130:BI168)),  2)</f>
        <v>0</v>
      </c>
      <c r="G37" s="26"/>
      <c r="H37" s="26"/>
      <c r="I37" s="90">
        <v>0</v>
      </c>
      <c r="J37" s="8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 x14ac:dyDescent="0.2">
      <c r="A39" s="26"/>
      <c r="B39" s="27"/>
      <c r="C39" s="91"/>
      <c r="D39" s="92" t="s">
        <v>37</v>
      </c>
      <c r="E39" s="54"/>
      <c r="F39" s="54"/>
      <c r="G39" s="93" t="s">
        <v>38</v>
      </c>
      <c r="H39" s="94" t="s">
        <v>39</v>
      </c>
      <c r="I39" s="54"/>
      <c r="J39" s="95"/>
      <c r="K39" s="9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 x14ac:dyDescent="0.2">
      <c r="B41" s="17"/>
      <c r="L41" s="17"/>
    </row>
    <row r="42" spans="1:31" s="1" customFormat="1" ht="14.45" customHeight="1" x14ac:dyDescent="0.2">
      <c r="B42" s="17"/>
      <c r="L42" s="17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42</v>
      </c>
      <c r="E61" s="29"/>
      <c r="F61" s="97" t="s">
        <v>43</v>
      </c>
      <c r="G61" s="39" t="s">
        <v>42</v>
      </c>
      <c r="H61" s="29"/>
      <c r="I61" s="29"/>
      <c r="J61" s="98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42</v>
      </c>
      <c r="E76" s="29"/>
      <c r="F76" s="97" t="s">
        <v>43</v>
      </c>
      <c r="G76" s="39" t="s">
        <v>42</v>
      </c>
      <c r="H76" s="29"/>
      <c r="I76" s="29"/>
      <c r="J76" s="98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 x14ac:dyDescent="0.2">
      <c r="A82" s="26"/>
      <c r="B82" s="27"/>
      <c r="C82" s="18" t="s">
        <v>77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 x14ac:dyDescent="0.2">
      <c r="A85" s="26"/>
      <c r="B85" s="27"/>
      <c r="C85" s="26"/>
      <c r="D85" s="26"/>
      <c r="E85" s="255" t="str">
        <f>E7</f>
        <v xml:space="preserve">Martin ORPZ, vybudovanie špecialnej výsluchovej miestnosti </v>
      </c>
      <c r="F85" s="256"/>
      <c r="G85" s="256"/>
      <c r="H85" s="25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 x14ac:dyDescent="0.2">
      <c r="A86" s="26"/>
      <c r="B86" s="27"/>
      <c r="C86" s="23" t="s">
        <v>76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 x14ac:dyDescent="0.2">
      <c r="A87" s="26"/>
      <c r="B87" s="27"/>
      <c r="C87" s="26"/>
      <c r="D87" s="26"/>
      <c r="E87" s="226" t="str">
        <f>E9</f>
        <v>1 - stavebná časť</v>
      </c>
      <c r="F87" s="250"/>
      <c r="G87" s="250"/>
      <c r="H87" s="25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 x14ac:dyDescent="0.2">
      <c r="A89" s="26"/>
      <c r="B89" s="27"/>
      <c r="C89" s="23" t="s">
        <v>16</v>
      </c>
      <c r="D89" s="26"/>
      <c r="E89" s="26"/>
      <c r="F89" s="21" t="str">
        <f>F12</f>
        <v>Komenského 2, Martin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 x14ac:dyDescent="0.2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23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 x14ac:dyDescent="0.2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 x14ac:dyDescent="0.2">
      <c r="A94" s="26"/>
      <c r="B94" s="27"/>
      <c r="C94" s="99" t="s">
        <v>78</v>
      </c>
      <c r="D94" s="91"/>
      <c r="E94" s="91"/>
      <c r="F94" s="91"/>
      <c r="G94" s="91"/>
      <c r="H94" s="91"/>
      <c r="I94" s="91"/>
      <c r="J94" s="100" t="s">
        <v>79</v>
      </c>
      <c r="K94" s="9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 x14ac:dyDescent="0.2">
      <c r="A96" s="26"/>
      <c r="B96" s="27"/>
      <c r="C96" s="101" t="s">
        <v>80</v>
      </c>
      <c r="D96" s="26"/>
      <c r="E96" s="26"/>
      <c r="F96" s="26"/>
      <c r="G96" s="26"/>
      <c r="H96" s="26"/>
      <c r="I96" s="26"/>
      <c r="J96" s="65">
        <f>J130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81</v>
      </c>
    </row>
    <row r="97" spans="1:31" s="9" customFormat="1" ht="24.95" hidden="1" customHeight="1" x14ac:dyDescent="0.2">
      <c r="B97" s="102"/>
      <c r="D97" s="103" t="s">
        <v>82</v>
      </c>
      <c r="E97" s="104"/>
      <c r="F97" s="104"/>
      <c r="G97" s="104"/>
      <c r="H97" s="104"/>
      <c r="I97" s="104"/>
      <c r="J97" s="105">
        <f>J131</f>
        <v>0</v>
      </c>
      <c r="L97" s="102"/>
    </row>
    <row r="98" spans="1:31" s="10" customFormat="1" ht="19.899999999999999" hidden="1" customHeight="1" x14ac:dyDescent="0.2">
      <c r="B98" s="106"/>
      <c r="D98" s="107" t="s">
        <v>83</v>
      </c>
      <c r="E98" s="108"/>
      <c r="F98" s="108"/>
      <c r="G98" s="108"/>
      <c r="H98" s="108"/>
      <c r="I98" s="108"/>
      <c r="J98" s="109">
        <f>J132</f>
        <v>0</v>
      </c>
      <c r="L98" s="106"/>
    </row>
    <row r="99" spans="1:31" s="10" customFormat="1" ht="19.899999999999999" hidden="1" customHeight="1" x14ac:dyDescent="0.2">
      <c r="B99" s="106"/>
      <c r="D99" s="107" t="s">
        <v>84</v>
      </c>
      <c r="E99" s="108"/>
      <c r="F99" s="108"/>
      <c r="G99" s="108"/>
      <c r="H99" s="108"/>
      <c r="I99" s="108"/>
      <c r="J99" s="109">
        <f>J135</f>
        <v>0</v>
      </c>
      <c r="L99" s="106"/>
    </row>
    <row r="100" spans="1:31" s="10" customFormat="1" ht="19.899999999999999" hidden="1" customHeight="1" x14ac:dyDescent="0.2">
      <c r="B100" s="106"/>
      <c r="D100" s="107" t="s">
        <v>85</v>
      </c>
      <c r="E100" s="108"/>
      <c r="F100" s="108"/>
      <c r="G100" s="108"/>
      <c r="H100" s="108"/>
      <c r="I100" s="108"/>
      <c r="J100" s="109">
        <f>J143</f>
        <v>0</v>
      </c>
      <c r="L100" s="106"/>
    </row>
    <row r="101" spans="1:31" s="9" customFormat="1" ht="24.95" hidden="1" customHeight="1" x14ac:dyDescent="0.2">
      <c r="B101" s="102"/>
      <c r="D101" s="103" t="s">
        <v>86</v>
      </c>
      <c r="E101" s="104"/>
      <c r="F101" s="104"/>
      <c r="G101" s="104"/>
      <c r="H101" s="104"/>
      <c r="I101" s="104"/>
      <c r="J101" s="105">
        <f>J158</f>
        <v>0</v>
      </c>
      <c r="L101" s="102"/>
    </row>
    <row r="102" spans="1:31" s="10" customFormat="1" ht="19.899999999999999" hidden="1" customHeight="1" x14ac:dyDescent="0.2">
      <c r="B102" s="106"/>
      <c r="D102" s="107" t="s">
        <v>87</v>
      </c>
      <c r="E102" s="108"/>
      <c r="F102" s="108"/>
      <c r="G102" s="108"/>
      <c r="H102" s="108"/>
      <c r="I102" s="108"/>
      <c r="J102" s="109">
        <f>J159</f>
        <v>0</v>
      </c>
      <c r="L102" s="106"/>
    </row>
    <row r="103" spans="1:31" s="10" customFormat="1" ht="19.899999999999999" hidden="1" customHeight="1" x14ac:dyDescent="0.2">
      <c r="B103" s="106"/>
      <c r="D103" s="107" t="s">
        <v>88</v>
      </c>
      <c r="E103" s="108"/>
      <c r="F103" s="108"/>
      <c r="G103" s="108"/>
      <c r="H103" s="108"/>
      <c r="I103" s="108"/>
      <c r="J103" s="109">
        <f>J162</f>
        <v>0</v>
      </c>
      <c r="L103" s="106"/>
    </row>
    <row r="104" spans="1:31" s="10" customFormat="1" ht="19.899999999999999" hidden="1" customHeight="1" x14ac:dyDescent="0.2">
      <c r="B104" s="106"/>
      <c r="D104" s="107" t="s">
        <v>89</v>
      </c>
      <c r="E104" s="108"/>
      <c r="F104" s="108"/>
      <c r="G104" s="108"/>
      <c r="H104" s="108"/>
      <c r="I104" s="108"/>
      <c r="J104" s="109">
        <f>J166</f>
        <v>0</v>
      </c>
      <c r="L104" s="106"/>
    </row>
    <row r="105" spans="1:31" s="10" customFormat="1" ht="19.899999999999999" hidden="1" customHeight="1" x14ac:dyDescent="0.2">
      <c r="B105" s="106"/>
      <c r="D105" s="107" t="s">
        <v>90</v>
      </c>
      <c r="E105" s="108"/>
      <c r="F105" s="108"/>
      <c r="G105" s="108"/>
      <c r="H105" s="108"/>
      <c r="I105" s="108"/>
      <c r="J105" s="109" t="e">
        <f>#REF!</f>
        <v>#REF!</v>
      </c>
      <c r="L105" s="106"/>
    </row>
    <row r="106" spans="1:31" s="10" customFormat="1" ht="19.899999999999999" hidden="1" customHeight="1" x14ac:dyDescent="0.2">
      <c r="B106" s="106"/>
      <c r="D106" s="107" t="s">
        <v>91</v>
      </c>
      <c r="E106" s="108"/>
      <c r="F106" s="108"/>
      <c r="G106" s="108"/>
      <c r="H106" s="108"/>
      <c r="I106" s="108"/>
      <c r="J106" s="109">
        <f>J168</f>
        <v>0</v>
      </c>
      <c r="L106" s="106"/>
    </row>
    <row r="107" spans="1:31" s="10" customFormat="1" ht="19.899999999999999" hidden="1" customHeight="1" x14ac:dyDescent="0.2">
      <c r="B107" s="106"/>
      <c r="D107" s="107" t="s">
        <v>92</v>
      </c>
      <c r="E107" s="108"/>
      <c r="F107" s="108"/>
      <c r="G107" s="108"/>
      <c r="H107" s="108"/>
      <c r="I107" s="108"/>
      <c r="J107" s="109">
        <f>J170</f>
        <v>0</v>
      </c>
      <c r="L107" s="106"/>
    </row>
    <row r="108" spans="1:31" s="9" customFormat="1" ht="24.95" hidden="1" customHeight="1" x14ac:dyDescent="0.2">
      <c r="B108" s="102"/>
      <c r="D108" s="103" t="s">
        <v>93</v>
      </c>
      <c r="E108" s="104"/>
      <c r="F108" s="104"/>
      <c r="G108" s="104"/>
      <c r="H108" s="104"/>
      <c r="I108" s="104"/>
      <c r="J108" s="105" t="e">
        <f>#REF!</f>
        <v>#REF!</v>
      </c>
      <c r="L108" s="102"/>
    </row>
    <row r="109" spans="1:31" s="10" customFormat="1" ht="19.899999999999999" hidden="1" customHeight="1" x14ac:dyDescent="0.2">
      <c r="B109" s="106"/>
      <c r="D109" s="107" t="s">
        <v>94</v>
      </c>
      <c r="E109" s="108"/>
      <c r="F109" s="108"/>
      <c r="G109" s="108"/>
      <c r="H109" s="108"/>
      <c r="I109" s="108"/>
      <c r="J109" s="109" t="e">
        <f>#REF!</f>
        <v>#REF!</v>
      </c>
      <c r="L109" s="106"/>
    </row>
    <row r="110" spans="1:31" s="9" customFormat="1" ht="24.95" hidden="1" customHeight="1" x14ac:dyDescent="0.2">
      <c r="B110" s="102"/>
      <c r="D110" s="103" t="s">
        <v>95</v>
      </c>
      <c r="E110" s="104"/>
      <c r="F110" s="104"/>
      <c r="G110" s="104"/>
      <c r="H110" s="104"/>
      <c r="I110" s="104"/>
      <c r="J110" s="105" t="e">
        <f>#REF!</f>
        <v>#REF!</v>
      </c>
      <c r="L110" s="102"/>
    </row>
    <row r="111" spans="1:31" s="2" customFormat="1" ht="21.75" hidden="1" customHeight="1" x14ac:dyDescent="0.2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hidden="1" customHeight="1" x14ac:dyDescent="0.2">
      <c r="A112" s="26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hidden="1" x14ac:dyDescent="0.2"/>
    <row r="114" spans="1:31" hidden="1" x14ac:dyDescent="0.2"/>
    <row r="115" spans="1:31" hidden="1" x14ac:dyDescent="0.2"/>
    <row r="116" spans="1:31" s="2" customFormat="1" ht="6.95" customHeight="1" x14ac:dyDescent="0.2">
      <c r="A116" s="26"/>
      <c r="B116" s="208"/>
      <c r="C116" s="189"/>
      <c r="D116" s="189"/>
      <c r="E116" s="189"/>
      <c r="F116" s="189"/>
      <c r="G116" s="189"/>
      <c r="H116" s="189"/>
      <c r="I116" s="189"/>
      <c r="J116" s="190"/>
      <c r="K116" s="44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4.95" customHeight="1" x14ac:dyDescent="0.2">
      <c r="A117" s="26"/>
      <c r="B117" s="191"/>
      <c r="C117" s="209" t="s">
        <v>96</v>
      </c>
      <c r="D117" s="52"/>
      <c r="E117" s="52"/>
      <c r="F117" s="52"/>
      <c r="G117" s="52"/>
      <c r="H117" s="52"/>
      <c r="I117" s="52"/>
      <c r="J117" s="192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 x14ac:dyDescent="0.2">
      <c r="A118" s="26"/>
      <c r="B118" s="191"/>
      <c r="C118" s="52"/>
      <c r="D118" s="52"/>
      <c r="E118" s="52"/>
      <c r="F118" s="52"/>
      <c r="G118" s="52"/>
      <c r="H118" s="52"/>
      <c r="I118" s="52"/>
      <c r="J118" s="192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2" customHeight="1" x14ac:dyDescent="0.2">
      <c r="A119" s="26"/>
      <c r="B119" s="191"/>
      <c r="C119" s="194" t="s">
        <v>13</v>
      </c>
      <c r="D119" s="52"/>
      <c r="E119" s="52"/>
      <c r="F119" s="52"/>
      <c r="G119" s="52"/>
      <c r="H119" s="52"/>
      <c r="I119" s="52"/>
      <c r="J119" s="192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6.5" customHeight="1" x14ac:dyDescent="0.2">
      <c r="A120" s="26"/>
      <c r="B120" s="191"/>
      <c r="C120" s="52"/>
      <c r="D120" s="52"/>
      <c r="E120" s="251" t="str">
        <f>E7</f>
        <v xml:space="preserve">Martin ORPZ, vybudovanie špecialnej výsluchovej miestnosti </v>
      </c>
      <c r="F120" s="252"/>
      <c r="G120" s="252"/>
      <c r="H120" s="252"/>
      <c r="I120" s="52"/>
      <c r="J120" s="192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 x14ac:dyDescent="0.2">
      <c r="A121" s="26"/>
      <c r="B121" s="191"/>
      <c r="C121" s="194" t="s">
        <v>76</v>
      </c>
      <c r="D121" s="52"/>
      <c r="E121" s="52"/>
      <c r="F121" s="52"/>
      <c r="G121" s="52"/>
      <c r="H121" s="52"/>
      <c r="I121" s="52"/>
      <c r="J121" s="192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 x14ac:dyDescent="0.2">
      <c r="A122" s="26"/>
      <c r="B122" s="191"/>
      <c r="C122" s="52"/>
      <c r="D122" s="52"/>
      <c r="E122" s="253" t="str">
        <f>E9</f>
        <v>1 - stavebná časť</v>
      </c>
      <c r="F122" s="254"/>
      <c r="G122" s="254"/>
      <c r="H122" s="254"/>
      <c r="I122" s="52"/>
      <c r="J122" s="192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 x14ac:dyDescent="0.2">
      <c r="A123" s="26"/>
      <c r="B123" s="191"/>
      <c r="C123" s="52"/>
      <c r="D123" s="52"/>
      <c r="E123" s="52"/>
      <c r="F123" s="52"/>
      <c r="G123" s="52"/>
      <c r="H123" s="52"/>
      <c r="I123" s="52"/>
      <c r="J123" s="192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 x14ac:dyDescent="0.2">
      <c r="A124" s="26"/>
      <c r="B124" s="191"/>
      <c r="C124" s="194" t="s">
        <v>16</v>
      </c>
      <c r="D124" s="52"/>
      <c r="E124" s="52"/>
      <c r="F124" s="193" t="str">
        <f>F12</f>
        <v>Komenského 2, Martin</v>
      </c>
      <c r="G124" s="52"/>
      <c r="H124" s="52"/>
      <c r="I124" s="194" t="s">
        <v>18</v>
      </c>
      <c r="J124" s="195" t="str">
        <f>IF(J12="","",J12)</f>
        <v/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 x14ac:dyDescent="0.2">
      <c r="A125" s="26"/>
      <c r="B125" s="191"/>
      <c r="C125" s="52"/>
      <c r="D125" s="52"/>
      <c r="E125" s="52"/>
      <c r="F125" s="52"/>
      <c r="G125" s="52"/>
      <c r="H125" s="52"/>
      <c r="I125" s="52"/>
      <c r="J125" s="192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 x14ac:dyDescent="0.2">
      <c r="A126" s="26"/>
      <c r="B126" s="191"/>
      <c r="C126" s="194" t="s">
        <v>19</v>
      </c>
      <c r="D126" s="52"/>
      <c r="E126" s="52"/>
      <c r="F126" s="193" t="str">
        <f>E15</f>
        <v xml:space="preserve"> </v>
      </c>
      <c r="G126" s="52"/>
      <c r="H126" s="52"/>
      <c r="I126" s="194" t="s">
        <v>23</v>
      </c>
      <c r="J126" s="196" t="str">
        <f>E21</f>
        <v xml:space="preserve"> 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 x14ac:dyDescent="0.2">
      <c r="A127" s="26"/>
      <c r="B127" s="191"/>
      <c r="C127" s="194" t="s">
        <v>22</v>
      </c>
      <c r="D127" s="52"/>
      <c r="E127" s="52"/>
      <c r="F127" s="193" t="str">
        <f>IF(E18="","",E18)</f>
        <v xml:space="preserve"> </v>
      </c>
      <c r="G127" s="52"/>
      <c r="H127" s="52"/>
      <c r="I127" s="194" t="s">
        <v>25</v>
      </c>
      <c r="J127" s="196" t="str">
        <f>E24</f>
        <v xml:space="preserve"> 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 x14ac:dyDescent="0.2">
      <c r="A128" s="26"/>
      <c r="B128" s="191"/>
      <c r="C128" s="52"/>
      <c r="D128" s="52"/>
      <c r="E128" s="52"/>
      <c r="F128" s="52"/>
      <c r="G128" s="52"/>
      <c r="H128" s="52"/>
      <c r="I128" s="52"/>
      <c r="J128" s="192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 x14ac:dyDescent="0.2">
      <c r="A129" s="110"/>
      <c r="B129" s="210"/>
      <c r="C129" s="112" t="s">
        <v>97</v>
      </c>
      <c r="D129" s="113" t="s">
        <v>52</v>
      </c>
      <c r="E129" s="113" t="s">
        <v>48</v>
      </c>
      <c r="F129" s="113" t="s">
        <v>49</v>
      </c>
      <c r="G129" s="113" t="s">
        <v>98</v>
      </c>
      <c r="H129" s="113" t="s">
        <v>99</v>
      </c>
      <c r="I129" s="113" t="s">
        <v>100</v>
      </c>
      <c r="J129" s="197" t="s">
        <v>79</v>
      </c>
      <c r="K129" s="115" t="s">
        <v>101</v>
      </c>
      <c r="L129" s="116"/>
      <c r="M129" s="56" t="s">
        <v>1</v>
      </c>
      <c r="N129" s="57" t="s">
        <v>31</v>
      </c>
      <c r="O129" s="57" t="s">
        <v>102</v>
      </c>
      <c r="P129" s="57" t="s">
        <v>103</v>
      </c>
      <c r="Q129" s="57" t="s">
        <v>104</v>
      </c>
      <c r="R129" s="57" t="s">
        <v>105</v>
      </c>
      <c r="S129" s="57" t="s">
        <v>106</v>
      </c>
      <c r="T129" s="58" t="s">
        <v>107</v>
      </c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</row>
    <row r="130" spans="1:65" s="2" customFormat="1" ht="22.9" customHeight="1" x14ac:dyDescent="0.25">
      <c r="A130" s="26"/>
      <c r="B130" s="191"/>
      <c r="C130" s="211" t="s">
        <v>80</v>
      </c>
      <c r="D130" s="52"/>
      <c r="E130" s="52"/>
      <c r="F130" s="52"/>
      <c r="G130" s="52"/>
      <c r="H130" s="52"/>
      <c r="I130" s="52"/>
      <c r="J130" s="198"/>
      <c r="K130" s="26"/>
      <c r="L130" s="27"/>
      <c r="M130" s="59"/>
      <c r="N130" s="50"/>
      <c r="O130" s="60"/>
      <c r="P130" s="118" t="e">
        <f>P131+P154+#REF!+#REF!</f>
        <v>#REF!</v>
      </c>
      <c r="Q130" s="60"/>
      <c r="R130" s="118" t="e">
        <f>R131+R154+#REF!+#REF!</f>
        <v>#REF!</v>
      </c>
      <c r="S130" s="60"/>
      <c r="T130" s="119" t="e">
        <f>T131+T154+#REF!+#REF!</f>
        <v>#REF!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66</v>
      </c>
      <c r="AU130" s="14" t="s">
        <v>81</v>
      </c>
      <c r="BK130" s="120" t="e">
        <f>BK131+BK154+#REF!+#REF!</f>
        <v>#REF!</v>
      </c>
    </row>
    <row r="131" spans="1:65" s="12" customFormat="1" ht="25.9" customHeight="1" x14ac:dyDescent="0.2">
      <c r="B131" s="199"/>
      <c r="C131" s="126"/>
      <c r="D131" s="200" t="s">
        <v>66</v>
      </c>
      <c r="E131" s="201" t="s">
        <v>108</v>
      </c>
      <c r="F131" s="201" t="s">
        <v>109</v>
      </c>
      <c r="G131" s="126"/>
      <c r="H131" s="126"/>
      <c r="I131" s="126"/>
      <c r="J131" s="202"/>
      <c r="L131" s="121"/>
      <c r="M131" s="125"/>
      <c r="N131" s="126"/>
      <c r="O131" s="126"/>
      <c r="P131" s="127">
        <f>P132+P135+P142</f>
        <v>98.374647999999993</v>
      </c>
      <c r="Q131" s="126"/>
      <c r="R131" s="127">
        <f>R132+R135+R142</f>
        <v>3.1354320000000002</v>
      </c>
      <c r="S131" s="126"/>
      <c r="T131" s="128">
        <f>T132+T135+T142</f>
        <v>1.292</v>
      </c>
      <c r="AR131" s="122" t="s">
        <v>72</v>
      </c>
      <c r="AT131" s="129" t="s">
        <v>66</v>
      </c>
      <c r="AU131" s="129" t="s">
        <v>67</v>
      </c>
      <c r="AY131" s="122" t="s">
        <v>110</v>
      </c>
      <c r="BK131" s="130">
        <f>BK132+BK135+BK142</f>
        <v>0</v>
      </c>
    </row>
    <row r="132" spans="1:65" s="12" customFormat="1" ht="22.9" customHeight="1" x14ac:dyDescent="0.2">
      <c r="B132" s="199"/>
      <c r="C132" s="126"/>
      <c r="D132" s="200" t="s">
        <v>66</v>
      </c>
      <c r="E132" s="203" t="s">
        <v>111</v>
      </c>
      <c r="F132" s="203" t="s">
        <v>112</v>
      </c>
      <c r="G132" s="126"/>
      <c r="H132" s="126"/>
      <c r="I132" s="126"/>
      <c r="J132" s="204"/>
      <c r="L132" s="121"/>
      <c r="M132" s="125"/>
      <c r="N132" s="126"/>
      <c r="O132" s="126"/>
      <c r="P132" s="127">
        <f>SUM(P133:P134)</f>
        <v>1.8161399999999999</v>
      </c>
      <c r="Q132" s="126"/>
      <c r="R132" s="127">
        <f>SUM(R133:R134)</f>
        <v>0.33343999999999996</v>
      </c>
      <c r="S132" s="126"/>
      <c r="T132" s="128">
        <f>SUM(T133:T134)</f>
        <v>0</v>
      </c>
      <c r="AR132" s="122" t="s">
        <v>72</v>
      </c>
      <c r="AT132" s="129" t="s">
        <v>66</v>
      </c>
      <c r="AU132" s="129" t="s">
        <v>72</v>
      </c>
      <c r="AY132" s="122" t="s">
        <v>110</v>
      </c>
      <c r="BK132" s="130">
        <f>SUM(BK133:BK134)</f>
        <v>0</v>
      </c>
    </row>
    <row r="133" spans="1:65" s="2" customFormat="1" ht="27.75" customHeight="1" x14ac:dyDescent="0.2">
      <c r="A133" s="26"/>
      <c r="B133" s="212"/>
      <c r="C133" s="134" t="s">
        <v>72</v>
      </c>
      <c r="D133" s="134" t="s">
        <v>113</v>
      </c>
      <c r="E133" s="135" t="s">
        <v>114</v>
      </c>
      <c r="F133" s="136" t="s">
        <v>323</v>
      </c>
      <c r="G133" s="137" t="s">
        <v>115</v>
      </c>
      <c r="H133" s="138">
        <v>1</v>
      </c>
      <c r="I133" s="139"/>
      <c r="J133" s="205"/>
      <c r="K133" s="188"/>
      <c r="L133" s="27"/>
      <c r="M133" s="141" t="s">
        <v>1</v>
      </c>
      <c r="N133" s="142" t="s">
        <v>33</v>
      </c>
      <c r="O133" s="143">
        <v>0.30470999999999998</v>
      </c>
      <c r="P133" s="143">
        <f>O133*H133</f>
        <v>0.30470999999999998</v>
      </c>
      <c r="Q133" s="143">
        <v>1.9130000000000001E-2</v>
      </c>
      <c r="R133" s="143">
        <f>Q133*H133</f>
        <v>1.9130000000000001E-2</v>
      </c>
      <c r="S133" s="143">
        <v>0</v>
      </c>
      <c r="T133" s="14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116</v>
      </c>
      <c r="AT133" s="145" t="s">
        <v>113</v>
      </c>
      <c r="AU133" s="145" t="s">
        <v>117</v>
      </c>
      <c r="AY133" s="14" t="s">
        <v>110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4" t="s">
        <v>117</v>
      </c>
      <c r="BK133" s="146">
        <f>ROUND(I133*H133,2)</f>
        <v>0</v>
      </c>
      <c r="BL133" s="14" t="s">
        <v>116</v>
      </c>
      <c r="BM133" s="145" t="s">
        <v>118</v>
      </c>
    </row>
    <row r="134" spans="1:65" s="2" customFormat="1" ht="21.75" customHeight="1" x14ac:dyDescent="0.2">
      <c r="A134" s="26"/>
      <c r="B134" s="212"/>
      <c r="C134" s="134" t="s">
        <v>117</v>
      </c>
      <c r="D134" s="134" t="s">
        <v>113</v>
      </c>
      <c r="E134" s="215"/>
      <c r="F134" s="136" t="s">
        <v>324</v>
      </c>
      <c r="G134" s="137" t="s">
        <v>119</v>
      </c>
      <c r="H134" s="138">
        <v>3</v>
      </c>
      <c r="I134" s="139"/>
      <c r="J134" s="205"/>
      <c r="K134" s="188"/>
      <c r="L134" s="27"/>
      <c r="M134" s="141" t="s">
        <v>1</v>
      </c>
      <c r="N134" s="142" t="s">
        <v>33</v>
      </c>
      <c r="O134" s="143">
        <v>0.50380999999999998</v>
      </c>
      <c r="P134" s="143">
        <f>O134*H134</f>
        <v>1.5114299999999998</v>
      </c>
      <c r="Q134" s="143">
        <v>0.10477</v>
      </c>
      <c r="R134" s="143">
        <f>Q134*H134</f>
        <v>0.31430999999999998</v>
      </c>
      <c r="S134" s="143">
        <v>0</v>
      </c>
      <c r="T134" s="144">
        <f>S134*H134</f>
        <v>0</v>
      </c>
      <c r="U134" s="26"/>
      <c r="V134" s="26"/>
      <c r="W134" s="216"/>
      <c r="X134" s="26"/>
      <c r="Y134" s="26"/>
      <c r="Z134" s="26"/>
      <c r="AA134" s="26"/>
      <c r="AB134" s="26"/>
      <c r="AC134" s="26"/>
      <c r="AD134" s="26"/>
      <c r="AE134" s="26"/>
      <c r="AR134" s="145" t="s">
        <v>116</v>
      </c>
      <c r="AT134" s="145" t="s">
        <v>113</v>
      </c>
      <c r="AU134" s="145" t="s">
        <v>117</v>
      </c>
      <c r="AY134" s="14" t="s">
        <v>110</v>
      </c>
      <c r="BE134" s="146">
        <f>IF(N134="základná",J134,0)</f>
        <v>0</v>
      </c>
      <c r="BF134" s="146">
        <f>IF(N134="znížená",J134,0)</f>
        <v>0</v>
      </c>
      <c r="BG134" s="146">
        <f>IF(N134="zákl. prenesená",J134,0)</f>
        <v>0</v>
      </c>
      <c r="BH134" s="146">
        <f>IF(N134="zníž. prenesená",J134,0)</f>
        <v>0</v>
      </c>
      <c r="BI134" s="146">
        <f>IF(N134="nulová",J134,0)</f>
        <v>0</v>
      </c>
      <c r="BJ134" s="14" t="s">
        <v>117</v>
      </c>
      <c r="BK134" s="146">
        <f>ROUND(I134*H134,2)</f>
        <v>0</v>
      </c>
      <c r="BL134" s="14" t="s">
        <v>116</v>
      </c>
      <c r="BM134" s="145" t="s">
        <v>120</v>
      </c>
    </row>
    <row r="135" spans="1:65" s="12" customFormat="1" ht="22.9" customHeight="1" x14ac:dyDescent="0.2">
      <c r="B135" s="199"/>
      <c r="C135" s="126"/>
      <c r="D135" s="200" t="s">
        <v>66</v>
      </c>
      <c r="E135" s="203" t="s">
        <v>121</v>
      </c>
      <c r="F135" s="203" t="s">
        <v>122</v>
      </c>
      <c r="G135" s="126"/>
      <c r="H135" s="126"/>
      <c r="I135" s="126"/>
      <c r="J135" s="204"/>
      <c r="L135" s="121"/>
      <c r="M135" s="125"/>
      <c r="N135" s="126"/>
      <c r="O135" s="126"/>
      <c r="P135" s="127">
        <f>SUM(P136:P141)</f>
        <v>61.848961999999986</v>
      </c>
      <c r="Q135" s="126"/>
      <c r="R135" s="127">
        <f>SUM(R136:R141)</f>
        <v>2.7995200000000002</v>
      </c>
      <c r="S135" s="126"/>
      <c r="T135" s="128">
        <f>SUM(T136:T141)</f>
        <v>0</v>
      </c>
      <c r="W135" s="216"/>
      <c r="AR135" s="122" t="s">
        <v>72</v>
      </c>
      <c r="AT135" s="129" t="s">
        <v>66</v>
      </c>
      <c r="AU135" s="129" t="s">
        <v>72</v>
      </c>
      <c r="AY135" s="122" t="s">
        <v>110</v>
      </c>
      <c r="BK135" s="130">
        <f>SUM(BK136:BK141)</f>
        <v>0</v>
      </c>
    </row>
    <row r="136" spans="1:65" s="2" customFormat="1" ht="21.75" customHeight="1" x14ac:dyDescent="0.2">
      <c r="A136" s="26"/>
      <c r="B136" s="212"/>
      <c r="C136" s="134">
        <v>3</v>
      </c>
      <c r="D136" s="134" t="s">
        <v>113</v>
      </c>
      <c r="E136" s="135" t="s">
        <v>123</v>
      </c>
      <c r="F136" s="136" t="s">
        <v>124</v>
      </c>
      <c r="G136" s="137" t="s">
        <v>119</v>
      </c>
      <c r="H136" s="138">
        <v>7.5</v>
      </c>
      <c r="I136" s="139"/>
      <c r="J136" s="205"/>
      <c r="K136" s="188"/>
      <c r="L136" s="27"/>
      <c r="M136" s="141" t="s">
        <v>1</v>
      </c>
      <c r="N136" s="142" t="s">
        <v>33</v>
      </c>
      <c r="O136" s="143">
        <v>8.2019999999999996E-2</v>
      </c>
      <c r="P136" s="143">
        <f t="shared" ref="P136:P140" si="0">O136*H136</f>
        <v>0.61514999999999997</v>
      </c>
      <c r="Q136" s="143">
        <v>1.9000000000000001E-4</v>
      </c>
      <c r="R136" s="143">
        <f t="shared" ref="R136:R140" si="1">Q136*H136</f>
        <v>1.4250000000000001E-3</v>
      </c>
      <c r="S136" s="143">
        <v>0</v>
      </c>
      <c r="T136" s="144">
        <f t="shared" ref="T136:T140" si="2">S136*H136</f>
        <v>0</v>
      </c>
      <c r="U136" s="26"/>
      <c r="V136" s="26"/>
      <c r="W136" s="216"/>
      <c r="X136" s="26"/>
      <c r="Y136" s="26"/>
      <c r="Z136" s="26"/>
      <c r="AA136" s="26"/>
      <c r="AB136" s="26"/>
      <c r="AC136" s="26"/>
      <c r="AD136" s="26"/>
      <c r="AE136" s="26"/>
      <c r="AR136" s="145" t="s">
        <v>116</v>
      </c>
      <c r="AT136" s="145" t="s">
        <v>113</v>
      </c>
      <c r="AU136" s="145" t="s">
        <v>117</v>
      </c>
      <c r="AY136" s="14" t="s">
        <v>110</v>
      </c>
      <c r="BE136" s="146">
        <f t="shared" ref="BE136:BE140" si="3">IF(N136="základná",J136,0)</f>
        <v>0</v>
      </c>
      <c r="BF136" s="146">
        <f t="shared" ref="BF136:BF140" si="4">IF(N136="znížená",J136,0)</f>
        <v>0</v>
      </c>
      <c r="BG136" s="146">
        <f t="shared" ref="BG136:BG140" si="5">IF(N136="zákl. prenesená",J136,0)</f>
        <v>0</v>
      </c>
      <c r="BH136" s="146">
        <f t="shared" ref="BH136:BH140" si="6">IF(N136="zníž. prenesená",J136,0)</f>
        <v>0</v>
      </c>
      <c r="BI136" s="146">
        <f t="shared" ref="BI136:BI140" si="7">IF(N136="nulová",J136,0)</f>
        <v>0</v>
      </c>
      <c r="BJ136" s="14" t="s">
        <v>117</v>
      </c>
      <c r="BK136" s="146">
        <f t="shared" ref="BK136:BK140" si="8">ROUND(I136*H136,2)</f>
        <v>0</v>
      </c>
      <c r="BL136" s="14" t="s">
        <v>116</v>
      </c>
      <c r="BM136" s="145" t="s">
        <v>125</v>
      </c>
    </row>
    <row r="137" spans="1:65" s="2" customFormat="1" ht="16.5" customHeight="1" x14ac:dyDescent="0.2">
      <c r="A137" s="26"/>
      <c r="B137" s="212"/>
      <c r="C137" s="134">
        <v>4</v>
      </c>
      <c r="D137" s="134" t="s">
        <v>113</v>
      </c>
      <c r="E137" s="135" t="s">
        <v>126</v>
      </c>
      <c r="F137" s="136" t="s">
        <v>127</v>
      </c>
      <c r="G137" s="137" t="s">
        <v>119</v>
      </c>
      <c r="H137" s="138">
        <v>93</v>
      </c>
      <c r="I137" s="139"/>
      <c r="J137" s="205"/>
      <c r="K137" s="188"/>
      <c r="L137" s="27"/>
      <c r="M137" s="141" t="s">
        <v>1</v>
      </c>
      <c r="N137" s="142" t="s">
        <v>33</v>
      </c>
      <c r="O137" s="143">
        <v>0.40911999999999998</v>
      </c>
      <c r="P137" s="143">
        <f t="shared" si="0"/>
        <v>38.048159999999996</v>
      </c>
      <c r="Q137" s="143">
        <v>1.9120000000000002E-2</v>
      </c>
      <c r="R137" s="143">
        <f t="shared" si="1"/>
        <v>1.7781600000000002</v>
      </c>
      <c r="S137" s="143">
        <v>0</v>
      </c>
      <c r="T137" s="144">
        <f t="shared" si="2"/>
        <v>0</v>
      </c>
      <c r="U137" s="26"/>
      <c r="V137" s="26"/>
      <c r="W137" s="216"/>
      <c r="X137" s="26"/>
      <c r="Y137" s="26"/>
      <c r="Z137" s="26"/>
      <c r="AA137" s="26"/>
      <c r="AB137" s="26"/>
      <c r="AC137" s="26"/>
      <c r="AD137" s="26"/>
      <c r="AE137" s="26"/>
      <c r="AR137" s="145" t="s">
        <v>116</v>
      </c>
      <c r="AT137" s="145" t="s">
        <v>113</v>
      </c>
      <c r="AU137" s="145" t="s">
        <v>117</v>
      </c>
      <c r="AY137" s="14" t="s">
        <v>110</v>
      </c>
      <c r="BE137" s="146">
        <f t="shared" si="3"/>
        <v>0</v>
      </c>
      <c r="BF137" s="146">
        <f t="shared" si="4"/>
        <v>0</v>
      </c>
      <c r="BG137" s="146">
        <f t="shared" si="5"/>
        <v>0</v>
      </c>
      <c r="BH137" s="146">
        <f t="shared" si="6"/>
        <v>0</v>
      </c>
      <c r="BI137" s="146">
        <f t="shared" si="7"/>
        <v>0</v>
      </c>
      <c r="BJ137" s="14" t="s">
        <v>117</v>
      </c>
      <c r="BK137" s="146">
        <f t="shared" si="8"/>
        <v>0</v>
      </c>
      <c r="BL137" s="14" t="s">
        <v>116</v>
      </c>
      <c r="BM137" s="145" t="s">
        <v>128</v>
      </c>
    </row>
    <row r="138" spans="1:65" s="2" customFormat="1" ht="16.5" customHeight="1" x14ac:dyDescent="0.2">
      <c r="A138" s="26"/>
      <c r="B138" s="212"/>
      <c r="C138" s="134">
        <v>5</v>
      </c>
      <c r="D138" s="134" t="s">
        <v>113</v>
      </c>
      <c r="E138" s="135" t="s">
        <v>129</v>
      </c>
      <c r="F138" s="136" t="s">
        <v>130</v>
      </c>
      <c r="G138" s="137" t="s">
        <v>119</v>
      </c>
      <c r="H138" s="138">
        <v>6</v>
      </c>
      <c r="I138" s="139"/>
      <c r="J138" s="205"/>
      <c r="K138" s="188"/>
      <c r="L138" s="27"/>
      <c r="M138" s="141" t="s">
        <v>1</v>
      </c>
      <c r="N138" s="142" t="s">
        <v>33</v>
      </c>
      <c r="O138" s="143">
        <v>0.28867999999999999</v>
      </c>
      <c r="P138" s="143">
        <f t="shared" si="0"/>
        <v>1.7320799999999998</v>
      </c>
      <c r="Q138" s="143">
        <v>3.3E-3</v>
      </c>
      <c r="R138" s="143">
        <f t="shared" si="1"/>
        <v>1.9799999999999998E-2</v>
      </c>
      <c r="S138" s="143">
        <v>0</v>
      </c>
      <c r="T138" s="144">
        <f t="shared" si="2"/>
        <v>0</v>
      </c>
      <c r="U138" s="26"/>
      <c r="V138" s="26"/>
      <c r="W138" s="216"/>
      <c r="X138" s="26"/>
      <c r="Y138" s="26"/>
      <c r="Z138" s="26"/>
      <c r="AA138" s="26"/>
      <c r="AB138" s="26"/>
      <c r="AC138" s="26"/>
      <c r="AD138" s="26"/>
      <c r="AE138" s="26"/>
      <c r="AR138" s="145" t="s">
        <v>116</v>
      </c>
      <c r="AT138" s="145" t="s">
        <v>113</v>
      </c>
      <c r="AU138" s="145" t="s">
        <v>117</v>
      </c>
      <c r="AY138" s="14" t="s">
        <v>110</v>
      </c>
      <c r="BE138" s="146">
        <f t="shared" si="3"/>
        <v>0</v>
      </c>
      <c r="BF138" s="146">
        <f t="shared" si="4"/>
        <v>0</v>
      </c>
      <c r="BG138" s="146">
        <f t="shared" si="5"/>
        <v>0</v>
      </c>
      <c r="BH138" s="146">
        <f t="shared" si="6"/>
        <v>0</v>
      </c>
      <c r="BI138" s="146">
        <f t="shared" si="7"/>
        <v>0</v>
      </c>
      <c r="BJ138" s="14" t="s">
        <v>117</v>
      </c>
      <c r="BK138" s="146">
        <f t="shared" si="8"/>
        <v>0</v>
      </c>
      <c r="BL138" s="14" t="s">
        <v>116</v>
      </c>
      <c r="BM138" s="145" t="s">
        <v>131</v>
      </c>
    </row>
    <row r="139" spans="1:65" s="2" customFormat="1" ht="21.75" customHeight="1" x14ac:dyDescent="0.2">
      <c r="A139" s="26"/>
      <c r="B139" s="212"/>
      <c r="C139" s="134">
        <v>6</v>
      </c>
      <c r="D139" s="134" t="s">
        <v>113</v>
      </c>
      <c r="E139" s="135" t="s">
        <v>132</v>
      </c>
      <c r="F139" s="136" t="s">
        <v>133</v>
      </c>
      <c r="G139" s="137" t="s">
        <v>119</v>
      </c>
      <c r="H139" s="138">
        <v>6</v>
      </c>
      <c r="I139" s="139"/>
      <c r="J139" s="205"/>
      <c r="K139" s="188"/>
      <c r="L139" s="27"/>
      <c r="M139" s="141" t="s">
        <v>1</v>
      </c>
      <c r="N139" s="142" t="s">
        <v>33</v>
      </c>
      <c r="O139" s="143">
        <v>0.11118</v>
      </c>
      <c r="P139" s="143">
        <f t="shared" si="0"/>
        <v>0.66708000000000001</v>
      </c>
      <c r="Q139" s="143">
        <v>4.15E-3</v>
      </c>
      <c r="R139" s="143">
        <f t="shared" si="1"/>
        <v>2.4899999999999999E-2</v>
      </c>
      <c r="S139" s="143">
        <v>0</v>
      </c>
      <c r="T139" s="144">
        <f t="shared" si="2"/>
        <v>0</v>
      </c>
      <c r="U139" s="26"/>
      <c r="V139" s="26"/>
      <c r="W139" s="216"/>
      <c r="X139" s="26"/>
      <c r="Y139" s="26"/>
      <c r="Z139" s="26"/>
      <c r="AA139" s="26"/>
      <c r="AB139" s="26"/>
      <c r="AC139" s="26"/>
      <c r="AD139" s="26"/>
      <c r="AE139" s="26"/>
      <c r="AR139" s="145" t="s">
        <v>116</v>
      </c>
      <c r="AT139" s="145" t="s">
        <v>113</v>
      </c>
      <c r="AU139" s="145" t="s">
        <v>117</v>
      </c>
      <c r="AY139" s="14" t="s">
        <v>110</v>
      </c>
      <c r="BE139" s="146">
        <f t="shared" si="3"/>
        <v>0</v>
      </c>
      <c r="BF139" s="146">
        <f t="shared" si="4"/>
        <v>0</v>
      </c>
      <c r="BG139" s="146">
        <f t="shared" si="5"/>
        <v>0</v>
      </c>
      <c r="BH139" s="146">
        <f t="shared" si="6"/>
        <v>0</v>
      </c>
      <c r="BI139" s="146">
        <f t="shared" si="7"/>
        <v>0</v>
      </c>
      <c r="BJ139" s="14" t="s">
        <v>117</v>
      </c>
      <c r="BK139" s="146">
        <f t="shared" si="8"/>
        <v>0</v>
      </c>
      <c r="BL139" s="14" t="s">
        <v>116</v>
      </c>
      <c r="BM139" s="145" t="s">
        <v>134</v>
      </c>
    </row>
    <row r="140" spans="1:65" s="2" customFormat="1" ht="16.5" customHeight="1" x14ac:dyDescent="0.2">
      <c r="A140" s="26"/>
      <c r="B140" s="212"/>
      <c r="C140" s="134">
        <v>7</v>
      </c>
      <c r="D140" s="134" t="s">
        <v>113</v>
      </c>
      <c r="E140" s="135" t="s">
        <v>135</v>
      </c>
      <c r="F140" s="136" t="s">
        <v>136</v>
      </c>
      <c r="G140" s="137" t="s">
        <v>119</v>
      </c>
      <c r="H140" s="138">
        <v>12.5</v>
      </c>
      <c r="I140" s="139"/>
      <c r="J140" s="205"/>
      <c r="K140" s="188"/>
      <c r="L140" s="27"/>
      <c r="M140" s="141" t="s">
        <v>1</v>
      </c>
      <c r="N140" s="142" t="s">
        <v>33</v>
      </c>
      <c r="O140" s="143">
        <v>0.91832000000000003</v>
      </c>
      <c r="P140" s="143">
        <f t="shared" si="0"/>
        <v>11.479000000000001</v>
      </c>
      <c r="Q140" s="143">
        <v>2.759E-2</v>
      </c>
      <c r="R140" s="143">
        <f t="shared" si="1"/>
        <v>0.34487499999999999</v>
      </c>
      <c r="S140" s="143">
        <v>0</v>
      </c>
      <c r="T140" s="144">
        <f t="shared" si="2"/>
        <v>0</v>
      </c>
      <c r="U140" s="26"/>
      <c r="V140" s="26"/>
      <c r="W140" s="216"/>
      <c r="X140" s="26"/>
      <c r="Y140" s="26"/>
      <c r="Z140" s="26"/>
      <c r="AA140" s="26"/>
      <c r="AB140" s="26"/>
      <c r="AC140" s="26"/>
      <c r="AD140" s="26"/>
      <c r="AE140" s="26"/>
      <c r="AR140" s="145" t="s">
        <v>116</v>
      </c>
      <c r="AT140" s="145" t="s">
        <v>113</v>
      </c>
      <c r="AU140" s="145" t="s">
        <v>117</v>
      </c>
      <c r="AY140" s="14" t="s">
        <v>110</v>
      </c>
      <c r="BE140" s="146">
        <f t="shared" si="3"/>
        <v>0</v>
      </c>
      <c r="BF140" s="146">
        <f t="shared" si="4"/>
        <v>0</v>
      </c>
      <c r="BG140" s="146">
        <f t="shared" si="5"/>
        <v>0</v>
      </c>
      <c r="BH140" s="146">
        <f t="shared" si="6"/>
        <v>0</v>
      </c>
      <c r="BI140" s="146">
        <f t="shared" si="7"/>
        <v>0</v>
      </c>
      <c r="BJ140" s="14" t="s">
        <v>117</v>
      </c>
      <c r="BK140" s="146">
        <f t="shared" si="8"/>
        <v>0</v>
      </c>
      <c r="BL140" s="14" t="s">
        <v>116</v>
      </c>
      <c r="BM140" s="145" t="s">
        <v>137</v>
      </c>
    </row>
    <row r="141" spans="1:65" s="2" customFormat="1" ht="16.5" customHeight="1" x14ac:dyDescent="0.2">
      <c r="A141" s="26"/>
      <c r="B141" s="212"/>
      <c r="C141" s="134">
        <v>8</v>
      </c>
      <c r="D141" s="134" t="s">
        <v>113</v>
      </c>
      <c r="E141" s="215"/>
      <c r="F141" s="136" t="s">
        <v>332</v>
      </c>
      <c r="G141" s="137" t="s">
        <v>119</v>
      </c>
      <c r="H141" s="138">
        <v>3.6</v>
      </c>
      <c r="I141" s="139"/>
      <c r="J141" s="205"/>
      <c r="K141" s="188"/>
      <c r="L141" s="27"/>
      <c r="M141" s="141" t="s">
        <v>1</v>
      </c>
      <c r="N141" s="142" t="s">
        <v>33</v>
      </c>
      <c r="O141" s="143">
        <v>0.22591</v>
      </c>
      <c r="P141" s="143">
        <f>O141*H142</f>
        <v>9.3074919999999999</v>
      </c>
      <c r="Q141" s="143">
        <v>1.5299999999999999E-2</v>
      </c>
      <c r="R141" s="143">
        <f>Q141*H142</f>
        <v>0.63036000000000003</v>
      </c>
      <c r="S141" s="143">
        <v>0</v>
      </c>
      <c r="T141" s="144">
        <f>S141*H142</f>
        <v>0</v>
      </c>
      <c r="U141" s="26"/>
      <c r="V141" s="26"/>
      <c r="W141" s="216"/>
      <c r="X141" s="26"/>
      <c r="Y141" s="26"/>
      <c r="Z141" s="26"/>
      <c r="AA141" s="26"/>
      <c r="AB141" s="26"/>
      <c r="AC141" s="26"/>
      <c r="AD141" s="26"/>
      <c r="AE141" s="26"/>
      <c r="AR141" s="145" t="s">
        <v>116</v>
      </c>
      <c r="AT141" s="145" t="s">
        <v>113</v>
      </c>
      <c r="AU141" s="145" t="s">
        <v>117</v>
      </c>
      <c r="AY141" s="14" t="s">
        <v>110</v>
      </c>
      <c r="BE141" s="146">
        <f>IF(N141="základná",J142,0)</f>
        <v>0</v>
      </c>
      <c r="BF141" s="146">
        <f>IF(N141="znížená",J142,0)</f>
        <v>0</v>
      </c>
      <c r="BG141" s="146">
        <f>IF(N141="zákl. prenesená",J142,0)</f>
        <v>0</v>
      </c>
      <c r="BH141" s="146">
        <f>IF(N141="zníž. prenesená",J142,0)</f>
        <v>0</v>
      </c>
      <c r="BI141" s="146">
        <f>IF(N141="nulová",J142,0)</f>
        <v>0</v>
      </c>
      <c r="BJ141" s="14" t="s">
        <v>117</v>
      </c>
      <c r="BK141" s="146">
        <f>ROUND(I142*H142,2)</f>
        <v>0</v>
      </c>
      <c r="BL141" s="14" t="s">
        <v>116</v>
      </c>
      <c r="BM141" s="145" t="s">
        <v>141</v>
      </c>
    </row>
    <row r="142" spans="1:65" s="12" customFormat="1" ht="22.9" customHeight="1" x14ac:dyDescent="0.2">
      <c r="B142" s="199"/>
      <c r="C142" s="134">
        <v>9</v>
      </c>
      <c r="D142" s="134" t="s">
        <v>113</v>
      </c>
      <c r="E142" s="135" t="s">
        <v>139</v>
      </c>
      <c r="F142" s="136" t="s">
        <v>140</v>
      </c>
      <c r="G142" s="137" t="s">
        <v>119</v>
      </c>
      <c r="H142" s="138">
        <v>41.2</v>
      </c>
      <c r="I142" s="139"/>
      <c r="J142" s="205"/>
      <c r="L142" s="121"/>
      <c r="M142" s="125"/>
      <c r="N142" s="126"/>
      <c r="O142" s="126"/>
      <c r="P142" s="127">
        <f>SUM(P143:P153)</f>
        <v>34.70954600000001</v>
      </c>
      <c r="Q142" s="126"/>
      <c r="R142" s="127">
        <f>SUM(R143:R153)</f>
        <v>2.4720000000000002E-3</v>
      </c>
      <c r="S142" s="126"/>
      <c r="T142" s="128">
        <f>SUM(T143:T153)</f>
        <v>1.292</v>
      </c>
      <c r="W142" s="216"/>
      <c r="AR142" s="122" t="s">
        <v>72</v>
      </c>
      <c r="AT142" s="129" t="s">
        <v>66</v>
      </c>
      <c r="AU142" s="129" t="s">
        <v>72</v>
      </c>
      <c r="AY142" s="122" t="s">
        <v>110</v>
      </c>
      <c r="BK142" s="130">
        <f>SUM(BK143:BK153)</f>
        <v>0</v>
      </c>
    </row>
    <row r="143" spans="1:65" s="2" customFormat="1" ht="16.5" customHeight="1" x14ac:dyDescent="0.2">
      <c r="A143" s="26"/>
      <c r="B143" s="212"/>
      <c r="C143" s="126"/>
      <c r="D143" s="200" t="s">
        <v>66</v>
      </c>
      <c r="E143" s="203" t="s">
        <v>138</v>
      </c>
      <c r="F143" s="203" t="s">
        <v>142</v>
      </c>
      <c r="G143" s="126"/>
      <c r="H143" s="126"/>
      <c r="I143" s="126"/>
      <c r="J143" s="204"/>
      <c r="K143" s="188"/>
      <c r="L143" s="27"/>
      <c r="M143" s="141" t="s">
        <v>1</v>
      </c>
      <c r="N143" s="142" t="s">
        <v>33</v>
      </c>
      <c r="O143" s="143">
        <v>5.0999999999999997E-2</v>
      </c>
      <c r="P143" s="143">
        <f>O143*H144</f>
        <v>2.04</v>
      </c>
      <c r="Q143" s="143">
        <v>0</v>
      </c>
      <c r="R143" s="143">
        <f>Q143*H144</f>
        <v>0</v>
      </c>
      <c r="S143" s="143">
        <v>0</v>
      </c>
      <c r="T143" s="144">
        <f>S143*H144</f>
        <v>0</v>
      </c>
      <c r="U143" s="26"/>
      <c r="V143" s="26"/>
      <c r="W143" s="216"/>
      <c r="X143" s="26"/>
      <c r="Y143" s="26"/>
      <c r="Z143" s="26"/>
      <c r="AA143" s="26"/>
      <c r="AB143" s="26"/>
      <c r="AC143" s="26"/>
      <c r="AD143" s="26"/>
      <c r="AE143" s="26"/>
      <c r="AR143" s="145" t="s">
        <v>116</v>
      </c>
      <c r="AT143" s="145" t="s">
        <v>113</v>
      </c>
      <c r="AU143" s="145" t="s">
        <v>117</v>
      </c>
      <c r="AY143" s="14" t="s">
        <v>110</v>
      </c>
      <c r="BE143" s="146">
        <f>IF(N143="základná",J144,0)</f>
        <v>0</v>
      </c>
      <c r="BF143" s="146">
        <f>IF(N143="znížená",J144,0)</f>
        <v>0</v>
      </c>
      <c r="BG143" s="146">
        <f>IF(N143="zákl. prenesená",J144,0)</f>
        <v>0</v>
      </c>
      <c r="BH143" s="146">
        <f>IF(N143="zníž. prenesená",J144,0)</f>
        <v>0</v>
      </c>
      <c r="BI143" s="146">
        <f>IF(N143="nulová",J144,0)</f>
        <v>0</v>
      </c>
      <c r="BJ143" s="14" t="s">
        <v>117</v>
      </c>
      <c r="BK143" s="146">
        <f t="shared" ref="BK143:BK147" si="9">ROUND(I144*H144,2)</f>
        <v>0</v>
      </c>
      <c r="BL143" s="14" t="s">
        <v>116</v>
      </c>
      <c r="BM143" s="145" t="s">
        <v>146</v>
      </c>
    </row>
    <row r="144" spans="1:65" s="2" customFormat="1" ht="16.5" customHeight="1" x14ac:dyDescent="0.2">
      <c r="A144" s="26"/>
      <c r="B144" s="212"/>
      <c r="C144" s="134" t="s">
        <v>143</v>
      </c>
      <c r="D144" s="134" t="s">
        <v>113</v>
      </c>
      <c r="E144" s="135" t="s">
        <v>144</v>
      </c>
      <c r="F144" s="136" t="s">
        <v>145</v>
      </c>
      <c r="G144" s="137" t="s">
        <v>119</v>
      </c>
      <c r="H144" s="138">
        <v>40</v>
      </c>
      <c r="I144" s="139"/>
      <c r="J144" s="205"/>
      <c r="K144" s="188"/>
      <c r="L144" s="27"/>
      <c r="M144" s="141" t="s">
        <v>1</v>
      </c>
      <c r="N144" s="142" t="s">
        <v>33</v>
      </c>
      <c r="O144" s="143">
        <v>0.32400000000000001</v>
      </c>
      <c r="P144" s="143">
        <f>O144*H145</f>
        <v>13.348800000000001</v>
      </c>
      <c r="Q144" s="143">
        <v>5.0000000000000002E-5</v>
      </c>
      <c r="R144" s="143">
        <f>Q144*H145</f>
        <v>2.0600000000000002E-3</v>
      </c>
      <c r="S144" s="143">
        <v>0</v>
      </c>
      <c r="T144" s="144">
        <f>S144*H145</f>
        <v>0</v>
      </c>
      <c r="U144" s="26"/>
      <c r="V144" s="26"/>
      <c r="W144" s="216"/>
      <c r="X144" s="26"/>
      <c r="Y144" s="26"/>
      <c r="Z144" s="26"/>
      <c r="AA144" s="26"/>
      <c r="AB144" s="26"/>
      <c r="AC144" s="26"/>
      <c r="AD144" s="26"/>
      <c r="AE144" s="26"/>
      <c r="AR144" s="145" t="s">
        <v>116</v>
      </c>
      <c r="AT144" s="145" t="s">
        <v>113</v>
      </c>
      <c r="AU144" s="145" t="s">
        <v>117</v>
      </c>
      <c r="AY144" s="14" t="s">
        <v>110</v>
      </c>
      <c r="BE144" s="146">
        <f>IF(N144="základná",J145,0)</f>
        <v>0</v>
      </c>
      <c r="BF144" s="146">
        <f>IF(N144="znížená",J145,0)</f>
        <v>0</v>
      </c>
      <c r="BG144" s="146">
        <f>IF(N144="zákl. prenesená",J145,0)</f>
        <v>0</v>
      </c>
      <c r="BH144" s="146">
        <f>IF(N144="zníž. prenesená",J145,0)</f>
        <v>0</v>
      </c>
      <c r="BI144" s="146">
        <f>IF(N144="nulová",J145,0)</f>
        <v>0</v>
      </c>
      <c r="BJ144" s="14" t="s">
        <v>117</v>
      </c>
      <c r="BK144" s="146">
        <f t="shared" si="9"/>
        <v>0</v>
      </c>
      <c r="BL144" s="14" t="s">
        <v>116</v>
      </c>
      <c r="BM144" s="145" t="s">
        <v>150</v>
      </c>
    </row>
    <row r="145" spans="1:65" s="2" customFormat="1" ht="16.5" customHeight="1" x14ac:dyDescent="0.2">
      <c r="A145" s="26"/>
      <c r="B145" s="212"/>
      <c r="C145" s="134" t="s">
        <v>147</v>
      </c>
      <c r="D145" s="134" t="s">
        <v>113</v>
      </c>
      <c r="E145" s="135" t="s">
        <v>148</v>
      </c>
      <c r="F145" s="136" t="s">
        <v>149</v>
      </c>
      <c r="G145" s="137" t="s">
        <v>119</v>
      </c>
      <c r="H145" s="138">
        <v>41.2</v>
      </c>
      <c r="I145" s="139"/>
      <c r="J145" s="205"/>
      <c r="K145" s="188"/>
      <c r="L145" s="27"/>
      <c r="M145" s="141" t="s">
        <v>1</v>
      </c>
      <c r="N145" s="142" t="s">
        <v>33</v>
      </c>
      <c r="O145" s="143">
        <v>0.16400000000000001</v>
      </c>
      <c r="P145" s="143">
        <f>O145*H146</f>
        <v>0.32800000000000001</v>
      </c>
      <c r="Q145" s="143">
        <v>0</v>
      </c>
      <c r="R145" s="143">
        <f>Q145*H146</f>
        <v>0</v>
      </c>
      <c r="S145" s="143">
        <v>0.19600000000000001</v>
      </c>
      <c r="T145" s="144">
        <f>S145*H146</f>
        <v>0.39200000000000002</v>
      </c>
      <c r="U145" s="26"/>
      <c r="V145" s="26"/>
      <c r="W145" s="216"/>
      <c r="X145" s="26"/>
      <c r="Y145" s="26"/>
      <c r="Z145" s="26"/>
      <c r="AA145" s="26"/>
      <c r="AB145" s="26"/>
      <c r="AC145" s="26"/>
      <c r="AD145" s="26"/>
      <c r="AE145" s="26"/>
      <c r="AR145" s="145" t="s">
        <v>116</v>
      </c>
      <c r="AT145" s="145" t="s">
        <v>113</v>
      </c>
      <c r="AU145" s="145" t="s">
        <v>117</v>
      </c>
      <c r="AY145" s="14" t="s">
        <v>110</v>
      </c>
      <c r="BE145" s="146">
        <f>IF(N145="základná",J146,0)</f>
        <v>0</v>
      </c>
      <c r="BF145" s="146">
        <f>IF(N145="znížená",J146,0)</f>
        <v>0</v>
      </c>
      <c r="BG145" s="146">
        <f>IF(N145="zákl. prenesená",J146,0)</f>
        <v>0</v>
      </c>
      <c r="BH145" s="146">
        <f>IF(N145="zníž. prenesená",J146,0)</f>
        <v>0</v>
      </c>
      <c r="BI145" s="146">
        <f>IF(N145="nulová",J146,0)</f>
        <v>0</v>
      </c>
      <c r="BJ145" s="14" t="s">
        <v>117</v>
      </c>
      <c r="BK145" s="146">
        <f t="shared" si="9"/>
        <v>0</v>
      </c>
      <c r="BL145" s="14" t="s">
        <v>116</v>
      </c>
      <c r="BM145" s="145" t="s">
        <v>152</v>
      </c>
    </row>
    <row r="146" spans="1:65" s="2" customFormat="1" ht="21.75" customHeight="1" x14ac:dyDescent="0.2">
      <c r="A146" s="26"/>
      <c r="B146" s="212"/>
      <c r="C146" s="134" t="s">
        <v>151</v>
      </c>
      <c r="D146" s="134" t="s">
        <v>113</v>
      </c>
      <c r="E146" s="215"/>
      <c r="F146" s="136" t="s">
        <v>325</v>
      </c>
      <c r="G146" s="137" t="s">
        <v>115</v>
      </c>
      <c r="H146" s="138">
        <v>2</v>
      </c>
      <c r="I146" s="139"/>
      <c r="J146" s="205"/>
      <c r="K146" s="188"/>
      <c r="L146" s="27"/>
      <c r="M146" s="141" t="s">
        <v>1</v>
      </c>
      <c r="N146" s="142" t="s">
        <v>33</v>
      </c>
      <c r="O146" s="143">
        <v>0.307</v>
      </c>
      <c r="P146" s="143">
        <f>O146*H147</f>
        <v>12.648400000000001</v>
      </c>
      <c r="Q146" s="143">
        <v>1.0000000000000001E-5</v>
      </c>
      <c r="R146" s="143">
        <f>Q146*H147</f>
        <v>4.1200000000000004E-4</v>
      </c>
      <c r="S146" s="143">
        <v>0</v>
      </c>
      <c r="T146" s="144">
        <f>S146*H147</f>
        <v>0</v>
      </c>
      <c r="U146" s="26"/>
      <c r="V146" s="26"/>
      <c r="W146" s="216"/>
      <c r="X146" s="26"/>
      <c r="Y146" s="26"/>
      <c r="Z146" s="26"/>
      <c r="AA146" s="26"/>
      <c r="AB146" s="26"/>
      <c r="AC146" s="26"/>
      <c r="AD146" s="26"/>
      <c r="AE146" s="26"/>
      <c r="AR146" s="145" t="s">
        <v>116</v>
      </c>
      <c r="AT146" s="145" t="s">
        <v>113</v>
      </c>
      <c r="AU146" s="145" t="s">
        <v>117</v>
      </c>
      <c r="AY146" s="14" t="s">
        <v>110</v>
      </c>
      <c r="BE146" s="146">
        <f>IF(N146="základná",J147,0)</f>
        <v>0</v>
      </c>
      <c r="BF146" s="146">
        <f>IF(N146="znížená",J147,0)</f>
        <v>0</v>
      </c>
      <c r="BG146" s="146">
        <f>IF(N146="zákl. prenesená",J147,0)</f>
        <v>0</v>
      </c>
      <c r="BH146" s="146">
        <f>IF(N146="zníž. prenesená",J147,0)</f>
        <v>0</v>
      </c>
      <c r="BI146" s="146">
        <f>IF(N146="nulová",J147,0)</f>
        <v>0</v>
      </c>
      <c r="BJ146" s="14" t="s">
        <v>117</v>
      </c>
      <c r="BK146" s="146">
        <f t="shared" si="9"/>
        <v>0</v>
      </c>
      <c r="BL146" s="14" t="s">
        <v>116</v>
      </c>
      <c r="BM146" s="145" t="s">
        <v>155</v>
      </c>
    </row>
    <row r="147" spans="1:65" s="2" customFormat="1" ht="28.5" customHeight="1" x14ac:dyDescent="0.2">
      <c r="A147" s="26"/>
      <c r="B147" s="212"/>
      <c r="C147" s="134" t="s">
        <v>153</v>
      </c>
      <c r="D147" s="134" t="s">
        <v>113</v>
      </c>
      <c r="E147" s="135" t="s">
        <v>154</v>
      </c>
      <c r="F147" s="136" t="s">
        <v>330</v>
      </c>
      <c r="G147" s="137" t="s">
        <v>119</v>
      </c>
      <c r="H147" s="138">
        <v>41.2</v>
      </c>
      <c r="I147" s="139"/>
      <c r="J147" s="205"/>
      <c r="K147" s="188"/>
      <c r="L147" s="27"/>
      <c r="M147" s="141" t="s">
        <v>1</v>
      </c>
      <c r="N147" s="142" t="s">
        <v>33</v>
      </c>
      <c r="O147" s="143">
        <v>0.29399999999999998</v>
      </c>
      <c r="P147" s="143">
        <f>O147*H148</f>
        <v>0.29399999999999998</v>
      </c>
      <c r="Q147" s="143">
        <v>0</v>
      </c>
      <c r="R147" s="143">
        <f>Q147*H148</f>
        <v>0</v>
      </c>
      <c r="S147" s="143">
        <v>0.08</v>
      </c>
      <c r="T147" s="144">
        <f>S147*H148</f>
        <v>0.08</v>
      </c>
      <c r="U147" s="26"/>
      <c r="V147" s="26"/>
      <c r="W147" s="216"/>
      <c r="X147" s="26"/>
      <c r="Y147" s="26"/>
      <c r="Z147" s="26"/>
      <c r="AA147" s="26"/>
      <c r="AB147" s="26"/>
      <c r="AC147" s="26"/>
      <c r="AD147" s="26"/>
      <c r="AE147" s="26"/>
      <c r="AR147" s="145" t="s">
        <v>116</v>
      </c>
      <c r="AT147" s="145" t="s">
        <v>113</v>
      </c>
      <c r="AU147" s="145" t="s">
        <v>117</v>
      </c>
      <c r="AY147" s="14" t="s">
        <v>110</v>
      </c>
      <c r="BE147" s="146">
        <f>IF(N147="základná",J148,0)</f>
        <v>0</v>
      </c>
      <c r="BF147" s="146">
        <f>IF(N147="znížená",J148,0)</f>
        <v>0</v>
      </c>
      <c r="BG147" s="146">
        <f>IF(N147="zákl. prenesená",J148,0)</f>
        <v>0</v>
      </c>
      <c r="BH147" s="146">
        <f>IF(N147="zníž. prenesená",J148,0)</f>
        <v>0</v>
      </c>
      <c r="BI147" s="146">
        <f>IF(N147="nulová",J148,0)</f>
        <v>0</v>
      </c>
      <c r="BJ147" s="14" t="s">
        <v>117</v>
      </c>
      <c r="BK147" s="146">
        <f t="shared" si="9"/>
        <v>0</v>
      </c>
      <c r="BL147" s="14" t="s">
        <v>116</v>
      </c>
      <c r="BM147" s="145" t="s">
        <v>158</v>
      </c>
    </row>
    <row r="148" spans="1:65" s="2" customFormat="1" ht="21.75" customHeight="1" x14ac:dyDescent="0.2">
      <c r="A148" s="26"/>
      <c r="B148" s="212"/>
      <c r="C148" s="134" t="s">
        <v>156</v>
      </c>
      <c r="D148" s="134" t="s">
        <v>113</v>
      </c>
      <c r="E148" s="135" t="s">
        <v>157</v>
      </c>
      <c r="F148" s="136" t="s">
        <v>334</v>
      </c>
      <c r="G148" s="137" t="s">
        <v>115</v>
      </c>
      <c r="H148" s="138">
        <v>1</v>
      </c>
      <c r="I148" s="139"/>
      <c r="J148" s="205"/>
      <c r="K148" s="188"/>
      <c r="L148" s="27"/>
      <c r="M148" s="141" t="s">
        <v>1</v>
      </c>
      <c r="N148" s="142" t="s">
        <v>33</v>
      </c>
      <c r="O148" s="143">
        <v>0.12691</v>
      </c>
      <c r="P148" s="143">
        <f>O148*H151</f>
        <v>5.2033100000000001</v>
      </c>
      <c r="Q148" s="143">
        <v>0</v>
      </c>
      <c r="R148" s="143">
        <f>Q148*H151</f>
        <v>0</v>
      </c>
      <c r="S148" s="143">
        <v>0.02</v>
      </c>
      <c r="T148" s="144">
        <f>S148*H151</f>
        <v>0.82000000000000006</v>
      </c>
      <c r="U148" s="26"/>
      <c r="V148" s="26"/>
      <c r="W148" s="216"/>
      <c r="X148" s="26"/>
      <c r="Y148" s="26"/>
      <c r="Z148" s="26"/>
      <c r="AA148" s="26"/>
      <c r="AB148" s="26"/>
      <c r="AC148" s="26"/>
      <c r="AD148" s="26"/>
      <c r="AE148" s="26"/>
      <c r="AR148" s="145" t="s">
        <v>116</v>
      </c>
      <c r="AT148" s="145" t="s">
        <v>113</v>
      </c>
      <c r="AU148" s="145" t="s">
        <v>117</v>
      </c>
      <c r="AY148" s="14" t="s">
        <v>110</v>
      </c>
      <c r="BE148" s="146">
        <f>IF(N148="základná",J151,0)</f>
        <v>0</v>
      </c>
      <c r="BF148" s="146">
        <f>IF(N148="znížená",J151,0)</f>
        <v>0</v>
      </c>
      <c r="BG148" s="146">
        <f>IF(N148="zákl. prenesená",J151,0)</f>
        <v>0</v>
      </c>
      <c r="BH148" s="146">
        <f>IF(N148="zníž. prenesená",J151,0)</f>
        <v>0</v>
      </c>
      <c r="BI148" s="146">
        <f>IF(N148="nulová",J151,0)</f>
        <v>0</v>
      </c>
      <c r="BJ148" s="14" t="s">
        <v>117</v>
      </c>
      <c r="BK148" s="146">
        <f>ROUND(I151*H151,2)</f>
        <v>0</v>
      </c>
      <c r="BL148" s="14" t="s">
        <v>116</v>
      </c>
      <c r="BM148" s="145" t="s">
        <v>162</v>
      </c>
    </row>
    <row r="149" spans="1:65" s="2" customFormat="1" ht="21.75" customHeight="1" x14ac:dyDescent="0.2">
      <c r="A149" s="26"/>
      <c r="B149" s="212"/>
      <c r="C149" s="134" t="s">
        <v>159</v>
      </c>
      <c r="D149" s="134" t="s">
        <v>113</v>
      </c>
      <c r="E149" s="215"/>
      <c r="F149" s="136" t="s">
        <v>333</v>
      </c>
      <c r="G149" s="137" t="s">
        <v>119</v>
      </c>
      <c r="H149" s="138">
        <v>1.845</v>
      </c>
      <c r="I149" s="139"/>
      <c r="J149" s="205"/>
      <c r="K149" s="188"/>
      <c r="L149" s="27"/>
      <c r="M149" s="141" t="s">
        <v>1</v>
      </c>
      <c r="N149" s="142" t="s">
        <v>33</v>
      </c>
      <c r="O149" s="143">
        <v>0.61799999999999999</v>
      </c>
      <c r="P149" s="143">
        <f>O149*H152</f>
        <v>0.22680599999999998</v>
      </c>
      <c r="Q149" s="143">
        <v>0</v>
      </c>
      <c r="R149" s="143">
        <f>Q149*H152</f>
        <v>0</v>
      </c>
      <c r="S149" s="143">
        <v>0</v>
      </c>
      <c r="T149" s="144">
        <f>S149*H152</f>
        <v>0</v>
      </c>
      <c r="U149" s="26"/>
      <c r="V149" s="26"/>
      <c r="W149" s="216"/>
      <c r="X149" s="26"/>
      <c r="Y149" s="26"/>
      <c r="Z149" s="26"/>
      <c r="AA149" s="26"/>
      <c r="AB149" s="26"/>
      <c r="AC149" s="26"/>
      <c r="AD149" s="26"/>
      <c r="AE149" s="26"/>
      <c r="AR149" s="145" t="s">
        <v>116</v>
      </c>
      <c r="AT149" s="145" t="s">
        <v>113</v>
      </c>
      <c r="AU149" s="145" t="s">
        <v>117</v>
      </c>
      <c r="AY149" s="14" t="s">
        <v>110</v>
      </c>
      <c r="BE149" s="146">
        <f>IF(N149="základná",J152,0)</f>
        <v>0</v>
      </c>
      <c r="BF149" s="146">
        <f>IF(N149="znížená",J152,0)</f>
        <v>0</v>
      </c>
      <c r="BG149" s="146">
        <f>IF(N149="zákl. prenesená",J152,0)</f>
        <v>0</v>
      </c>
      <c r="BH149" s="146">
        <f>IF(N149="zníž. prenesená",J152,0)</f>
        <v>0</v>
      </c>
      <c r="BI149" s="146">
        <f>IF(N149="nulová",J152,0)</f>
        <v>0</v>
      </c>
      <c r="BJ149" s="14" t="s">
        <v>117</v>
      </c>
      <c r="BK149" s="146">
        <f>ROUND(I152*H152,2)</f>
        <v>0</v>
      </c>
      <c r="BL149" s="14" t="s">
        <v>116</v>
      </c>
      <c r="BM149" s="145" t="s">
        <v>167</v>
      </c>
    </row>
    <row r="150" spans="1:65" s="2" customFormat="1" ht="21.75" customHeight="1" x14ac:dyDescent="0.2">
      <c r="A150" s="26"/>
      <c r="B150" s="212"/>
      <c r="C150" s="134">
        <v>16</v>
      </c>
      <c r="D150" s="134" t="s">
        <v>113</v>
      </c>
      <c r="E150" s="215"/>
      <c r="F150" s="136" t="s">
        <v>335</v>
      </c>
      <c r="G150" s="137" t="s">
        <v>115</v>
      </c>
      <c r="H150" s="138">
        <v>2</v>
      </c>
      <c r="I150" s="139"/>
      <c r="J150" s="205"/>
      <c r="K150" s="188"/>
      <c r="L150" s="27"/>
      <c r="M150" s="141" t="s">
        <v>1</v>
      </c>
      <c r="N150" s="142" t="s">
        <v>33</v>
      </c>
      <c r="O150" s="143">
        <v>7.0000000000000001E-3</v>
      </c>
      <c r="P150" s="143">
        <f>O150*H154</f>
        <v>0.25690000000000002</v>
      </c>
      <c r="Q150" s="143">
        <v>0</v>
      </c>
      <c r="R150" s="143">
        <f>Q150*H154</f>
        <v>0</v>
      </c>
      <c r="S150" s="143">
        <v>0</v>
      </c>
      <c r="T150" s="144">
        <f>S150*H154</f>
        <v>0</v>
      </c>
      <c r="U150" s="26"/>
      <c r="V150" s="26"/>
      <c r="W150" s="216"/>
      <c r="X150" s="26"/>
      <c r="Y150" s="26"/>
      <c r="Z150" s="26"/>
      <c r="AA150" s="26"/>
      <c r="AB150" s="26"/>
      <c r="AC150" s="26"/>
      <c r="AD150" s="26"/>
      <c r="AE150" s="26"/>
      <c r="AR150" s="145" t="s">
        <v>116</v>
      </c>
      <c r="AT150" s="145" t="s">
        <v>113</v>
      </c>
      <c r="AU150" s="145" t="s">
        <v>117</v>
      </c>
      <c r="AY150" s="14" t="s">
        <v>110</v>
      </c>
      <c r="BE150" s="146">
        <f>IF(N150="základná",J154,0)</f>
        <v>0</v>
      </c>
      <c r="BF150" s="146">
        <f>IF(N150="znížená",J154,0)</f>
        <v>0</v>
      </c>
      <c r="BG150" s="146">
        <f>IF(N150="zákl. prenesená",J154,0)</f>
        <v>0</v>
      </c>
      <c r="BH150" s="146">
        <f>IF(N150="zníž. prenesená",J154,0)</f>
        <v>0</v>
      </c>
      <c r="BI150" s="146">
        <f>IF(N150="nulová",J154,0)</f>
        <v>0</v>
      </c>
      <c r="BJ150" s="14" t="s">
        <v>117</v>
      </c>
      <c r="BK150" s="146">
        <f>ROUND(I154*H154,2)</f>
        <v>0</v>
      </c>
      <c r="BL150" s="14" t="s">
        <v>116</v>
      </c>
      <c r="BM150" s="145" t="s">
        <v>172</v>
      </c>
    </row>
    <row r="151" spans="1:65" s="2" customFormat="1" ht="21.75" customHeight="1" x14ac:dyDescent="0.2">
      <c r="A151" s="26"/>
      <c r="B151" s="212"/>
      <c r="C151" s="134">
        <v>17</v>
      </c>
      <c r="D151" s="134" t="s">
        <v>113</v>
      </c>
      <c r="E151" s="135" t="s">
        <v>160</v>
      </c>
      <c r="F151" s="136" t="s">
        <v>161</v>
      </c>
      <c r="G151" s="137" t="s">
        <v>119</v>
      </c>
      <c r="H151" s="138">
        <v>41</v>
      </c>
      <c r="I151" s="139"/>
      <c r="J151" s="205"/>
      <c r="K151" s="188"/>
      <c r="L151" s="27"/>
      <c r="M151" s="141" t="s">
        <v>1</v>
      </c>
      <c r="N151" s="142" t="s">
        <v>33</v>
      </c>
      <c r="O151" s="143">
        <v>0.89</v>
      </c>
      <c r="P151" s="143">
        <f>O151*H155</f>
        <v>0.32662999999999998</v>
      </c>
      <c r="Q151" s="143">
        <v>0</v>
      </c>
      <c r="R151" s="143">
        <f>Q151*H155</f>
        <v>0</v>
      </c>
      <c r="S151" s="143">
        <v>0</v>
      </c>
      <c r="T151" s="144">
        <f>S151*H155</f>
        <v>0</v>
      </c>
      <c r="U151" s="26"/>
      <c r="V151" s="26"/>
      <c r="W151" s="216"/>
      <c r="X151" s="26"/>
      <c r="Y151" s="26"/>
      <c r="Z151" s="26"/>
      <c r="AA151" s="26"/>
      <c r="AB151" s="26"/>
      <c r="AC151" s="26"/>
      <c r="AD151" s="26"/>
      <c r="AE151" s="26"/>
      <c r="AR151" s="145" t="s">
        <v>116</v>
      </c>
      <c r="AT151" s="145" t="s">
        <v>113</v>
      </c>
      <c r="AU151" s="145" t="s">
        <v>117</v>
      </c>
      <c r="AY151" s="14" t="s">
        <v>110</v>
      </c>
      <c r="BE151" s="146">
        <f>IF(N151="základná",J155,0)</f>
        <v>0</v>
      </c>
      <c r="BF151" s="146">
        <f>IF(N151="znížená",J155,0)</f>
        <v>0</v>
      </c>
      <c r="BG151" s="146">
        <f>IF(N151="zákl. prenesená",J155,0)</f>
        <v>0</v>
      </c>
      <c r="BH151" s="146">
        <f>IF(N151="zníž. prenesená",J155,0)</f>
        <v>0</v>
      </c>
      <c r="BI151" s="146">
        <f>IF(N151="nulová",J155,0)</f>
        <v>0</v>
      </c>
      <c r="BJ151" s="14" t="s">
        <v>117</v>
      </c>
      <c r="BK151" s="146">
        <f>ROUND(I155*H155,2)</f>
        <v>0</v>
      </c>
      <c r="BL151" s="14" t="s">
        <v>116</v>
      </c>
      <c r="BM151" s="145" t="s">
        <v>175</v>
      </c>
    </row>
    <row r="152" spans="1:65" s="2" customFormat="1" ht="27.75" customHeight="1" x14ac:dyDescent="0.2">
      <c r="A152" s="26"/>
      <c r="B152" s="212"/>
      <c r="C152" s="134">
        <v>18</v>
      </c>
      <c r="D152" s="134" t="s">
        <v>113</v>
      </c>
      <c r="E152" s="135" t="s">
        <v>164</v>
      </c>
      <c r="F152" s="136" t="s">
        <v>165</v>
      </c>
      <c r="G152" s="137" t="s">
        <v>166</v>
      </c>
      <c r="H152" s="187">
        <v>0.36699999999999999</v>
      </c>
      <c r="I152" s="139"/>
      <c r="J152" s="205"/>
      <c r="K152" s="188"/>
      <c r="L152" s="27"/>
      <c r="M152" s="141" t="s">
        <v>1</v>
      </c>
      <c r="N152" s="142" t="s">
        <v>33</v>
      </c>
      <c r="O152" s="143">
        <v>0.1</v>
      </c>
      <c r="P152" s="143">
        <f>O152*H156</f>
        <v>3.6700000000000003E-2</v>
      </c>
      <c r="Q152" s="143">
        <v>0</v>
      </c>
      <c r="R152" s="143">
        <f>Q152*H156</f>
        <v>0</v>
      </c>
      <c r="S152" s="143">
        <v>0</v>
      </c>
      <c r="T152" s="144">
        <f>S152*H156</f>
        <v>0</v>
      </c>
      <c r="U152" s="26"/>
      <c r="V152" s="26"/>
      <c r="W152" s="216"/>
      <c r="X152" s="26"/>
      <c r="Y152" s="26"/>
      <c r="Z152" s="26"/>
      <c r="AA152" s="26"/>
      <c r="AB152" s="26"/>
      <c r="AC152" s="26"/>
      <c r="AD152" s="26"/>
      <c r="AE152" s="26"/>
      <c r="AR152" s="145" t="s">
        <v>116</v>
      </c>
      <c r="AT152" s="145" t="s">
        <v>113</v>
      </c>
      <c r="AU152" s="145" t="s">
        <v>117</v>
      </c>
      <c r="AY152" s="14" t="s">
        <v>110</v>
      </c>
      <c r="BE152" s="146">
        <f>IF(N152="základná",J156,0)</f>
        <v>0</v>
      </c>
      <c r="BF152" s="146">
        <f>IF(N152="znížená",J156,0)</f>
        <v>0</v>
      </c>
      <c r="BG152" s="146">
        <f>IF(N152="zákl. prenesená",J156,0)</f>
        <v>0</v>
      </c>
      <c r="BH152" s="146">
        <f>IF(N152="zníž. prenesená",J156,0)</f>
        <v>0</v>
      </c>
      <c r="BI152" s="146">
        <f>IF(N152="nulová",J156,0)</f>
        <v>0</v>
      </c>
      <c r="BJ152" s="14" t="s">
        <v>117</v>
      </c>
      <c r="BK152" s="146">
        <f>ROUND(I156*H156,2)</f>
        <v>0</v>
      </c>
      <c r="BL152" s="14" t="s">
        <v>116</v>
      </c>
      <c r="BM152" s="145" t="s">
        <v>178</v>
      </c>
    </row>
    <row r="153" spans="1:65" s="2" customFormat="1" ht="32.25" customHeight="1" x14ac:dyDescent="0.2">
      <c r="A153" s="26"/>
      <c r="B153" s="212"/>
      <c r="C153" s="134">
        <v>19</v>
      </c>
      <c r="D153" s="134" t="s">
        <v>113</v>
      </c>
      <c r="E153" s="135" t="s">
        <v>168</v>
      </c>
      <c r="F153" s="136" t="s">
        <v>169</v>
      </c>
      <c r="G153" s="137" t="s">
        <v>166</v>
      </c>
      <c r="H153" s="187">
        <v>0.36699999999999999</v>
      </c>
      <c r="I153" s="139"/>
      <c r="J153" s="205"/>
      <c r="K153" s="188"/>
      <c r="L153" s="27"/>
      <c r="M153" s="141" t="s">
        <v>1</v>
      </c>
      <c r="N153" s="142" t="s">
        <v>33</v>
      </c>
      <c r="O153" s="143">
        <v>0</v>
      </c>
      <c r="P153" s="143">
        <f>O153*H157</f>
        <v>0</v>
      </c>
      <c r="Q153" s="143">
        <v>0</v>
      </c>
      <c r="R153" s="143">
        <f>Q153*H157</f>
        <v>0</v>
      </c>
      <c r="S153" s="143">
        <v>0</v>
      </c>
      <c r="T153" s="144">
        <f>S153*H157</f>
        <v>0</v>
      </c>
      <c r="U153" s="26"/>
      <c r="V153" s="26"/>
      <c r="W153" s="216"/>
      <c r="X153" s="26"/>
      <c r="Y153" s="26"/>
      <c r="Z153" s="26"/>
      <c r="AA153" s="26"/>
      <c r="AB153" s="26"/>
      <c r="AC153" s="26"/>
      <c r="AD153" s="26"/>
      <c r="AE153" s="26"/>
      <c r="AR153" s="145" t="s">
        <v>116</v>
      </c>
      <c r="AT153" s="145" t="s">
        <v>113</v>
      </c>
      <c r="AU153" s="145" t="s">
        <v>117</v>
      </c>
      <c r="AY153" s="14" t="s">
        <v>110</v>
      </c>
      <c r="BE153" s="146">
        <f>IF(N153="základná",J157,0)</f>
        <v>0</v>
      </c>
      <c r="BF153" s="146">
        <f>IF(N153="znížená",J157,0)</f>
        <v>0</v>
      </c>
      <c r="BG153" s="146">
        <f>IF(N153="zákl. prenesená",J157,0)</f>
        <v>0</v>
      </c>
      <c r="BH153" s="146">
        <f>IF(N153="zníž. prenesená",J157,0)</f>
        <v>0</v>
      </c>
      <c r="BI153" s="146">
        <f>IF(N153="nulová",J157,0)</f>
        <v>0</v>
      </c>
      <c r="BJ153" s="14" t="s">
        <v>117</v>
      </c>
      <c r="BK153" s="146">
        <f>ROUND(I157*H157,2)</f>
        <v>0</v>
      </c>
      <c r="BL153" s="14" t="s">
        <v>116</v>
      </c>
      <c r="BM153" s="145" t="s">
        <v>181</v>
      </c>
    </row>
    <row r="154" spans="1:65" s="12" customFormat="1" ht="38.25" customHeight="1" x14ac:dyDescent="0.2">
      <c r="B154" s="199"/>
      <c r="C154" s="134">
        <v>20</v>
      </c>
      <c r="D154" s="134" t="s">
        <v>113</v>
      </c>
      <c r="E154" s="135" t="s">
        <v>170</v>
      </c>
      <c r="F154" s="136" t="s">
        <v>171</v>
      </c>
      <c r="G154" s="137" t="s">
        <v>166</v>
      </c>
      <c r="H154" s="187">
        <v>36.700000000000003</v>
      </c>
      <c r="I154" s="139"/>
      <c r="J154" s="205"/>
      <c r="L154" s="121"/>
      <c r="M154" s="125"/>
      <c r="N154" s="126"/>
      <c r="O154" s="126"/>
      <c r="P154" s="127" t="e">
        <f>P155+P158+P162+#REF!+P164+P166</f>
        <v>#REF!</v>
      </c>
      <c r="Q154" s="126"/>
      <c r="R154" s="127" t="e">
        <f>R155+R158+R162+#REF!+R164+R166</f>
        <v>#REF!</v>
      </c>
      <c r="S154" s="126"/>
      <c r="T154" s="128" t="e">
        <f>T155+T158+T162+#REF!+T164+T166</f>
        <v>#REF!</v>
      </c>
      <c r="W154" s="216"/>
      <c r="AR154" s="122" t="s">
        <v>117</v>
      </c>
      <c r="AT154" s="129" t="s">
        <v>66</v>
      </c>
      <c r="AU154" s="129" t="s">
        <v>67</v>
      </c>
      <c r="AY154" s="122" t="s">
        <v>110</v>
      </c>
      <c r="BK154" s="130" t="e">
        <f>BK155+BK158+BK162+#REF!+BK164+BK166</f>
        <v>#REF!</v>
      </c>
    </row>
    <row r="155" spans="1:65" s="12" customFormat="1" ht="22.9" customHeight="1" x14ac:dyDescent="0.2">
      <c r="B155" s="199"/>
      <c r="C155" s="134">
        <v>21</v>
      </c>
      <c r="D155" s="134" t="s">
        <v>113</v>
      </c>
      <c r="E155" s="135" t="s">
        <v>173</v>
      </c>
      <c r="F155" s="136" t="s">
        <v>174</v>
      </c>
      <c r="G155" s="137" t="s">
        <v>166</v>
      </c>
      <c r="H155" s="187">
        <v>0.36699999999999999</v>
      </c>
      <c r="I155" s="139"/>
      <c r="J155" s="205"/>
      <c r="L155" s="121"/>
      <c r="M155" s="125"/>
      <c r="N155" s="126"/>
      <c r="O155" s="126"/>
      <c r="P155" s="127">
        <f>SUM(P156:P157)</f>
        <v>43.316472000000005</v>
      </c>
      <c r="Q155" s="126"/>
      <c r="R155" s="127">
        <f>SUM(R156:R157)</f>
        <v>0.59961399999999998</v>
      </c>
      <c r="S155" s="126"/>
      <c r="T155" s="128">
        <f>SUM(T156:T157)</f>
        <v>0</v>
      </c>
      <c r="W155" s="216"/>
      <c r="AR155" s="122" t="s">
        <v>117</v>
      </c>
      <c r="AT155" s="129" t="s">
        <v>66</v>
      </c>
      <c r="AU155" s="129" t="s">
        <v>72</v>
      </c>
      <c r="AY155" s="122" t="s">
        <v>110</v>
      </c>
      <c r="BK155" s="130">
        <f>SUM(BK156:BK157)</f>
        <v>0</v>
      </c>
    </row>
    <row r="156" spans="1:65" s="2" customFormat="1" ht="30" customHeight="1" x14ac:dyDescent="0.2">
      <c r="A156" s="26"/>
      <c r="B156" s="212"/>
      <c r="C156" s="134">
        <v>22</v>
      </c>
      <c r="D156" s="134" t="s">
        <v>113</v>
      </c>
      <c r="E156" s="135" t="s">
        <v>176</v>
      </c>
      <c r="F156" s="136" t="s">
        <v>177</v>
      </c>
      <c r="G156" s="137" t="s">
        <v>166</v>
      </c>
      <c r="H156" s="187">
        <v>0.36699999999999999</v>
      </c>
      <c r="I156" s="139"/>
      <c r="J156" s="205"/>
      <c r="K156" s="188"/>
      <c r="L156" s="27"/>
      <c r="M156" s="141" t="s">
        <v>1</v>
      </c>
      <c r="N156" s="142" t="s">
        <v>33</v>
      </c>
      <c r="O156" s="143">
        <v>0.91483999999999999</v>
      </c>
      <c r="P156" s="143">
        <f>O156*H160</f>
        <v>11.435499999999999</v>
      </c>
      <c r="Q156" s="143">
        <v>2.1700000000000001E-2</v>
      </c>
      <c r="R156" s="143">
        <f>Q156*H160</f>
        <v>0.27124999999999999</v>
      </c>
      <c r="S156" s="143">
        <v>0</v>
      </c>
      <c r="T156" s="144">
        <f>S156*H160</f>
        <v>0</v>
      </c>
      <c r="U156" s="26"/>
      <c r="V156" s="26"/>
      <c r="W156" s="216"/>
      <c r="X156" s="26"/>
      <c r="Y156" s="26"/>
      <c r="Z156" s="26"/>
      <c r="AA156" s="26"/>
      <c r="AB156" s="26"/>
      <c r="AC156" s="26"/>
      <c r="AD156" s="26"/>
      <c r="AE156" s="26"/>
      <c r="AR156" s="145" t="s">
        <v>163</v>
      </c>
      <c r="AT156" s="145" t="s">
        <v>113</v>
      </c>
      <c r="AU156" s="145" t="s">
        <v>117</v>
      </c>
      <c r="AY156" s="14" t="s">
        <v>110</v>
      </c>
      <c r="BE156" s="146">
        <f>IF(N156="základná",J160,0)</f>
        <v>0</v>
      </c>
      <c r="BF156" s="146">
        <f>IF(N156="znížená",J160,0)</f>
        <v>0</v>
      </c>
      <c r="BG156" s="146">
        <f>IF(N156="zákl. prenesená",J160,0)</f>
        <v>0</v>
      </c>
      <c r="BH156" s="146">
        <f>IF(N156="zníž. prenesená",J160,0)</f>
        <v>0</v>
      </c>
      <c r="BI156" s="146">
        <f>IF(N156="nulová",J160,0)</f>
        <v>0</v>
      </c>
      <c r="BJ156" s="14" t="s">
        <v>117</v>
      </c>
      <c r="BK156" s="146">
        <f>ROUND(I160*H160,2)</f>
        <v>0</v>
      </c>
      <c r="BL156" s="14" t="s">
        <v>163</v>
      </c>
      <c r="BM156" s="145" t="s">
        <v>188</v>
      </c>
    </row>
    <row r="157" spans="1:65" s="2" customFormat="1" ht="16.5" customHeight="1" x14ac:dyDescent="0.2">
      <c r="A157" s="26"/>
      <c r="B157" s="212"/>
      <c r="C157" s="134">
        <v>23</v>
      </c>
      <c r="D157" s="134" t="s">
        <v>113</v>
      </c>
      <c r="E157" s="135" t="s">
        <v>179</v>
      </c>
      <c r="F157" s="136" t="s">
        <v>180</v>
      </c>
      <c r="G157" s="137" t="s">
        <v>166</v>
      </c>
      <c r="H157" s="187">
        <v>0.36699999999999999</v>
      </c>
      <c r="I157" s="139"/>
      <c r="J157" s="205"/>
      <c r="K157" s="188"/>
      <c r="L157" s="27"/>
      <c r="M157" s="141" t="s">
        <v>1</v>
      </c>
      <c r="N157" s="142" t="s">
        <v>33</v>
      </c>
      <c r="O157" s="143">
        <v>0.77381</v>
      </c>
      <c r="P157" s="143">
        <f>O157*H161</f>
        <v>31.880972000000003</v>
      </c>
      <c r="Q157" s="143">
        <v>7.9699999999999997E-3</v>
      </c>
      <c r="R157" s="143">
        <f>Q157*H161</f>
        <v>0.32836399999999999</v>
      </c>
      <c r="S157" s="143">
        <v>0</v>
      </c>
      <c r="T157" s="144">
        <f>S157*H161</f>
        <v>0</v>
      </c>
      <c r="U157" s="26"/>
      <c r="V157" s="26"/>
      <c r="W157" s="216"/>
      <c r="X157" s="26"/>
      <c r="Y157" s="26"/>
      <c r="Z157" s="26"/>
      <c r="AA157" s="26"/>
      <c r="AB157" s="26"/>
      <c r="AC157" s="26"/>
      <c r="AD157" s="26"/>
      <c r="AE157" s="26"/>
      <c r="AR157" s="145" t="s">
        <v>163</v>
      </c>
      <c r="AT157" s="145" t="s">
        <v>113</v>
      </c>
      <c r="AU157" s="145" t="s">
        <v>117</v>
      </c>
      <c r="AY157" s="14" t="s">
        <v>110</v>
      </c>
      <c r="BE157" s="146">
        <f>IF(N157="základná",J161,0)</f>
        <v>0</v>
      </c>
      <c r="BF157" s="146">
        <f>IF(N157="znížená",J161,0)</f>
        <v>0</v>
      </c>
      <c r="BG157" s="146">
        <f>IF(N157="zákl. prenesená",J161,0)</f>
        <v>0</v>
      </c>
      <c r="BH157" s="146">
        <f>IF(N157="zníž. prenesená",J161,0)</f>
        <v>0</v>
      </c>
      <c r="BI157" s="146">
        <f>IF(N157="nulová",J161,0)</f>
        <v>0</v>
      </c>
      <c r="BJ157" s="14" t="s">
        <v>117</v>
      </c>
      <c r="BK157" s="146">
        <f>ROUND(I161*H161,2)</f>
        <v>0</v>
      </c>
      <c r="BL157" s="14" t="s">
        <v>163</v>
      </c>
      <c r="BM157" s="145" t="s">
        <v>191</v>
      </c>
    </row>
    <row r="158" spans="1:65" s="12" customFormat="1" ht="22.9" customHeight="1" x14ac:dyDescent="0.2">
      <c r="B158" s="199"/>
      <c r="C158" s="126"/>
      <c r="D158" s="200" t="s">
        <v>66</v>
      </c>
      <c r="E158" s="201" t="s">
        <v>182</v>
      </c>
      <c r="F158" s="201" t="s">
        <v>183</v>
      </c>
      <c r="G158" s="126"/>
      <c r="H158" s="126"/>
      <c r="I158" s="126"/>
      <c r="J158" s="202"/>
      <c r="L158" s="121"/>
      <c r="M158" s="125"/>
      <c r="N158" s="126"/>
      <c r="O158" s="126"/>
      <c r="P158" s="127">
        <f>SUM(P159:P161)</f>
        <v>14.75549</v>
      </c>
      <c r="Q158" s="126"/>
      <c r="R158" s="127">
        <f>SUM(R159:R161)</f>
        <v>2.1000000000000001E-4</v>
      </c>
      <c r="S158" s="126"/>
      <c r="T158" s="128">
        <f>SUM(T159:T161)</f>
        <v>0.98880000000000012</v>
      </c>
      <c r="W158" s="216"/>
      <c r="AR158" s="122" t="s">
        <v>117</v>
      </c>
      <c r="AT158" s="129" t="s">
        <v>66</v>
      </c>
      <c r="AU158" s="129" t="s">
        <v>72</v>
      </c>
      <c r="AY158" s="122" t="s">
        <v>110</v>
      </c>
      <c r="BK158" s="130">
        <f>SUM(BK159:BK161)</f>
        <v>0</v>
      </c>
    </row>
    <row r="159" spans="1:65" s="2" customFormat="1" ht="16.5" customHeight="1" x14ac:dyDescent="0.2">
      <c r="A159" s="26"/>
      <c r="B159" s="212"/>
      <c r="C159" s="126"/>
      <c r="D159" s="200" t="s">
        <v>66</v>
      </c>
      <c r="E159" s="203" t="s">
        <v>184</v>
      </c>
      <c r="F159" s="203" t="s">
        <v>185</v>
      </c>
      <c r="G159" s="126"/>
      <c r="H159" s="126"/>
      <c r="I159" s="126"/>
      <c r="J159" s="204"/>
      <c r="K159" s="188"/>
      <c r="L159" s="27"/>
      <c r="M159" s="141" t="s">
        <v>1</v>
      </c>
      <c r="N159" s="142" t="s">
        <v>33</v>
      </c>
      <c r="O159" s="143">
        <v>0.28399999999999997</v>
      </c>
      <c r="P159" s="143">
        <f>O159*H163</f>
        <v>11.700799999999999</v>
      </c>
      <c r="Q159" s="143">
        <v>0</v>
      </c>
      <c r="R159" s="143">
        <f>Q159*H163</f>
        <v>0</v>
      </c>
      <c r="S159" s="143">
        <v>2.4E-2</v>
      </c>
      <c r="T159" s="144">
        <f>S159*H163</f>
        <v>0.98880000000000012</v>
      </c>
      <c r="U159" s="26"/>
      <c r="V159" s="26"/>
      <c r="W159" s="216"/>
      <c r="X159" s="26"/>
      <c r="Y159" s="26"/>
      <c r="Z159" s="26"/>
      <c r="AA159" s="26"/>
      <c r="AB159" s="26"/>
      <c r="AC159" s="26"/>
      <c r="AD159" s="26"/>
      <c r="AE159" s="26"/>
      <c r="AR159" s="145" t="s">
        <v>163</v>
      </c>
      <c r="AT159" s="145" t="s">
        <v>113</v>
      </c>
      <c r="AU159" s="145" t="s">
        <v>117</v>
      </c>
      <c r="AY159" s="14" t="s">
        <v>110</v>
      </c>
      <c r="BE159" s="146">
        <f>IF(N159="základná",J163,0)</f>
        <v>0</v>
      </c>
      <c r="BF159" s="146">
        <f>IF(N159="znížená",J163,0)</f>
        <v>0</v>
      </c>
      <c r="BG159" s="146">
        <f>IF(N159="zákl. prenesená",J163,0)</f>
        <v>0</v>
      </c>
      <c r="BH159" s="146">
        <f>IF(N159="zníž. prenesená",J163,0)</f>
        <v>0</v>
      </c>
      <c r="BI159" s="146">
        <f>IF(N159="nulová",J163,0)</f>
        <v>0</v>
      </c>
      <c r="BJ159" s="14" t="s">
        <v>117</v>
      </c>
      <c r="BK159" s="146">
        <f>ROUND(I163*H163,2)</f>
        <v>0</v>
      </c>
      <c r="BL159" s="14" t="s">
        <v>163</v>
      </c>
      <c r="BM159" s="145" t="s">
        <v>196</v>
      </c>
    </row>
    <row r="160" spans="1:65" s="2" customFormat="1" ht="21.75" customHeight="1" x14ac:dyDescent="0.2">
      <c r="A160" s="26"/>
      <c r="B160" s="212"/>
      <c r="C160" s="134">
        <v>24</v>
      </c>
      <c r="D160" s="134" t="s">
        <v>113</v>
      </c>
      <c r="E160" s="135" t="s">
        <v>186</v>
      </c>
      <c r="F160" s="136" t="s">
        <v>187</v>
      </c>
      <c r="G160" s="137" t="s">
        <v>119</v>
      </c>
      <c r="H160" s="138">
        <v>12.5</v>
      </c>
      <c r="I160" s="139"/>
      <c r="J160" s="205"/>
      <c r="K160" s="188"/>
      <c r="L160" s="27"/>
      <c r="M160" s="141" t="s">
        <v>1</v>
      </c>
      <c r="N160" s="142" t="s">
        <v>33</v>
      </c>
      <c r="O160" s="143">
        <v>0.60467000000000004</v>
      </c>
      <c r="P160" s="143">
        <f>O160*H164</f>
        <v>0.60467000000000004</v>
      </c>
      <c r="Q160" s="143">
        <v>2.1000000000000001E-4</v>
      </c>
      <c r="R160" s="143">
        <f>Q160*H164</f>
        <v>2.1000000000000001E-4</v>
      </c>
      <c r="S160" s="143">
        <v>0</v>
      </c>
      <c r="T160" s="144">
        <f>S160*H164</f>
        <v>0</v>
      </c>
      <c r="U160" s="26"/>
      <c r="V160" s="26"/>
      <c r="W160" s="216"/>
      <c r="X160" s="26"/>
      <c r="Y160" s="26"/>
      <c r="Z160" s="26"/>
      <c r="AA160" s="26"/>
      <c r="AB160" s="26"/>
      <c r="AC160" s="26"/>
      <c r="AD160" s="26"/>
      <c r="AE160" s="26"/>
      <c r="AR160" s="145" t="s">
        <v>163</v>
      </c>
      <c r="AT160" s="145" t="s">
        <v>113</v>
      </c>
      <c r="AU160" s="145" t="s">
        <v>117</v>
      </c>
      <c r="AY160" s="14" t="s">
        <v>110</v>
      </c>
      <c r="BE160" s="146">
        <f>IF(N160="základná",J164,0)</f>
        <v>0</v>
      </c>
      <c r="BF160" s="146">
        <f>IF(N160="znížená",J164,0)</f>
        <v>0</v>
      </c>
      <c r="BG160" s="146">
        <f>IF(N160="zákl. prenesená",J164,0)</f>
        <v>0</v>
      </c>
      <c r="BH160" s="146">
        <f>IF(N160="zníž. prenesená",J164,0)</f>
        <v>0</v>
      </c>
      <c r="BI160" s="146">
        <f>IF(N160="nulová",J164,0)</f>
        <v>0</v>
      </c>
      <c r="BJ160" s="14" t="s">
        <v>117</v>
      </c>
      <c r="BK160" s="146">
        <f>ROUND(I164*H164,2)</f>
        <v>0</v>
      </c>
      <c r="BL160" s="14" t="s">
        <v>163</v>
      </c>
      <c r="BM160" s="145" t="s">
        <v>198</v>
      </c>
    </row>
    <row r="161" spans="1:65" s="2" customFormat="1" ht="27" customHeight="1" x14ac:dyDescent="0.2">
      <c r="A161" s="26"/>
      <c r="B161" s="212"/>
      <c r="C161" s="134">
        <v>25</v>
      </c>
      <c r="D161" s="134" t="s">
        <v>113</v>
      </c>
      <c r="E161" s="135" t="s">
        <v>189</v>
      </c>
      <c r="F161" s="136" t="s">
        <v>190</v>
      </c>
      <c r="G161" s="137" t="s">
        <v>119</v>
      </c>
      <c r="H161" s="138">
        <v>41.2</v>
      </c>
      <c r="I161" s="139"/>
      <c r="J161" s="205"/>
      <c r="K161" s="188"/>
      <c r="L161" s="27"/>
      <c r="M161" s="141" t="s">
        <v>1</v>
      </c>
      <c r="N161" s="142" t="s">
        <v>33</v>
      </c>
      <c r="O161" s="143">
        <v>1.2250099999999999</v>
      </c>
      <c r="P161" s="143">
        <f>O161*H165</f>
        <v>2.4500199999999999</v>
      </c>
      <c r="Q161" s="143">
        <v>0</v>
      </c>
      <c r="R161" s="143">
        <f>Q161*H165</f>
        <v>0</v>
      </c>
      <c r="S161" s="143">
        <v>0</v>
      </c>
      <c r="T161" s="144">
        <f>S161*H165</f>
        <v>0</v>
      </c>
      <c r="U161" s="26"/>
      <c r="V161" s="26"/>
      <c r="W161" s="216"/>
      <c r="X161" s="26"/>
      <c r="Y161" s="26"/>
      <c r="Z161" s="26"/>
      <c r="AA161" s="26"/>
      <c r="AB161" s="26"/>
      <c r="AC161" s="26"/>
      <c r="AD161" s="26"/>
      <c r="AE161" s="26"/>
      <c r="AR161" s="145" t="s">
        <v>163</v>
      </c>
      <c r="AT161" s="145" t="s">
        <v>113</v>
      </c>
      <c r="AU161" s="145" t="s">
        <v>117</v>
      </c>
      <c r="AY161" s="14" t="s">
        <v>110</v>
      </c>
      <c r="BE161" s="146">
        <f>IF(N161="základná",J165,0)</f>
        <v>0</v>
      </c>
      <c r="BF161" s="146">
        <f>IF(N161="znížená",J165,0)</f>
        <v>0</v>
      </c>
      <c r="BG161" s="146">
        <f>IF(N161="zákl. prenesená",J165,0)</f>
        <v>0</v>
      </c>
      <c r="BH161" s="146">
        <f>IF(N161="zníž. prenesená",J165,0)</f>
        <v>0</v>
      </c>
      <c r="BI161" s="146">
        <f>IF(N161="nulová",J165,0)</f>
        <v>0</v>
      </c>
      <c r="BJ161" s="14" t="s">
        <v>117</v>
      </c>
      <c r="BK161" s="146">
        <f>ROUND(I165*H165,2)</f>
        <v>0</v>
      </c>
      <c r="BL161" s="14" t="s">
        <v>163</v>
      </c>
      <c r="BM161" s="145" t="s">
        <v>200</v>
      </c>
    </row>
    <row r="162" spans="1:65" s="12" customFormat="1" ht="22.9" customHeight="1" x14ac:dyDescent="0.2">
      <c r="B162" s="199"/>
      <c r="C162" s="126"/>
      <c r="D162" s="200" t="s">
        <v>66</v>
      </c>
      <c r="E162" s="203" t="s">
        <v>192</v>
      </c>
      <c r="F162" s="203" t="s">
        <v>193</v>
      </c>
      <c r="G162" s="126"/>
      <c r="H162" s="126"/>
      <c r="I162" s="126"/>
      <c r="J162" s="204"/>
      <c r="L162" s="121"/>
      <c r="M162" s="125"/>
      <c r="N162" s="126"/>
      <c r="O162" s="126"/>
      <c r="P162" s="127">
        <f>P163</f>
        <v>0.40104000000000001</v>
      </c>
      <c r="Q162" s="126"/>
      <c r="R162" s="127">
        <f>R163</f>
        <v>2.0000000000000001E-4</v>
      </c>
      <c r="S162" s="126"/>
      <c r="T162" s="128">
        <f>T163</f>
        <v>0</v>
      </c>
      <c r="W162" s="216"/>
      <c r="AR162" s="122" t="s">
        <v>117</v>
      </c>
      <c r="AT162" s="129" t="s">
        <v>66</v>
      </c>
      <c r="AU162" s="129" t="s">
        <v>72</v>
      </c>
      <c r="AY162" s="122" t="s">
        <v>110</v>
      </c>
      <c r="BK162" s="130">
        <f>BK163</f>
        <v>0</v>
      </c>
    </row>
    <row r="163" spans="1:65" s="2" customFormat="1" ht="23.25" customHeight="1" x14ac:dyDescent="0.2">
      <c r="A163" s="26"/>
      <c r="B163" s="212"/>
      <c r="C163" s="134">
        <v>26</v>
      </c>
      <c r="D163" s="134" t="s">
        <v>113</v>
      </c>
      <c r="E163" s="135" t="s">
        <v>194</v>
      </c>
      <c r="F163" s="136" t="s">
        <v>195</v>
      </c>
      <c r="G163" s="137" t="s">
        <v>119</v>
      </c>
      <c r="H163" s="138">
        <v>41.2</v>
      </c>
      <c r="I163" s="139"/>
      <c r="J163" s="205"/>
      <c r="K163" s="188"/>
      <c r="L163" s="27"/>
      <c r="M163" s="141" t="s">
        <v>1</v>
      </c>
      <c r="N163" s="142" t="s">
        <v>33</v>
      </c>
      <c r="O163" s="143">
        <v>0.20052</v>
      </c>
      <c r="P163" s="143">
        <f>O163*H167</f>
        <v>0.40104000000000001</v>
      </c>
      <c r="Q163" s="143">
        <v>1E-4</v>
      </c>
      <c r="R163" s="143">
        <f>Q163*H167</f>
        <v>2.0000000000000001E-4</v>
      </c>
      <c r="S163" s="143">
        <v>0</v>
      </c>
      <c r="T163" s="144">
        <f>S163*H167</f>
        <v>0</v>
      </c>
      <c r="U163" s="26"/>
      <c r="V163" s="26"/>
      <c r="W163" s="216"/>
      <c r="X163" s="26"/>
      <c r="Y163" s="26"/>
      <c r="Z163" s="26"/>
      <c r="AA163" s="26"/>
      <c r="AB163" s="26"/>
      <c r="AC163" s="26"/>
      <c r="AD163" s="26"/>
      <c r="AE163" s="26"/>
      <c r="AR163" s="145" t="s">
        <v>163</v>
      </c>
      <c r="AT163" s="145" t="s">
        <v>113</v>
      </c>
      <c r="AU163" s="145" t="s">
        <v>117</v>
      </c>
      <c r="AY163" s="14" t="s">
        <v>110</v>
      </c>
      <c r="BE163" s="146">
        <f>IF(N163="základná",J167,0)</f>
        <v>0</v>
      </c>
      <c r="BF163" s="146">
        <f>IF(N163="znížená",J167,0)</f>
        <v>0</v>
      </c>
      <c r="BG163" s="146">
        <f>IF(N163="zákl. prenesená",J167,0)</f>
        <v>0</v>
      </c>
      <c r="BH163" s="146">
        <f>IF(N163="zníž. prenesená",J167,0)</f>
        <v>0</v>
      </c>
      <c r="BI163" s="146">
        <f>IF(N163="nulová",J167,0)</f>
        <v>0</v>
      </c>
      <c r="BJ163" s="14" t="s">
        <v>117</v>
      </c>
      <c r="BK163" s="146">
        <f>ROUND(I167*H167,2)</f>
        <v>0</v>
      </c>
      <c r="BL163" s="14" t="s">
        <v>163</v>
      </c>
      <c r="BM163" s="145" t="s">
        <v>204</v>
      </c>
    </row>
    <row r="164" spans="1:65" s="12" customFormat="1" ht="22.9" customHeight="1" x14ac:dyDescent="0.2">
      <c r="B164" s="199"/>
      <c r="C164" s="134">
        <v>27</v>
      </c>
      <c r="D164" s="134" t="s">
        <v>113</v>
      </c>
      <c r="E164" s="135" t="s">
        <v>197</v>
      </c>
      <c r="F164" s="136" t="s">
        <v>326</v>
      </c>
      <c r="G164" s="137" t="s">
        <v>115</v>
      </c>
      <c r="H164" s="138">
        <v>1</v>
      </c>
      <c r="I164" s="139"/>
      <c r="J164" s="205"/>
      <c r="L164" s="121"/>
      <c r="M164" s="125"/>
      <c r="N164" s="126"/>
      <c r="O164" s="126"/>
      <c r="P164" s="127">
        <f>P165</f>
        <v>12.711848</v>
      </c>
      <c r="Q164" s="126"/>
      <c r="R164" s="127">
        <f>R165</f>
        <v>1.2359999999999999E-2</v>
      </c>
      <c r="S164" s="126"/>
      <c r="T164" s="128">
        <f>T165</f>
        <v>0</v>
      </c>
      <c r="W164" s="216"/>
      <c r="AR164" s="122" t="s">
        <v>117</v>
      </c>
      <c r="AT164" s="129" t="s">
        <v>66</v>
      </c>
      <c r="AU164" s="129" t="s">
        <v>72</v>
      </c>
      <c r="AY164" s="122" t="s">
        <v>110</v>
      </c>
      <c r="BK164" s="130">
        <f>BK165</f>
        <v>0</v>
      </c>
    </row>
    <row r="165" spans="1:65" s="2" customFormat="1" ht="27" customHeight="1" x14ac:dyDescent="0.2">
      <c r="A165" s="26"/>
      <c r="B165" s="212"/>
      <c r="C165" s="134">
        <v>28</v>
      </c>
      <c r="D165" s="134" t="s">
        <v>113</v>
      </c>
      <c r="E165" s="135" t="s">
        <v>199</v>
      </c>
      <c r="F165" s="136" t="s">
        <v>327</v>
      </c>
      <c r="G165" s="137" t="s">
        <v>115</v>
      </c>
      <c r="H165" s="138">
        <v>2</v>
      </c>
      <c r="I165" s="139"/>
      <c r="J165" s="205"/>
      <c r="K165" s="188"/>
      <c r="L165" s="27"/>
      <c r="M165" s="141" t="s">
        <v>1</v>
      </c>
      <c r="N165" s="142" t="s">
        <v>33</v>
      </c>
      <c r="O165" s="143">
        <v>0.30853999999999998</v>
      </c>
      <c r="P165" s="143">
        <f>O165*H169</f>
        <v>12.711848</v>
      </c>
      <c r="Q165" s="143">
        <v>2.9999999999999997E-4</v>
      </c>
      <c r="R165" s="143">
        <f>Q165*H169</f>
        <v>1.2359999999999999E-2</v>
      </c>
      <c r="S165" s="143">
        <v>0</v>
      </c>
      <c r="T165" s="144">
        <f>S165*H169</f>
        <v>0</v>
      </c>
      <c r="U165" s="26"/>
      <c r="V165" s="26"/>
      <c r="W165" s="216"/>
      <c r="X165" s="26"/>
      <c r="Y165" s="26"/>
      <c r="Z165" s="26"/>
      <c r="AA165" s="26"/>
      <c r="AB165" s="26"/>
      <c r="AC165" s="26"/>
      <c r="AD165" s="26"/>
      <c r="AE165" s="26"/>
      <c r="AR165" s="145" t="s">
        <v>163</v>
      </c>
      <c r="AT165" s="145" t="s">
        <v>113</v>
      </c>
      <c r="AU165" s="145" t="s">
        <v>117</v>
      </c>
      <c r="AY165" s="14" t="s">
        <v>110</v>
      </c>
      <c r="BE165" s="146">
        <f>IF(N165="základná",J169,0)</f>
        <v>0</v>
      </c>
      <c r="BF165" s="146">
        <f>IF(N165="znížená",J169,0)</f>
        <v>0</v>
      </c>
      <c r="BG165" s="146">
        <f>IF(N165="zákl. prenesená",J169,0)</f>
        <v>0</v>
      </c>
      <c r="BH165" s="146">
        <f>IF(N165="zníž. prenesená",J169,0)</f>
        <v>0</v>
      </c>
      <c r="BI165" s="146">
        <f>IF(N165="nulová",J169,0)</f>
        <v>0</v>
      </c>
      <c r="BJ165" s="14" t="s">
        <v>117</v>
      </c>
      <c r="BK165" s="146">
        <f>ROUND(I169*H169,2)</f>
        <v>0</v>
      </c>
      <c r="BL165" s="14" t="s">
        <v>163</v>
      </c>
      <c r="BM165" s="145" t="s">
        <v>209</v>
      </c>
    </row>
    <row r="166" spans="1:65" s="12" customFormat="1" ht="22.9" customHeight="1" x14ac:dyDescent="0.2">
      <c r="B166" s="199"/>
      <c r="C166" s="126"/>
      <c r="D166" s="200" t="s">
        <v>66</v>
      </c>
      <c r="E166" s="203" t="s">
        <v>201</v>
      </c>
      <c r="F166" s="203" t="s">
        <v>202</v>
      </c>
      <c r="G166" s="126"/>
      <c r="H166" s="126"/>
      <c r="I166" s="126"/>
      <c r="J166" s="204"/>
      <c r="L166" s="121"/>
      <c r="M166" s="125"/>
      <c r="N166" s="126"/>
      <c r="O166" s="126"/>
      <c r="P166" s="127">
        <f>SUM(P167:P168)</f>
        <v>6.1003096000000001</v>
      </c>
      <c r="Q166" s="126"/>
      <c r="R166" s="127">
        <f>SUM(R167:R168)</f>
        <v>2.6648499999999999E-2</v>
      </c>
      <c r="S166" s="126"/>
      <c r="T166" s="128">
        <f>SUM(T167:T168)</f>
        <v>0</v>
      </c>
      <c r="W166" s="216"/>
      <c r="AR166" s="122" t="s">
        <v>117</v>
      </c>
      <c r="AT166" s="129" t="s">
        <v>66</v>
      </c>
      <c r="AU166" s="129" t="s">
        <v>72</v>
      </c>
      <c r="AY166" s="122" t="s">
        <v>110</v>
      </c>
      <c r="BK166" s="130">
        <f>SUM(BK167:BK168)</f>
        <v>0</v>
      </c>
    </row>
    <row r="167" spans="1:65" s="2" customFormat="1" ht="25.5" customHeight="1" x14ac:dyDescent="0.2">
      <c r="A167" s="26"/>
      <c r="B167" s="212"/>
      <c r="C167" s="134">
        <v>29</v>
      </c>
      <c r="D167" s="134" t="s">
        <v>113</v>
      </c>
      <c r="E167" s="135" t="s">
        <v>203</v>
      </c>
      <c r="F167" s="136" t="s">
        <v>331</v>
      </c>
      <c r="G167" s="137" t="s">
        <v>115</v>
      </c>
      <c r="H167" s="138">
        <v>2</v>
      </c>
      <c r="I167" s="139"/>
      <c r="J167" s="205"/>
      <c r="K167" s="188"/>
      <c r="L167" s="27"/>
      <c r="M167" s="141" t="s">
        <v>1</v>
      </c>
      <c r="N167" s="142" t="s">
        <v>33</v>
      </c>
      <c r="O167" s="143">
        <v>2.5000000000000001E-2</v>
      </c>
      <c r="P167" s="143">
        <f>O167*H171</f>
        <v>2.4375</v>
      </c>
      <c r="Q167" s="143">
        <v>1.2E-4</v>
      </c>
      <c r="R167" s="143">
        <f>Q167*H171</f>
        <v>1.17E-2</v>
      </c>
      <c r="S167" s="143">
        <v>0</v>
      </c>
      <c r="T167" s="144">
        <f>S167*H171</f>
        <v>0</v>
      </c>
      <c r="U167" s="26"/>
      <c r="V167" s="26"/>
      <c r="W167" s="216"/>
      <c r="X167" s="26"/>
      <c r="Y167" s="26"/>
      <c r="Z167" s="26"/>
      <c r="AA167" s="26"/>
      <c r="AB167" s="26"/>
      <c r="AC167" s="26"/>
      <c r="AD167" s="26"/>
      <c r="AE167" s="26"/>
      <c r="AR167" s="145" t="s">
        <v>163</v>
      </c>
      <c r="AT167" s="145" t="s">
        <v>113</v>
      </c>
      <c r="AU167" s="145" t="s">
        <v>117</v>
      </c>
      <c r="AY167" s="14" t="s">
        <v>110</v>
      </c>
      <c r="BE167" s="146">
        <f>IF(N167="základná",J171,0)</f>
        <v>0</v>
      </c>
      <c r="BF167" s="146">
        <f>IF(N167="znížená",J171,0)</f>
        <v>0</v>
      </c>
      <c r="BG167" s="146">
        <f>IF(N167="zákl. prenesená",J171,0)</f>
        <v>0</v>
      </c>
      <c r="BH167" s="146">
        <f>IF(N167="zníž. prenesená",J171,0)</f>
        <v>0</v>
      </c>
      <c r="BI167" s="146">
        <f>IF(N167="nulová",J171,0)</f>
        <v>0</v>
      </c>
      <c r="BJ167" s="14" t="s">
        <v>117</v>
      </c>
      <c r="BK167" s="146">
        <f>ROUND(I171*H171,2)</f>
        <v>0</v>
      </c>
      <c r="BL167" s="14" t="s">
        <v>163</v>
      </c>
      <c r="BM167" s="145" t="s">
        <v>214</v>
      </c>
    </row>
    <row r="168" spans="1:65" s="2" customFormat="1" ht="37.5" customHeight="1" x14ac:dyDescent="0.2">
      <c r="A168" s="26"/>
      <c r="B168" s="212"/>
      <c r="C168" s="126"/>
      <c r="D168" s="200" t="s">
        <v>66</v>
      </c>
      <c r="E168" s="203" t="s">
        <v>205</v>
      </c>
      <c r="F168" s="203" t="s">
        <v>206</v>
      </c>
      <c r="G168" s="126"/>
      <c r="H168" s="126"/>
      <c r="I168" s="126"/>
      <c r="J168" s="204"/>
      <c r="K168" s="188"/>
      <c r="L168" s="27"/>
      <c r="M168" s="141" t="s">
        <v>1</v>
      </c>
      <c r="N168" s="142" t="s">
        <v>33</v>
      </c>
      <c r="O168" s="143">
        <v>8.5760000000000003E-2</v>
      </c>
      <c r="P168" s="143">
        <f>O168*H173</f>
        <v>3.6628096000000001</v>
      </c>
      <c r="Q168" s="143">
        <v>3.5E-4</v>
      </c>
      <c r="R168" s="143">
        <f>Q168*H173</f>
        <v>1.49485E-2</v>
      </c>
      <c r="S168" s="143">
        <v>0</v>
      </c>
      <c r="T168" s="144">
        <f>S168*H173</f>
        <v>0</v>
      </c>
      <c r="U168" s="26"/>
      <c r="V168" s="26"/>
      <c r="W168" s="216"/>
      <c r="X168" s="26"/>
      <c r="Y168" s="26"/>
      <c r="Z168" s="26"/>
      <c r="AA168" s="26"/>
      <c r="AB168" s="26"/>
      <c r="AC168" s="26"/>
      <c r="AD168" s="26"/>
      <c r="AE168" s="26"/>
      <c r="AR168" s="145" t="s">
        <v>163</v>
      </c>
      <c r="AT168" s="145" t="s">
        <v>113</v>
      </c>
      <c r="AU168" s="145" t="s">
        <v>117</v>
      </c>
      <c r="AY168" s="14" t="s">
        <v>110</v>
      </c>
      <c r="BE168" s="146">
        <f>IF(N168="základná",J173,0)</f>
        <v>0</v>
      </c>
      <c r="BF168" s="146">
        <f>IF(N168="znížená",J173,0)</f>
        <v>0</v>
      </c>
      <c r="BG168" s="146">
        <f>IF(N168="zákl. prenesená",J173,0)</f>
        <v>0</v>
      </c>
      <c r="BH168" s="146">
        <f>IF(N168="zníž. prenesená",J173,0)</f>
        <v>0</v>
      </c>
      <c r="BI168" s="146">
        <f>IF(N168="nulová",J173,0)</f>
        <v>0</v>
      </c>
      <c r="BJ168" s="14" t="s">
        <v>117</v>
      </c>
      <c r="BK168" s="146">
        <f>ROUND(I173*H173,2)</f>
        <v>0</v>
      </c>
      <c r="BL168" s="14" t="s">
        <v>163</v>
      </c>
      <c r="BM168" s="145" t="s">
        <v>216</v>
      </c>
    </row>
    <row r="169" spans="1:65" s="2" customFormat="1" ht="24.75" customHeight="1" x14ac:dyDescent="0.2">
      <c r="A169" s="26"/>
      <c r="B169" s="191"/>
      <c r="C169" s="134">
        <v>30</v>
      </c>
      <c r="D169" s="134" t="s">
        <v>113</v>
      </c>
      <c r="E169" s="135" t="s">
        <v>207</v>
      </c>
      <c r="F169" s="136" t="s">
        <v>208</v>
      </c>
      <c r="G169" s="137" t="s">
        <v>119</v>
      </c>
      <c r="H169" s="138">
        <v>41.2</v>
      </c>
      <c r="I169" s="139"/>
      <c r="J169" s="205"/>
      <c r="K169" s="42"/>
      <c r="L169" s="27"/>
      <c r="M169" s="26"/>
      <c r="O169" s="26"/>
      <c r="P169" s="26"/>
      <c r="Q169" s="26"/>
      <c r="R169" s="26"/>
      <c r="S169" s="26"/>
      <c r="T169" s="26"/>
      <c r="U169" s="26"/>
      <c r="V169" s="26"/>
      <c r="W169" s="216"/>
      <c r="X169" s="26"/>
      <c r="Y169" s="26"/>
      <c r="Z169" s="26"/>
      <c r="AA169" s="26"/>
      <c r="AB169" s="26"/>
      <c r="AC169" s="26"/>
      <c r="AD169" s="26"/>
      <c r="AE169" s="26"/>
    </row>
    <row r="170" spans="1:65" ht="12.75" x14ac:dyDescent="0.2">
      <c r="B170" s="213"/>
      <c r="C170" s="126"/>
      <c r="D170" s="200" t="s">
        <v>66</v>
      </c>
      <c r="E170" s="203" t="s">
        <v>210</v>
      </c>
      <c r="F170" s="203" t="s">
        <v>211</v>
      </c>
      <c r="G170" s="126"/>
      <c r="H170" s="126"/>
      <c r="I170" s="126"/>
      <c r="J170" s="204"/>
      <c r="W170" s="216"/>
    </row>
    <row r="171" spans="1:65" ht="24" x14ac:dyDescent="0.2">
      <c r="B171" s="213"/>
      <c r="C171" s="134">
        <v>31</v>
      </c>
      <c r="D171" s="134" t="s">
        <v>113</v>
      </c>
      <c r="E171" s="135" t="s">
        <v>212</v>
      </c>
      <c r="F171" s="136" t="s">
        <v>213</v>
      </c>
      <c r="G171" s="137" t="s">
        <v>119</v>
      </c>
      <c r="H171" s="138">
        <v>97.5</v>
      </c>
      <c r="I171" s="139"/>
      <c r="J171" s="205"/>
      <c r="W171" s="216"/>
    </row>
    <row r="172" spans="1:65" ht="36" x14ac:dyDescent="0.2">
      <c r="B172" s="213"/>
      <c r="C172" s="134">
        <v>32</v>
      </c>
      <c r="D172" s="134" t="s">
        <v>113</v>
      </c>
      <c r="E172" s="135" t="s">
        <v>215</v>
      </c>
      <c r="F172" s="136" t="s">
        <v>328</v>
      </c>
      <c r="G172" s="137" t="s">
        <v>119</v>
      </c>
      <c r="H172" s="138">
        <v>93.36</v>
      </c>
      <c r="I172" s="139"/>
      <c r="J172" s="205"/>
      <c r="W172" s="216"/>
    </row>
    <row r="173" spans="1:65" ht="12" x14ac:dyDescent="0.2">
      <c r="B173" s="213"/>
      <c r="C173" s="134">
        <v>33</v>
      </c>
      <c r="D173" s="134" t="s">
        <v>113</v>
      </c>
      <c r="E173" s="215"/>
      <c r="F173" s="136" t="s">
        <v>329</v>
      </c>
      <c r="G173" s="137" t="s">
        <v>119</v>
      </c>
      <c r="H173" s="138">
        <v>42.71</v>
      </c>
      <c r="I173" s="139"/>
      <c r="J173" s="205"/>
      <c r="W173" s="216"/>
    </row>
    <row r="174" spans="1:65" x14ac:dyDescent="0.2">
      <c r="B174" s="214"/>
      <c r="C174" s="206"/>
      <c r="D174" s="206"/>
      <c r="E174" s="206"/>
      <c r="F174" s="206"/>
      <c r="G174" s="206"/>
      <c r="H174" s="206"/>
      <c r="I174" s="206"/>
      <c r="J174" s="207"/>
    </row>
  </sheetData>
  <autoFilter ref="C129:K168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8"/>
  <sheetViews>
    <sheetView showGridLines="0" topLeftCell="A31" workbookViewId="0">
      <selection activeCell="Q15" sqref="Q15"/>
    </sheetView>
  </sheetViews>
  <sheetFormatPr defaultRowHeight="15" x14ac:dyDescent="0.25"/>
  <cols>
    <col min="1" max="1" width="5.33203125" style="165" customWidth="1"/>
    <col min="2" max="2" width="5" style="165" customWidth="1"/>
    <col min="3" max="3" width="11.1640625" style="165" customWidth="1"/>
    <col min="4" max="4" width="14.6640625" style="165" customWidth="1"/>
    <col min="5" max="5" width="58.83203125" style="165" customWidth="1"/>
    <col min="6" max="6" width="5.33203125" style="165" customWidth="1"/>
    <col min="7" max="7" width="10.33203125" style="165" customWidth="1"/>
    <col min="8" max="8" width="14" style="165" customWidth="1"/>
    <col min="9" max="9" width="17" style="165" customWidth="1"/>
    <col min="10" max="253" width="9.33203125" style="165"/>
    <col min="254" max="254" width="5.33203125" style="165" customWidth="1"/>
    <col min="255" max="255" width="5" style="165" customWidth="1"/>
    <col min="256" max="256" width="9.5" style="165" customWidth="1"/>
    <col min="257" max="257" width="14.6640625" style="165" customWidth="1"/>
    <col min="258" max="258" width="58.83203125" style="165" customWidth="1"/>
    <col min="259" max="259" width="5.33203125" style="165" customWidth="1"/>
    <col min="260" max="260" width="12.5" style="165" customWidth="1"/>
    <col min="261" max="261" width="14" style="165" customWidth="1"/>
    <col min="262" max="262" width="17" style="165" customWidth="1"/>
    <col min="263" max="263" width="12.5" style="165" customWidth="1"/>
    <col min="264" max="264" width="13.33203125" style="165" customWidth="1"/>
    <col min="265" max="265" width="13.5" style="165" customWidth="1"/>
    <col min="266" max="509" width="9.33203125" style="165"/>
    <col min="510" max="510" width="5.33203125" style="165" customWidth="1"/>
    <col min="511" max="511" width="5" style="165" customWidth="1"/>
    <col min="512" max="512" width="9.5" style="165" customWidth="1"/>
    <col min="513" max="513" width="14.6640625" style="165" customWidth="1"/>
    <col min="514" max="514" width="58.83203125" style="165" customWidth="1"/>
    <col min="515" max="515" width="5.33203125" style="165" customWidth="1"/>
    <col min="516" max="516" width="12.5" style="165" customWidth="1"/>
    <col min="517" max="517" width="14" style="165" customWidth="1"/>
    <col min="518" max="518" width="17" style="165" customWidth="1"/>
    <col min="519" max="519" width="12.5" style="165" customWidth="1"/>
    <col min="520" max="520" width="13.33203125" style="165" customWidth="1"/>
    <col min="521" max="521" width="13.5" style="165" customWidth="1"/>
    <col min="522" max="765" width="9.33203125" style="165"/>
    <col min="766" max="766" width="5.33203125" style="165" customWidth="1"/>
    <col min="767" max="767" width="5" style="165" customWidth="1"/>
    <col min="768" max="768" width="9.5" style="165" customWidth="1"/>
    <col min="769" max="769" width="14.6640625" style="165" customWidth="1"/>
    <col min="770" max="770" width="58.83203125" style="165" customWidth="1"/>
    <col min="771" max="771" width="5.33203125" style="165" customWidth="1"/>
    <col min="772" max="772" width="12.5" style="165" customWidth="1"/>
    <col min="773" max="773" width="14" style="165" customWidth="1"/>
    <col min="774" max="774" width="17" style="165" customWidth="1"/>
    <col min="775" max="775" width="12.5" style="165" customWidth="1"/>
    <col min="776" max="776" width="13.33203125" style="165" customWidth="1"/>
    <col min="777" max="777" width="13.5" style="165" customWidth="1"/>
    <col min="778" max="1021" width="9.33203125" style="165"/>
    <col min="1022" max="1022" width="5.33203125" style="165" customWidth="1"/>
    <col min="1023" max="1023" width="5" style="165" customWidth="1"/>
    <col min="1024" max="1024" width="9.5" style="165" customWidth="1"/>
    <col min="1025" max="1025" width="14.6640625" style="165" customWidth="1"/>
    <col min="1026" max="1026" width="58.83203125" style="165" customWidth="1"/>
    <col min="1027" max="1027" width="5.33203125" style="165" customWidth="1"/>
    <col min="1028" max="1028" width="12.5" style="165" customWidth="1"/>
    <col min="1029" max="1029" width="14" style="165" customWidth="1"/>
    <col min="1030" max="1030" width="17" style="165" customWidth="1"/>
    <col min="1031" max="1031" width="12.5" style="165" customWidth="1"/>
    <col min="1032" max="1032" width="13.33203125" style="165" customWidth="1"/>
    <col min="1033" max="1033" width="13.5" style="165" customWidth="1"/>
    <col min="1034" max="1277" width="9.33203125" style="165"/>
    <col min="1278" max="1278" width="5.33203125" style="165" customWidth="1"/>
    <col min="1279" max="1279" width="5" style="165" customWidth="1"/>
    <col min="1280" max="1280" width="9.5" style="165" customWidth="1"/>
    <col min="1281" max="1281" width="14.6640625" style="165" customWidth="1"/>
    <col min="1282" max="1282" width="58.83203125" style="165" customWidth="1"/>
    <col min="1283" max="1283" width="5.33203125" style="165" customWidth="1"/>
    <col min="1284" max="1284" width="12.5" style="165" customWidth="1"/>
    <col min="1285" max="1285" width="14" style="165" customWidth="1"/>
    <col min="1286" max="1286" width="17" style="165" customWidth="1"/>
    <col min="1287" max="1287" width="12.5" style="165" customWidth="1"/>
    <col min="1288" max="1288" width="13.33203125" style="165" customWidth="1"/>
    <col min="1289" max="1289" width="13.5" style="165" customWidth="1"/>
    <col min="1290" max="1533" width="9.33203125" style="165"/>
    <col min="1534" max="1534" width="5.33203125" style="165" customWidth="1"/>
    <col min="1535" max="1535" width="5" style="165" customWidth="1"/>
    <col min="1536" max="1536" width="9.5" style="165" customWidth="1"/>
    <col min="1537" max="1537" width="14.6640625" style="165" customWidth="1"/>
    <col min="1538" max="1538" width="58.83203125" style="165" customWidth="1"/>
    <col min="1539" max="1539" width="5.33203125" style="165" customWidth="1"/>
    <col min="1540" max="1540" width="12.5" style="165" customWidth="1"/>
    <col min="1541" max="1541" width="14" style="165" customWidth="1"/>
    <col min="1542" max="1542" width="17" style="165" customWidth="1"/>
    <col min="1543" max="1543" width="12.5" style="165" customWidth="1"/>
    <col min="1544" max="1544" width="13.33203125" style="165" customWidth="1"/>
    <col min="1545" max="1545" width="13.5" style="165" customWidth="1"/>
    <col min="1546" max="1789" width="9.33203125" style="165"/>
    <col min="1790" max="1790" width="5.33203125" style="165" customWidth="1"/>
    <col min="1791" max="1791" width="5" style="165" customWidth="1"/>
    <col min="1792" max="1792" width="9.5" style="165" customWidth="1"/>
    <col min="1793" max="1793" width="14.6640625" style="165" customWidth="1"/>
    <col min="1794" max="1794" width="58.83203125" style="165" customWidth="1"/>
    <col min="1795" max="1795" width="5.33203125" style="165" customWidth="1"/>
    <col min="1796" max="1796" width="12.5" style="165" customWidth="1"/>
    <col min="1797" max="1797" width="14" style="165" customWidth="1"/>
    <col min="1798" max="1798" width="17" style="165" customWidth="1"/>
    <col min="1799" max="1799" width="12.5" style="165" customWidth="1"/>
    <col min="1800" max="1800" width="13.33203125" style="165" customWidth="1"/>
    <col min="1801" max="1801" width="13.5" style="165" customWidth="1"/>
    <col min="1802" max="2045" width="9.33203125" style="165"/>
    <col min="2046" max="2046" width="5.33203125" style="165" customWidth="1"/>
    <col min="2047" max="2047" width="5" style="165" customWidth="1"/>
    <col min="2048" max="2048" width="9.5" style="165" customWidth="1"/>
    <col min="2049" max="2049" width="14.6640625" style="165" customWidth="1"/>
    <col min="2050" max="2050" width="58.83203125" style="165" customWidth="1"/>
    <col min="2051" max="2051" width="5.33203125" style="165" customWidth="1"/>
    <col min="2052" max="2052" width="12.5" style="165" customWidth="1"/>
    <col min="2053" max="2053" width="14" style="165" customWidth="1"/>
    <col min="2054" max="2054" width="17" style="165" customWidth="1"/>
    <col min="2055" max="2055" width="12.5" style="165" customWidth="1"/>
    <col min="2056" max="2056" width="13.33203125" style="165" customWidth="1"/>
    <col min="2057" max="2057" width="13.5" style="165" customWidth="1"/>
    <col min="2058" max="2301" width="9.33203125" style="165"/>
    <col min="2302" max="2302" width="5.33203125" style="165" customWidth="1"/>
    <col min="2303" max="2303" width="5" style="165" customWidth="1"/>
    <col min="2304" max="2304" width="9.5" style="165" customWidth="1"/>
    <col min="2305" max="2305" width="14.6640625" style="165" customWidth="1"/>
    <col min="2306" max="2306" width="58.83203125" style="165" customWidth="1"/>
    <col min="2307" max="2307" width="5.33203125" style="165" customWidth="1"/>
    <col min="2308" max="2308" width="12.5" style="165" customWidth="1"/>
    <col min="2309" max="2309" width="14" style="165" customWidth="1"/>
    <col min="2310" max="2310" width="17" style="165" customWidth="1"/>
    <col min="2311" max="2311" width="12.5" style="165" customWidth="1"/>
    <col min="2312" max="2312" width="13.33203125" style="165" customWidth="1"/>
    <col min="2313" max="2313" width="13.5" style="165" customWidth="1"/>
    <col min="2314" max="2557" width="9.33203125" style="165"/>
    <col min="2558" max="2558" width="5.33203125" style="165" customWidth="1"/>
    <col min="2559" max="2559" width="5" style="165" customWidth="1"/>
    <col min="2560" max="2560" width="9.5" style="165" customWidth="1"/>
    <col min="2561" max="2561" width="14.6640625" style="165" customWidth="1"/>
    <col min="2562" max="2562" width="58.83203125" style="165" customWidth="1"/>
    <col min="2563" max="2563" width="5.33203125" style="165" customWidth="1"/>
    <col min="2564" max="2564" width="12.5" style="165" customWidth="1"/>
    <col min="2565" max="2565" width="14" style="165" customWidth="1"/>
    <col min="2566" max="2566" width="17" style="165" customWidth="1"/>
    <col min="2567" max="2567" width="12.5" style="165" customWidth="1"/>
    <col min="2568" max="2568" width="13.33203125" style="165" customWidth="1"/>
    <col min="2569" max="2569" width="13.5" style="165" customWidth="1"/>
    <col min="2570" max="2813" width="9.33203125" style="165"/>
    <col min="2814" max="2814" width="5.33203125" style="165" customWidth="1"/>
    <col min="2815" max="2815" width="5" style="165" customWidth="1"/>
    <col min="2816" max="2816" width="9.5" style="165" customWidth="1"/>
    <col min="2817" max="2817" width="14.6640625" style="165" customWidth="1"/>
    <col min="2818" max="2818" width="58.83203125" style="165" customWidth="1"/>
    <col min="2819" max="2819" width="5.33203125" style="165" customWidth="1"/>
    <col min="2820" max="2820" width="12.5" style="165" customWidth="1"/>
    <col min="2821" max="2821" width="14" style="165" customWidth="1"/>
    <col min="2822" max="2822" width="17" style="165" customWidth="1"/>
    <col min="2823" max="2823" width="12.5" style="165" customWidth="1"/>
    <col min="2824" max="2824" width="13.33203125" style="165" customWidth="1"/>
    <col min="2825" max="2825" width="13.5" style="165" customWidth="1"/>
    <col min="2826" max="3069" width="9.33203125" style="165"/>
    <col min="3070" max="3070" width="5.33203125" style="165" customWidth="1"/>
    <col min="3071" max="3071" width="5" style="165" customWidth="1"/>
    <col min="3072" max="3072" width="9.5" style="165" customWidth="1"/>
    <col min="3073" max="3073" width="14.6640625" style="165" customWidth="1"/>
    <col min="3074" max="3074" width="58.83203125" style="165" customWidth="1"/>
    <col min="3075" max="3075" width="5.33203125" style="165" customWidth="1"/>
    <col min="3076" max="3076" width="12.5" style="165" customWidth="1"/>
    <col min="3077" max="3077" width="14" style="165" customWidth="1"/>
    <col min="3078" max="3078" width="17" style="165" customWidth="1"/>
    <col min="3079" max="3079" width="12.5" style="165" customWidth="1"/>
    <col min="3080" max="3080" width="13.33203125" style="165" customWidth="1"/>
    <col min="3081" max="3081" width="13.5" style="165" customWidth="1"/>
    <col min="3082" max="3325" width="9.33203125" style="165"/>
    <col min="3326" max="3326" width="5.33203125" style="165" customWidth="1"/>
    <col min="3327" max="3327" width="5" style="165" customWidth="1"/>
    <col min="3328" max="3328" width="9.5" style="165" customWidth="1"/>
    <col min="3329" max="3329" width="14.6640625" style="165" customWidth="1"/>
    <col min="3330" max="3330" width="58.83203125" style="165" customWidth="1"/>
    <col min="3331" max="3331" width="5.33203125" style="165" customWidth="1"/>
    <col min="3332" max="3332" width="12.5" style="165" customWidth="1"/>
    <col min="3333" max="3333" width="14" style="165" customWidth="1"/>
    <col min="3334" max="3334" width="17" style="165" customWidth="1"/>
    <col min="3335" max="3335" width="12.5" style="165" customWidth="1"/>
    <col min="3336" max="3336" width="13.33203125" style="165" customWidth="1"/>
    <col min="3337" max="3337" width="13.5" style="165" customWidth="1"/>
    <col min="3338" max="3581" width="9.33203125" style="165"/>
    <col min="3582" max="3582" width="5.33203125" style="165" customWidth="1"/>
    <col min="3583" max="3583" width="5" style="165" customWidth="1"/>
    <col min="3584" max="3584" width="9.5" style="165" customWidth="1"/>
    <col min="3585" max="3585" width="14.6640625" style="165" customWidth="1"/>
    <col min="3586" max="3586" width="58.83203125" style="165" customWidth="1"/>
    <col min="3587" max="3587" width="5.33203125" style="165" customWidth="1"/>
    <col min="3588" max="3588" width="12.5" style="165" customWidth="1"/>
    <col min="3589" max="3589" width="14" style="165" customWidth="1"/>
    <col min="3590" max="3590" width="17" style="165" customWidth="1"/>
    <col min="3591" max="3591" width="12.5" style="165" customWidth="1"/>
    <col min="3592" max="3592" width="13.33203125" style="165" customWidth="1"/>
    <col min="3593" max="3593" width="13.5" style="165" customWidth="1"/>
    <col min="3594" max="3837" width="9.33203125" style="165"/>
    <col min="3838" max="3838" width="5.33203125" style="165" customWidth="1"/>
    <col min="3839" max="3839" width="5" style="165" customWidth="1"/>
    <col min="3840" max="3840" width="9.5" style="165" customWidth="1"/>
    <col min="3841" max="3841" width="14.6640625" style="165" customWidth="1"/>
    <col min="3842" max="3842" width="58.83203125" style="165" customWidth="1"/>
    <col min="3843" max="3843" width="5.33203125" style="165" customWidth="1"/>
    <col min="3844" max="3844" width="12.5" style="165" customWidth="1"/>
    <col min="3845" max="3845" width="14" style="165" customWidth="1"/>
    <col min="3846" max="3846" width="17" style="165" customWidth="1"/>
    <col min="3847" max="3847" width="12.5" style="165" customWidth="1"/>
    <col min="3848" max="3848" width="13.33203125" style="165" customWidth="1"/>
    <col min="3849" max="3849" width="13.5" style="165" customWidth="1"/>
    <col min="3850" max="4093" width="9.33203125" style="165"/>
    <col min="4094" max="4094" width="5.33203125" style="165" customWidth="1"/>
    <col min="4095" max="4095" width="5" style="165" customWidth="1"/>
    <col min="4096" max="4096" width="9.5" style="165" customWidth="1"/>
    <col min="4097" max="4097" width="14.6640625" style="165" customWidth="1"/>
    <col min="4098" max="4098" width="58.83203125" style="165" customWidth="1"/>
    <col min="4099" max="4099" width="5.33203125" style="165" customWidth="1"/>
    <col min="4100" max="4100" width="12.5" style="165" customWidth="1"/>
    <col min="4101" max="4101" width="14" style="165" customWidth="1"/>
    <col min="4102" max="4102" width="17" style="165" customWidth="1"/>
    <col min="4103" max="4103" width="12.5" style="165" customWidth="1"/>
    <col min="4104" max="4104" width="13.33203125" style="165" customWidth="1"/>
    <col min="4105" max="4105" width="13.5" style="165" customWidth="1"/>
    <col min="4106" max="4349" width="9.33203125" style="165"/>
    <col min="4350" max="4350" width="5.33203125" style="165" customWidth="1"/>
    <col min="4351" max="4351" width="5" style="165" customWidth="1"/>
    <col min="4352" max="4352" width="9.5" style="165" customWidth="1"/>
    <col min="4353" max="4353" width="14.6640625" style="165" customWidth="1"/>
    <col min="4354" max="4354" width="58.83203125" style="165" customWidth="1"/>
    <col min="4355" max="4355" width="5.33203125" style="165" customWidth="1"/>
    <col min="4356" max="4356" width="12.5" style="165" customWidth="1"/>
    <col min="4357" max="4357" width="14" style="165" customWidth="1"/>
    <col min="4358" max="4358" width="17" style="165" customWidth="1"/>
    <col min="4359" max="4359" width="12.5" style="165" customWidth="1"/>
    <col min="4360" max="4360" width="13.33203125" style="165" customWidth="1"/>
    <col min="4361" max="4361" width="13.5" style="165" customWidth="1"/>
    <col min="4362" max="4605" width="9.33203125" style="165"/>
    <col min="4606" max="4606" width="5.33203125" style="165" customWidth="1"/>
    <col min="4607" max="4607" width="5" style="165" customWidth="1"/>
    <col min="4608" max="4608" width="9.5" style="165" customWidth="1"/>
    <col min="4609" max="4609" width="14.6640625" style="165" customWidth="1"/>
    <col min="4610" max="4610" width="58.83203125" style="165" customWidth="1"/>
    <col min="4611" max="4611" width="5.33203125" style="165" customWidth="1"/>
    <col min="4612" max="4612" width="12.5" style="165" customWidth="1"/>
    <col min="4613" max="4613" width="14" style="165" customWidth="1"/>
    <col min="4614" max="4614" width="17" style="165" customWidth="1"/>
    <col min="4615" max="4615" width="12.5" style="165" customWidth="1"/>
    <col min="4616" max="4616" width="13.33203125" style="165" customWidth="1"/>
    <col min="4617" max="4617" width="13.5" style="165" customWidth="1"/>
    <col min="4618" max="4861" width="9.33203125" style="165"/>
    <col min="4862" max="4862" width="5.33203125" style="165" customWidth="1"/>
    <col min="4863" max="4863" width="5" style="165" customWidth="1"/>
    <col min="4864" max="4864" width="9.5" style="165" customWidth="1"/>
    <col min="4865" max="4865" width="14.6640625" style="165" customWidth="1"/>
    <col min="4866" max="4866" width="58.83203125" style="165" customWidth="1"/>
    <col min="4867" max="4867" width="5.33203125" style="165" customWidth="1"/>
    <col min="4868" max="4868" width="12.5" style="165" customWidth="1"/>
    <col min="4869" max="4869" width="14" style="165" customWidth="1"/>
    <col min="4870" max="4870" width="17" style="165" customWidth="1"/>
    <col min="4871" max="4871" width="12.5" style="165" customWidth="1"/>
    <col min="4872" max="4872" width="13.33203125" style="165" customWidth="1"/>
    <col min="4873" max="4873" width="13.5" style="165" customWidth="1"/>
    <col min="4874" max="5117" width="9.33203125" style="165"/>
    <col min="5118" max="5118" width="5.33203125" style="165" customWidth="1"/>
    <col min="5119" max="5119" width="5" style="165" customWidth="1"/>
    <col min="5120" max="5120" width="9.5" style="165" customWidth="1"/>
    <col min="5121" max="5121" width="14.6640625" style="165" customWidth="1"/>
    <col min="5122" max="5122" width="58.83203125" style="165" customWidth="1"/>
    <col min="5123" max="5123" width="5.33203125" style="165" customWidth="1"/>
    <col min="5124" max="5124" width="12.5" style="165" customWidth="1"/>
    <col min="5125" max="5125" width="14" style="165" customWidth="1"/>
    <col min="5126" max="5126" width="17" style="165" customWidth="1"/>
    <col min="5127" max="5127" width="12.5" style="165" customWidth="1"/>
    <col min="5128" max="5128" width="13.33203125" style="165" customWidth="1"/>
    <col min="5129" max="5129" width="13.5" style="165" customWidth="1"/>
    <col min="5130" max="5373" width="9.33203125" style="165"/>
    <col min="5374" max="5374" width="5.33203125" style="165" customWidth="1"/>
    <col min="5375" max="5375" width="5" style="165" customWidth="1"/>
    <col min="5376" max="5376" width="9.5" style="165" customWidth="1"/>
    <col min="5377" max="5377" width="14.6640625" style="165" customWidth="1"/>
    <col min="5378" max="5378" width="58.83203125" style="165" customWidth="1"/>
    <col min="5379" max="5379" width="5.33203125" style="165" customWidth="1"/>
    <col min="5380" max="5380" width="12.5" style="165" customWidth="1"/>
    <col min="5381" max="5381" width="14" style="165" customWidth="1"/>
    <col min="5382" max="5382" width="17" style="165" customWidth="1"/>
    <col min="5383" max="5383" width="12.5" style="165" customWidth="1"/>
    <col min="5384" max="5384" width="13.33203125" style="165" customWidth="1"/>
    <col min="5385" max="5385" width="13.5" style="165" customWidth="1"/>
    <col min="5386" max="5629" width="9.33203125" style="165"/>
    <col min="5630" max="5630" width="5.33203125" style="165" customWidth="1"/>
    <col min="5631" max="5631" width="5" style="165" customWidth="1"/>
    <col min="5632" max="5632" width="9.5" style="165" customWidth="1"/>
    <col min="5633" max="5633" width="14.6640625" style="165" customWidth="1"/>
    <col min="5634" max="5634" width="58.83203125" style="165" customWidth="1"/>
    <col min="5635" max="5635" width="5.33203125" style="165" customWidth="1"/>
    <col min="5636" max="5636" width="12.5" style="165" customWidth="1"/>
    <col min="5637" max="5637" width="14" style="165" customWidth="1"/>
    <col min="5638" max="5638" width="17" style="165" customWidth="1"/>
    <col min="5639" max="5639" width="12.5" style="165" customWidth="1"/>
    <col min="5640" max="5640" width="13.33203125" style="165" customWidth="1"/>
    <col min="5641" max="5641" width="13.5" style="165" customWidth="1"/>
    <col min="5642" max="5885" width="9.33203125" style="165"/>
    <col min="5886" max="5886" width="5.33203125" style="165" customWidth="1"/>
    <col min="5887" max="5887" width="5" style="165" customWidth="1"/>
    <col min="5888" max="5888" width="9.5" style="165" customWidth="1"/>
    <col min="5889" max="5889" width="14.6640625" style="165" customWidth="1"/>
    <col min="5890" max="5890" width="58.83203125" style="165" customWidth="1"/>
    <col min="5891" max="5891" width="5.33203125" style="165" customWidth="1"/>
    <col min="5892" max="5892" width="12.5" style="165" customWidth="1"/>
    <col min="5893" max="5893" width="14" style="165" customWidth="1"/>
    <col min="5894" max="5894" width="17" style="165" customWidth="1"/>
    <col min="5895" max="5895" width="12.5" style="165" customWidth="1"/>
    <col min="5896" max="5896" width="13.33203125" style="165" customWidth="1"/>
    <col min="5897" max="5897" width="13.5" style="165" customWidth="1"/>
    <col min="5898" max="6141" width="9.33203125" style="165"/>
    <col min="6142" max="6142" width="5.33203125" style="165" customWidth="1"/>
    <col min="6143" max="6143" width="5" style="165" customWidth="1"/>
    <col min="6144" max="6144" width="9.5" style="165" customWidth="1"/>
    <col min="6145" max="6145" width="14.6640625" style="165" customWidth="1"/>
    <col min="6146" max="6146" width="58.83203125" style="165" customWidth="1"/>
    <col min="6147" max="6147" width="5.33203125" style="165" customWidth="1"/>
    <col min="6148" max="6148" width="12.5" style="165" customWidth="1"/>
    <col min="6149" max="6149" width="14" style="165" customWidth="1"/>
    <col min="6150" max="6150" width="17" style="165" customWidth="1"/>
    <col min="6151" max="6151" width="12.5" style="165" customWidth="1"/>
    <col min="6152" max="6152" width="13.33203125" style="165" customWidth="1"/>
    <col min="6153" max="6153" width="13.5" style="165" customWidth="1"/>
    <col min="6154" max="6397" width="9.33203125" style="165"/>
    <col min="6398" max="6398" width="5.33203125" style="165" customWidth="1"/>
    <col min="6399" max="6399" width="5" style="165" customWidth="1"/>
    <col min="6400" max="6400" width="9.5" style="165" customWidth="1"/>
    <col min="6401" max="6401" width="14.6640625" style="165" customWidth="1"/>
    <col min="6402" max="6402" width="58.83203125" style="165" customWidth="1"/>
    <col min="6403" max="6403" width="5.33203125" style="165" customWidth="1"/>
    <col min="6404" max="6404" width="12.5" style="165" customWidth="1"/>
    <col min="6405" max="6405" width="14" style="165" customWidth="1"/>
    <col min="6406" max="6406" width="17" style="165" customWidth="1"/>
    <col min="6407" max="6407" width="12.5" style="165" customWidth="1"/>
    <col min="6408" max="6408" width="13.33203125" style="165" customWidth="1"/>
    <col min="6409" max="6409" width="13.5" style="165" customWidth="1"/>
    <col min="6410" max="6653" width="9.33203125" style="165"/>
    <col min="6654" max="6654" width="5.33203125" style="165" customWidth="1"/>
    <col min="6655" max="6655" width="5" style="165" customWidth="1"/>
    <col min="6656" max="6656" width="9.5" style="165" customWidth="1"/>
    <col min="6657" max="6657" width="14.6640625" style="165" customWidth="1"/>
    <col min="6658" max="6658" width="58.83203125" style="165" customWidth="1"/>
    <col min="6659" max="6659" width="5.33203125" style="165" customWidth="1"/>
    <col min="6660" max="6660" width="12.5" style="165" customWidth="1"/>
    <col min="6661" max="6661" width="14" style="165" customWidth="1"/>
    <col min="6662" max="6662" width="17" style="165" customWidth="1"/>
    <col min="6663" max="6663" width="12.5" style="165" customWidth="1"/>
    <col min="6664" max="6664" width="13.33203125" style="165" customWidth="1"/>
    <col min="6665" max="6665" width="13.5" style="165" customWidth="1"/>
    <col min="6666" max="6909" width="9.33203125" style="165"/>
    <col min="6910" max="6910" width="5.33203125" style="165" customWidth="1"/>
    <col min="6911" max="6911" width="5" style="165" customWidth="1"/>
    <col min="6912" max="6912" width="9.5" style="165" customWidth="1"/>
    <col min="6913" max="6913" width="14.6640625" style="165" customWidth="1"/>
    <col min="6914" max="6914" width="58.83203125" style="165" customWidth="1"/>
    <col min="6915" max="6915" width="5.33203125" style="165" customWidth="1"/>
    <col min="6916" max="6916" width="12.5" style="165" customWidth="1"/>
    <col min="6917" max="6917" width="14" style="165" customWidth="1"/>
    <col min="6918" max="6918" width="17" style="165" customWidth="1"/>
    <col min="6919" max="6919" width="12.5" style="165" customWidth="1"/>
    <col min="6920" max="6920" width="13.33203125" style="165" customWidth="1"/>
    <col min="6921" max="6921" width="13.5" style="165" customWidth="1"/>
    <col min="6922" max="7165" width="9.33203125" style="165"/>
    <col min="7166" max="7166" width="5.33203125" style="165" customWidth="1"/>
    <col min="7167" max="7167" width="5" style="165" customWidth="1"/>
    <col min="7168" max="7168" width="9.5" style="165" customWidth="1"/>
    <col min="7169" max="7169" width="14.6640625" style="165" customWidth="1"/>
    <col min="7170" max="7170" width="58.83203125" style="165" customWidth="1"/>
    <col min="7171" max="7171" width="5.33203125" style="165" customWidth="1"/>
    <col min="7172" max="7172" width="12.5" style="165" customWidth="1"/>
    <col min="7173" max="7173" width="14" style="165" customWidth="1"/>
    <col min="7174" max="7174" width="17" style="165" customWidth="1"/>
    <col min="7175" max="7175" width="12.5" style="165" customWidth="1"/>
    <col min="7176" max="7176" width="13.33203125" style="165" customWidth="1"/>
    <col min="7177" max="7177" width="13.5" style="165" customWidth="1"/>
    <col min="7178" max="7421" width="9.33203125" style="165"/>
    <col min="7422" max="7422" width="5.33203125" style="165" customWidth="1"/>
    <col min="7423" max="7423" width="5" style="165" customWidth="1"/>
    <col min="7424" max="7424" width="9.5" style="165" customWidth="1"/>
    <col min="7425" max="7425" width="14.6640625" style="165" customWidth="1"/>
    <col min="7426" max="7426" width="58.83203125" style="165" customWidth="1"/>
    <col min="7427" max="7427" width="5.33203125" style="165" customWidth="1"/>
    <col min="7428" max="7428" width="12.5" style="165" customWidth="1"/>
    <col min="7429" max="7429" width="14" style="165" customWidth="1"/>
    <col min="7430" max="7430" width="17" style="165" customWidth="1"/>
    <col min="7431" max="7431" width="12.5" style="165" customWidth="1"/>
    <col min="7432" max="7432" width="13.33203125" style="165" customWidth="1"/>
    <col min="7433" max="7433" width="13.5" style="165" customWidth="1"/>
    <col min="7434" max="7677" width="9.33203125" style="165"/>
    <col min="7678" max="7678" width="5.33203125" style="165" customWidth="1"/>
    <col min="7679" max="7679" width="5" style="165" customWidth="1"/>
    <col min="7680" max="7680" width="9.5" style="165" customWidth="1"/>
    <col min="7681" max="7681" width="14.6640625" style="165" customWidth="1"/>
    <col min="7682" max="7682" width="58.83203125" style="165" customWidth="1"/>
    <col min="7683" max="7683" width="5.33203125" style="165" customWidth="1"/>
    <col min="7684" max="7684" width="12.5" style="165" customWidth="1"/>
    <col min="7685" max="7685" width="14" style="165" customWidth="1"/>
    <col min="7686" max="7686" width="17" style="165" customWidth="1"/>
    <col min="7687" max="7687" width="12.5" style="165" customWidth="1"/>
    <col min="7688" max="7688" width="13.33203125" style="165" customWidth="1"/>
    <col min="7689" max="7689" width="13.5" style="165" customWidth="1"/>
    <col min="7690" max="7933" width="9.33203125" style="165"/>
    <col min="7934" max="7934" width="5.33203125" style="165" customWidth="1"/>
    <col min="7935" max="7935" width="5" style="165" customWidth="1"/>
    <col min="7936" max="7936" width="9.5" style="165" customWidth="1"/>
    <col min="7937" max="7937" width="14.6640625" style="165" customWidth="1"/>
    <col min="7938" max="7938" width="58.83203125" style="165" customWidth="1"/>
    <col min="7939" max="7939" width="5.33203125" style="165" customWidth="1"/>
    <col min="7940" max="7940" width="12.5" style="165" customWidth="1"/>
    <col min="7941" max="7941" width="14" style="165" customWidth="1"/>
    <col min="7942" max="7942" width="17" style="165" customWidth="1"/>
    <col min="7943" max="7943" width="12.5" style="165" customWidth="1"/>
    <col min="7944" max="7944" width="13.33203125" style="165" customWidth="1"/>
    <col min="7945" max="7945" width="13.5" style="165" customWidth="1"/>
    <col min="7946" max="8189" width="9.33203125" style="165"/>
    <col min="8190" max="8190" width="5.33203125" style="165" customWidth="1"/>
    <col min="8191" max="8191" width="5" style="165" customWidth="1"/>
    <col min="8192" max="8192" width="9.5" style="165" customWidth="1"/>
    <col min="8193" max="8193" width="14.6640625" style="165" customWidth="1"/>
    <col min="8194" max="8194" width="58.83203125" style="165" customWidth="1"/>
    <col min="8195" max="8195" width="5.33203125" style="165" customWidth="1"/>
    <col min="8196" max="8196" width="12.5" style="165" customWidth="1"/>
    <col min="8197" max="8197" width="14" style="165" customWidth="1"/>
    <col min="8198" max="8198" width="17" style="165" customWidth="1"/>
    <col min="8199" max="8199" width="12.5" style="165" customWidth="1"/>
    <col min="8200" max="8200" width="13.33203125" style="165" customWidth="1"/>
    <col min="8201" max="8201" width="13.5" style="165" customWidth="1"/>
    <col min="8202" max="8445" width="9.33203125" style="165"/>
    <col min="8446" max="8446" width="5.33203125" style="165" customWidth="1"/>
    <col min="8447" max="8447" width="5" style="165" customWidth="1"/>
    <col min="8448" max="8448" width="9.5" style="165" customWidth="1"/>
    <col min="8449" max="8449" width="14.6640625" style="165" customWidth="1"/>
    <col min="8450" max="8450" width="58.83203125" style="165" customWidth="1"/>
    <col min="8451" max="8451" width="5.33203125" style="165" customWidth="1"/>
    <col min="8452" max="8452" width="12.5" style="165" customWidth="1"/>
    <col min="8453" max="8453" width="14" style="165" customWidth="1"/>
    <col min="8454" max="8454" width="17" style="165" customWidth="1"/>
    <col min="8455" max="8455" width="12.5" style="165" customWidth="1"/>
    <col min="8456" max="8456" width="13.33203125" style="165" customWidth="1"/>
    <col min="8457" max="8457" width="13.5" style="165" customWidth="1"/>
    <col min="8458" max="8701" width="9.33203125" style="165"/>
    <col min="8702" max="8702" width="5.33203125" style="165" customWidth="1"/>
    <col min="8703" max="8703" width="5" style="165" customWidth="1"/>
    <col min="8704" max="8704" width="9.5" style="165" customWidth="1"/>
    <col min="8705" max="8705" width="14.6640625" style="165" customWidth="1"/>
    <col min="8706" max="8706" width="58.83203125" style="165" customWidth="1"/>
    <col min="8707" max="8707" width="5.33203125" style="165" customWidth="1"/>
    <col min="8708" max="8708" width="12.5" style="165" customWidth="1"/>
    <col min="8709" max="8709" width="14" style="165" customWidth="1"/>
    <col min="8710" max="8710" width="17" style="165" customWidth="1"/>
    <col min="8711" max="8711" width="12.5" style="165" customWidth="1"/>
    <col min="8712" max="8712" width="13.33203125" style="165" customWidth="1"/>
    <col min="8713" max="8713" width="13.5" style="165" customWidth="1"/>
    <col min="8714" max="8957" width="9.33203125" style="165"/>
    <col min="8958" max="8958" width="5.33203125" style="165" customWidth="1"/>
    <col min="8959" max="8959" width="5" style="165" customWidth="1"/>
    <col min="8960" max="8960" width="9.5" style="165" customWidth="1"/>
    <col min="8961" max="8961" width="14.6640625" style="165" customWidth="1"/>
    <col min="8962" max="8962" width="58.83203125" style="165" customWidth="1"/>
    <col min="8963" max="8963" width="5.33203125" style="165" customWidth="1"/>
    <col min="8964" max="8964" width="12.5" style="165" customWidth="1"/>
    <col min="8965" max="8965" width="14" style="165" customWidth="1"/>
    <col min="8966" max="8966" width="17" style="165" customWidth="1"/>
    <col min="8967" max="8967" width="12.5" style="165" customWidth="1"/>
    <col min="8968" max="8968" width="13.33203125" style="165" customWidth="1"/>
    <col min="8969" max="8969" width="13.5" style="165" customWidth="1"/>
    <col min="8970" max="9213" width="9.33203125" style="165"/>
    <col min="9214" max="9214" width="5.33203125" style="165" customWidth="1"/>
    <col min="9215" max="9215" width="5" style="165" customWidth="1"/>
    <col min="9216" max="9216" width="9.5" style="165" customWidth="1"/>
    <col min="9217" max="9217" width="14.6640625" style="165" customWidth="1"/>
    <col min="9218" max="9218" width="58.83203125" style="165" customWidth="1"/>
    <col min="9219" max="9219" width="5.33203125" style="165" customWidth="1"/>
    <col min="9220" max="9220" width="12.5" style="165" customWidth="1"/>
    <col min="9221" max="9221" width="14" style="165" customWidth="1"/>
    <col min="9222" max="9222" width="17" style="165" customWidth="1"/>
    <col min="9223" max="9223" width="12.5" style="165" customWidth="1"/>
    <col min="9224" max="9224" width="13.33203125" style="165" customWidth="1"/>
    <col min="9225" max="9225" width="13.5" style="165" customWidth="1"/>
    <col min="9226" max="9469" width="9.33203125" style="165"/>
    <col min="9470" max="9470" width="5.33203125" style="165" customWidth="1"/>
    <col min="9471" max="9471" width="5" style="165" customWidth="1"/>
    <col min="9472" max="9472" width="9.5" style="165" customWidth="1"/>
    <col min="9473" max="9473" width="14.6640625" style="165" customWidth="1"/>
    <col min="9474" max="9474" width="58.83203125" style="165" customWidth="1"/>
    <col min="9475" max="9475" width="5.33203125" style="165" customWidth="1"/>
    <col min="9476" max="9476" width="12.5" style="165" customWidth="1"/>
    <col min="9477" max="9477" width="14" style="165" customWidth="1"/>
    <col min="9478" max="9478" width="17" style="165" customWidth="1"/>
    <col min="9479" max="9479" width="12.5" style="165" customWidth="1"/>
    <col min="9480" max="9480" width="13.33203125" style="165" customWidth="1"/>
    <col min="9481" max="9481" width="13.5" style="165" customWidth="1"/>
    <col min="9482" max="9725" width="9.33203125" style="165"/>
    <col min="9726" max="9726" width="5.33203125" style="165" customWidth="1"/>
    <col min="9727" max="9727" width="5" style="165" customWidth="1"/>
    <col min="9728" max="9728" width="9.5" style="165" customWidth="1"/>
    <col min="9729" max="9729" width="14.6640625" style="165" customWidth="1"/>
    <col min="9730" max="9730" width="58.83203125" style="165" customWidth="1"/>
    <col min="9731" max="9731" width="5.33203125" style="165" customWidth="1"/>
    <col min="9732" max="9732" width="12.5" style="165" customWidth="1"/>
    <col min="9733" max="9733" width="14" style="165" customWidth="1"/>
    <col min="9734" max="9734" width="17" style="165" customWidth="1"/>
    <col min="9735" max="9735" width="12.5" style="165" customWidth="1"/>
    <col min="9736" max="9736" width="13.33203125" style="165" customWidth="1"/>
    <col min="9737" max="9737" width="13.5" style="165" customWidth="1"/>
    <col min="9738" max="9981" width="9.33203125" style="165"/>
    <col min="9982" max="9982" width="5.33203125" style="165" customWidth="1"/>
    <col min="9983" max="9983" width="5" style="165" customWidth="1"/>
    <col min="9984" max="9984" width="9.5" style="165" customWidth="1"/>
    <col min="9985" max="9985" width="14.6640625" style="165" customWidth="1"/>
    <col min="9986" max="9986" width="58.83203125" style="165" customWidth="1"/>
    <col min="9987" max="9987" width="5.33203125" style="165" customWidth="1"/>
    <col min="9988" max="9988" width="12.5" style="165" customWidth="1"/>
    <col min="9989" max="9989" width="14" style="165" customWidth="1"/>
    <col min="9990" max="9990" width="17" style="165" customWidth="1"/>
    <col min="9991" max="9991" width="12.5" style="165" customWidth="1"/>
    <col min="9992" max="9992" width="13.33203125" style="165" customWidth="1"/>
    <col min="9993" max="9993" width="13.5" style="165" customWidth="1"/>
    <col min="9994" max="10237" width="9.33203125" style="165"/>
    <col min="10238" max="10238" width="5.33203125" style="165" customWidth="1"/>
    <col min="10239" max="10239" width="5" style="165" customWidth="1"/>
    <col min="10240" max="10240" width="9.5" style="165" customWidth="1"/>
    <col min="10241" max="10241" width="14.6640625" style="165" customWidth="1"/>
    <col min="10242" max="10242" width="58.83203125" style="165" customWidth="1"/>
    <col min="10243" max="10243" width="5.33203125" style="165" customWidth="1"/>
    <col min="10244" max="10244" width="12.5" style="165" customWidth="1"/>
    <col min="10245" max="10245" width="14" style="165" customWidth="1"/>
    <col min="10246" max="10246" width="17" style="165" customWidth="1"/>
    <col min="10247" max="10247" width="12.5" style="165" customWidth="1"/>
    <col min="10248" max="10248" width="13.33203125" style="165" customWidth="1"/>
    <col min="10249" max="10249" width="13.5" style="165" customWidth="1"/>
    <col min="10250" max="10493" width="9.33203125" style="165"/>
    <col min="10494" max="10494" width="5.33203125" style="165" customWidth="1"/>
    <col min="10495" max="10495" width="5" style="165" customWidth="1"/>
    <col min="10496" max="10496" width="9.5" style="165" customWidth="1"/>
    <col min="10497" max="10497" width="14.6640625" style="165" customWidth="1"/>
    <col min="10498" max="10498" width="58.83203125" style="165" customWidth="1"/>
    <col min="10499" max="10499" width="5.33203125" style="165" customWidth="1"/>
    <col min="10500" max="10500" width="12.5" style="165" customWidth="1"/>
    <col min="10501" max="10501" width="14" style="165" customWidth="1"/>
    <col min="10502" max="10502" width="17" style="165" customWidth="1"/>
    <col min="10503" max="10503" width="12.5" style="165" customWidth="1"/>
    <col min="10504" max="10504" width="13.33203125" style="165" customWidth="1"/>
    <col min="10505" max="10505" width="13.5" style="165" customWidth="1"/>
    <col min="10506" max="10749" width="9.33203125" style="165"/>
    <col min="10750" max="10750" width="5.33203125" style="165" customWidth="1"/>
    <col min="10751" max="10751" width="5" style="165" customWidth="1"/>
    <col min="10752" max="10752" width="9.5" style="165" customWidth="1"/>
    <col min="10753" max="10753" width="14.6640625" style="165" customWidth="1"/>
    <col min="10754" max="10754" width="58.83203125" style="165" customWidth="1"/>
    <col min="10755" max="10755" width="5.33203125" style="165" customWidth="1"/>
    <col min="10756" max="10756" width="12.5" style="165" customWidth="1"/>
    <col min="10757" max="10757" width="14" style="165" customWidth="1"/>
    <col min="10758" max="10758" width="17" style="165" customWidth="1"/>
    <col min="10759" max="10759" width="12.5" style="165" customWidth="1"/>
    <col min="10760" max="10760" width="13.33203125" style="165" customWidth="1"/>
    <col min="10761" max="10761" width="13.5" style="165" customWidth="1"/>
    <col min="10762" max="11005" width="9.33203125" style="165"/>
    <col min="11006" max="11006" width="5.33203125" style="165" customWidth="1"/>
    <col min="11007" max="11007" width="5" style="165" customWidth="1"/>
    <col min="11008" max="11008" width="9.5" style="165" customWidth="1"/>
    <col min="11009" max="11009" width="14.6640625" style="165" customWidth="1"/>
    <col min="11010" max="11010" width="58.83203125" style="165" customWidth="1"/>
    <col min="11011" max="11011" width="5.33203125" style="165" customWidth="1"/>
    <col min="11012" max="11012" width="12.5" style="165" customWidth="1"/>
    <col min="11013" max="11013" width="14" style="165" customWidth="1"/>
    <col min="11014" max="11014" width="17" style="165" customWidth="1"/>
    <col min="11015" max="11015" width="12.5" style="165" customWidth="1"/>
    <col min="11016" max="11016" width="13.33203125" style="165" customWidth="1"/>
    <col min="11017" max="11017" width="13.5" style="165" customWidth="1"/>
    <col min="11018" max="11261" width="9.33203125" style="165"/>
    <col min="11262" max="11262" width="5.33203125" style="165" customWidth="1"/>
    <col min="11263" max="11263" width="5" style="165" customWidth="1"/>
    <col min="11264" max="11264" width="9.5" style="165" customWidth="1"/>
    <col min="11265" max="11265" width="14.6640625" style="165" customWidth="1"/>
    <col min="11266" max="11266" width="58.83203125" style="165" customWidth="1"/>
    <col min="11267" max="11267" width="5.33203125" style="165" customWidth="1"/>
    <col min="11268" max="11268" width="12.5" style="165" customWidth="1"/>
    <col min="11269" max="11269" width="14" style="165" customWidth="1"/>
    <col min="11270" max="11270" width="17" style="165" customWidth="1"/>
    <col min="11271" max="11271" width="12.5" style="165" customWidth="1"/>
    <col min="11272" max="11272" width="13.33203125" style="165" customWidth="1"/>
    <col min="11273" max="11273" width="13.5" style="165" customWidth="1"/>
    <col min="11274" max="11517" width="9.33203125" style="165"/>
    <col min="11518" max="11518" width="5.33203125" style="165" customWidth="1"/>
    <col min="11519" max="11519" width="5" style="165" customWidth="1"/>
    <col min="11520" max="11520" width="9.5" style="165" customWidth="1"/>
    <col min="11521" max="11521" width="14.6640625" style="165" customWidth="1"/>
    <col min="11522" max="11522" width="58.83203125" style="165" customWidth="1"/>
    <col min="11523" max="11523" width="5.33203125" style="165" customWidth="1"/>
    <col min="11524" max="11524" width="12.5" style="165" customWidth="1"/>
    <col min="11525" max="11525" width="14" style="165" customWidth="1"/>
    <col min="11526" max="11526" width="17" style="165" customWidth="1"/>
    <col min="11527" max="11527" width="12.5" style="165" customWidth="1"/>
    <col min="11528" max="11528" width="13.33203125" style="165" customWidth="1"/>
    <col min="11529" max="11529" width="13.5" style="165" customWidth="1"/>
    <col min="11530" max="11773" width="9.33203125" style="165"/>
    <col min="11774" max="11774" width="5.33203125" style="165" customWidth="1"/>
    <col min="11775" max="11775" width="5" style="165" customWidth="1"/>
    <col min="11776" max="11776" width="9.5" style="165" customWidth="1"/>
    <col min="11777" max="11777" width="14.6640625" style="165" customWidth="1"/>
    <col min="11778" max="11778" width="58.83203125" style="165" customWidth="1"/>
    <col min="11779" max="11779" width="5.33203125" style="165" customWidth="1"/>
    <col min="11780" max="11780" width="12.5" style="165" customWidth="1"/>
    <col min="11781" max="11781" width="14" style="165" customWidth="1"/>
    <col min="11782" max="11782" width="17" style="165" customWidth="1"/>
    <col min="11783" max="11783" width="12.5" style="165" customWidth="1"/>
    <col min="11784" max="11784" width="13.33203125" style="165" customWidth="1"/>
    <col min="11785" max="11785" width="13.5" style="165" customWidth="1"/>
    <col min="11786" max="12029" width="9.33203125" style="165"/>
    <col min="12030" max="12030" width="5.33203125" style="165" customWidth="1"/>
    <col min="12031" max="12031" width="5" style="165" customWidth="1"/>
    <col min="12032" max="12032" width="9.5" style="165" customWidth="1"/>
    <col min="12033" max="12033" width="14.6640625" style="165" customWidth="1"/>
    <col min="12034" max="12034" width="58.83203125" style="165" customWidth="1"/>
    <col min="12035" max="12035" width="5.33203125" style="165" customWidth="1"/>
    <col min="12036" max="12036" width="12.5" style="165" customWidth="1"/>
    <col min="12037" max="12037" width="14" style="165" customWidth="1"/>
    <col min="12038" max="12038" width="17" style="165" customWidth="1"/>
    <col min="12039" max="12039" width="12.5" style="165" customWidth="1"/>
    <col min="12040" max="12040" width="13.33203125" style="165" customWidth="1"/>
    <col min="12041" max="12041" width="13.5" style="165" customWidth="1"/>
    <col min="12042" max="12285" width="9.33203125" style="165"/>
    <col min="12286" max="12286" width="5.33203125" style="165" customWidth="1"/>
    <col min="12287" max="12287" width="5" style="165" customWidth="1"/>
    <col min="12288" max="12288" width="9.5" style="165" customWidth="1"/>
    <col min="12289" max="12289" width="14.6640625" style="165" customWidth="1"/>
    <col min="12290" max="12290" width="58.83203125" style="165" customWidth="1"/>
    <col min="12291" max="12291" width="5.33203125" style="165" customWidth="1"/>
    <col min="12292" max="12292" width="12.5" style="165" customWidth="1"/>
    <col min="12293" max="12293" width="14" style="165" customWidth="1"/>
    <col min="12294" max="12294" width="17" style="165" customWidth="1"/>
    <col min="12295" max="12295" width="12.5" style="165" customWidth="1"/>
    <col min="12296" max="12296" width="13.33203125" style="165" customWidth="1"/>
    <col min="12297" max="12297" width="13.5" style="165" customWidth="1"/>
    <col min="12298" max="12541" width="9.33203125" style="165"/>
    <col min="12542" max="12542" width="5.33203125" style="165" customWidth="1"/>
    <col min="12543" max="12543" width="5" style="165" customWidth="1"/>
    <col min="12544" max="12544" width="9.5" style="165" customWidth="1"/>
    <col min="12545" max="12545" width="14.6640625" style="165" customWidth="1"/>
    <col min="12546" max="12546" width="58.83203125" style="165" customWidth="1"/>
    <col min="12547" max="12547" width="5.33203125" style="165" customWidth="1"/>
    <col min="12548" max="12548" width="12.5" style="165" customWidth="1"/>
    <col min="12549" max="12549" width="14" style="165" customWidth="1"/>
    <col min="12550" max="12550" width="17" style="165" customWidth="1"/>
    <col min="12551" max="12551" width="12.5" style="165" customWidth="1"/>
    <col min="12552" max="12552" width="13.33203125" style="165" customWidth="1"/>
    <col min="12553" max="12553" width="13.5" style="165" customWidth="1"/>
    <col min="12554" max="12797" width="9.33203125" style="165"/>
    <col min="12798" max="12798" width="5.33203125" style="165" customWidth="1"/>
    <col min="12799" max="12799" width="5" style="165" customWidth="1"/>
    <col min="12800" max="12800" width="9.5" style="165" customWidth="1"/>
    <col min="12801" max="12801" width="14.6640625" style="165" customWidth="1"/>
    <col min="12802" max="12802" width="58.83203125" style="165" customWidth="1"/>
    <col min="12803" max="12803" width="5.33203125" style="165" customWidth="1"/>
    <col min="12804" max="12804" width="12.5" style="165" customWidth="1"/>
    <col min="12805" max="12805" width="14" style="165" customWidth="1"/>
    <col min="12806" max="12806" width="17" style="165" customWidth="1"/>
    <col min="12807" max="12807" width="12.5" style="165" customWidth="1"/>
    <col min="12808" max="12808" width="13.33203125" style="165" customWidth="1"/>
    <col min="12809" max="12809" width="13.5" style="165" customWidth="1"/>
    <col min="12810" max="13053" width="9.33203125" style="165"/>
    <col min="13054" max="13054" width="5.33203125" style="165" customWidth="1"/>
    <col min="13055" max="13055" width="5" style="165" customWidth="1"/>
    <col min="13056" max="13056" width="9.5" style="165" customWidth="1"/>
    <col min="13057" max="13057" width="14.6640625" style="165" customWidth="1"/>
    <col min="13058" max="13058" width="58.83203125" style="165" customWidth="1"/>
    <col min="13059" max="13059" width="5.33203125" style="165" customWidth="1"/>
    <col min="13060" max="13060" width="12.5" style="165" customWidth="1"/>
    <col min="13061" max="13061" width="14" style="165" customWidth="1"/>
    <col min="13062" max="13062" width="17" style="165" customWidth="1"/>
    <col min="13063" max="13063" width="12.5" style="165" customWidth="1"/>
    <col min="13064" max="13064" width="13.33203125" style="165" customWidth="1"/>
    <col min="13065" max="13065" width="13.5" style="165" customWidth="1"/>
    <col min="13066" max="13309" width="9.33203125" style="165"/>
    <col min="13310" max="13310" width="5.33203125" style="165" customWidth="1"/>
    <col min="13311" max="13311" width="5" style="165" customWidth="1"/>
    <col min="13312" max="13312" width="9.5" style="165" customWidth="1"/>
    <col min="13313" max="13313" width="14.6640625" style="165" customWidth="1"/>
    <col min="13314" max="13314" width="58.83203125" style="165" customWidth="1"/>
    <col min="13315" max="13315" width="5.33203125" style="165" customWidth="1"/>
    <col min="13316" max="13316" width="12.5" style="165" customWidth="1"/>
    <col min="13317" max="13317" width="14" style="165" customWidth="1"/>
    <col min="13318" max="13318" width="17" style="165" customWidth="1"/>
    <col min="13319" max="13319" width="12.5" style="165" customWidth="1"/>
    <col min="13320" max="13320" width="13.33203125" style="165" customWidth="1"/>
    <col min="13321" max="13321" width="13.5" style="165" customWidth="1"/>
    <col min="13322" max="13565" width="9.33203125" style="165"/>
    <col min="13566" max="13566" width="5.33203125" style="165" customWidth="1"/>
    <col min="13567" max="13567" width="5" style="165" customWidth="1"/>
    <col min="13568" max="13568" width="9.5" style="165" customWidth="1"/>
    <col min="13569" max="13569" width="14.6640625" style="165" customWidth="1"/>
    <col min="13570" max="13570" width="58.83203125" style="165" customWidth="1"/>
    <col min="13571" max="13571" width="5.33203125" style="165" customWidth="1"/>
    <col min="13572" max="13572" width="12.5" style="165" customWidth="1"/>
    <col min="13573" max="13573" width="14" style="165" customWidth="1"/>
    <col min="13574" max="13574" width="17" style="165" customWidth="1"/>
    <col min="13575" max="13575" width="12.5" style="165" customWidth="1"/>
    <col min="13576" max="13576" width="13.33203125" style="165" customWidth="1"/>
    <col min="13577" max="13577" width="13.5" style="165" customWidth="1"/>
    <col min="13578" max="13821" width="9.33203125" style="165"/>
    <col min="13822" max="13822" width="5.33203125" style="165" customWidth="1"/>
    <col min="13823" max="13823" width="5" style="165" customWidth="1"/>
    <col min="13824" max="13824" width="9.5" style="165" customWidth="1"/>
    <col min="13825" max="13825" width="14.6640625" style="165" customWidth="1"/>
    <col min="13826" max="13826" width="58.83203125" style="165" customWidth="1"/>
    <col min="13827" max="13827" width="5.33203125" style="165" customWidth="1"/>
    <col min="13828" max="13828" width="12.5" style="165" customWidth="1"/>
    <col min="13829" max="13829" width="14" style="165" customWidth="1"/>
    <col min="13830" max="13830" width="17" style="165" customWidth="1"/>
    <col min="13831" max="13831" width="12.5" style="165" customWidth="1"/>
    <col min="13832" max="13832" width="13.33203125" style="165" customWidth="1"/>
    <col min="13833" max="13833" width="13.5" style="165" customWidth="1"/>
    <col min="13834" max="14077" width="9.33203125" style="165"/>
    <col min="14078" max="14078" width="5.33203125" style="165" customWidth="1"/>
    <col min="14079" max="14079" width="5" style="165" customWidth="1"/>
    <col min="14080" max="14080" width="9.5" style="165" customWidth="1"/>
    <col min="14081" max="14081" width="14.6640625" style="165" customWidth="1"/>
    <col min="14082" max="14082" width="58.83203125" style="165" customWidth="1"/>
    <col min="14083" max="14083" width="5.33203125" style="165" customWidth="1"/>
    <col min="14084" max="14084" width="12.5" style="165" customWidth="1"/>
    <col min="14085" max="14085" width="14" style="165" customWidth="1"/>
    <col min="14086" max="14086" width="17" style="165" customWidth="1"/>
    <col min="14087" max="14087" width="12.5" style="165" customWidth="1"/>
    <col min="14088" max="14088" width="13.33203125" style="165" customWidth="1"/>
    <col min="14089" max="14089" width="13.5" style="165" customWidth="1"/>
    <col min="14090" max="14333" width="9.33203125" style="165"/>
    <col min="14334" max="14334" width="5.33203125" style="165" customWidth="1"/>
    <col min="14335" max="14335" width="5" style="165" customWidth="1"/>
    <col min="14336" max="14336" width="9.5" style="165" customWidth="1"/>
    <col min="14337" max="14337" width="14.6640625" style="165" customWidth="1"/>
    <col min="14338" max="14338" width="58.83203125" style="165" customWidth="1"/>
    <col min="14339" max="14339" width="5.33203125" style="165" customWidth="1"/>
    <col min="14340" max="14340" width="12.5" style="165" customWidth="1"/>
    <col min="14341" max="14341" width="14" style="165" customWidth="1"/>
    <col min="14342" max="14342" width="17" style="165" customWidth="1"/>
    <col min="14343" max="14343" width="12.5" style="165" customWidth="1"/>
    <col min="14344" max="14344" width="13.33203125" style="165" customWidth="1"/>
    <col min="14345" max="14345" width="13.5" style="165" customWidth="1"/>
    <col min="14346" max="14589" width="9.33203125" style="165"/>
    <col min="14590" max="14590" width="5.33203125" style="165" customWidth="1"/>
    <col min="14591" max="14591" width="5" style="165" customWidth="1"/>
    <col min="14592" max="14592" width="9.5" style="165" customWidth="1"/>
    <col min="14593" max="14593" width="14.6640625" style="165" customWidth="1"/>
    <col min="14594" max="14594" width="58.83203125" style="165" customWidth="1"/>
    <col min="14595" max="14595" width="5.33203125" style="165" customWidth="1"/>
    <col min="14596" max="14596" width="12.5" style="165" customWidth="1"/>
    <col min="14597" max="14597" width="14" style="165" customWidth="1"/>
    <col min="14598" max="14598" width="17" style="165" customWidth="1"/>
    <col min="14599" max="14599" width="12.5" style="165" customWidth="1"/>
    <col min="14600" max="14600" width="13.33203125" style="165" customWidth="1"/>
    <col min="14601" max="14601" width="13.5" style="165" customWidth="1"/>
    <col min="14602" max="14845" width="9.33203125" style="165"/>
    <col min="14846" max="14846" width="5.33203125" style="165" customWidth="1"/>
    <col min="14847" max="14847" width="5" style="165" customWidth="1"/>
    <col min="14848" max="14848" width="9.5" style="165" customWidth="1"/>
    <col min="14849" max="14849" width="14.6640625" style="165" customWidth="1"/>
    <col min="14850" max="14850" width="58.83203125" style="165" customWidth="1"/>
    <col min="14851" max="14851" width="5.33203125" style="165" customWidth="1"/>
    <col min="14852" max="14852" width="12.5" style="165" customWidth="1"/>
    <col min="14853" max="14853" width="14" style="165" customWidth="1"/>
    <col min="14854" max="14854" width="17" style="165" customWidth="1"/>
    <col min="14855" max="14855" width="12.5" style="165" customWidth="1"/>
    <col min="14856" max="14856" width="13.33203125" style="165" customWidth="1"/>
    <col min="14857" max="14857" width="13.5" style="165" customWidth="1"/>
    <col min="14858" max="15101" width="9.33203125" style="165"/>
    <col min="15102" max="15102" width="5.33203125" style="165" customWidth="1"/>
    <col min="15103" max="15103" width="5" style="165" customWidth="1"/>
    <col min="15104" max="15104" width="9.5" style="165" customWidth="1"/>
    <col min="15105" max="15105" width="14.6640625" style="165" customWidth="1"/>
    <col min="15106" max="15106" width="58.83203125" style="165" customWidth="1"/>
    <col min="15107" max="15107" width="5.33203125" style="165" customWidth="1"/>
    <col min="15108" max="15108" width="12.5" style="165" customWidth="1"/>
    <col min="15109" max="15109" width="14" style="165" customWidth="1"/>
    <col min="15110" max="15110" width="17" style="165" customWidth="1"/>
    <col min="15111" max="15111" width="12.5" style="165" customWidth="1"/>
    <col min="15112" max="15112" width="13.33203125" style="165" customWidth="1"/>
    <col min="15113" max="15113" width="13.5" style="165" customWidth="1"/>
    <col min="15114" max="15357" width="9.33203125" style="165"/>
    <col min="15358" max="15358" width="5.33203125" style="165" customWidth="1"/>
    <col min="15359" max="15359" width="5" style="165" customWidth="1"/>
    <col min="15360" max="15360" width="9.5" style="165" customWidth="1"/>
    <col min="15361" max="15361" width="14.6640625" style="165" customWidth="1"/>
    <col min="15362" max="15362" width="58.83203125" style="165" customWidth="1"/>
    <col min="15363" max="15363" width="5.33203125" style="165" customWidth="1"/>
    <col min="15364" max="15364" width="12.5" style="165" customWidth="1"/>
    <col min="15365" max="15365" width="14" style="165" customWidth="1"/>
    <col min="15366" max="15366" width="17" style="165" customWidth="1"/>
    <col min="15367" max="15367" width="12.5" style="165" customWidth="1"/>
    <col min="15368" max="15368" width="13.33203125" style="165" customWidth="1"/>
    <col min="15369" max="15369" width="13.5" style="165" customWidth="1"/>
    <col min="15370" max="15613" width="9.33203125" style="165"/>
    <col min="15614" max="15614" width="5.33203125" style="165" customWidth="1"/>
    <col min="15615" max="15615" width="5" style="165" customWidth="1"/>
    <col min="15616" max="15616" width="9.5" style="165" customWidth="1"/>
    <col min="15617" max="15617" width="14.6640625" style="165" customWidth="1"/>
    <col min="15618" max="15618" width="58.83203125" style="165" customWidth="1"/>
    <col min="15619" max="15619" width="5.33203125" style="165" customWidth="1"/>
    <col min="15620" max="15620" width="12.5" style="165" customWidth="1"/>
    <col min="15621" max="15621" width="14" style="165" customWidth="1"/>
    <col min="15622" max="15622" width="17" style="165" customWidth="1"/>
    <col min="15623" max="15623" width="12.5" style="165" customWidth="1"/>
    <col min="15624" max="15624" width="13.33203125" style="165" customWidth="1"/>
    <col min="15625" max="15625" width="13.5" style="165" customWidth="1"/>
    <col min="15626" max="15869" width="9.33203125" style="165"/>
    <col min="15870" max="15870" width="5.33203125" style="165" customWidth="1"/>
    <col min="15871" max="15871" width="5" style="165" customWidth="1"/>
    <col min="15872" max="15872" width="9.5" style="165" customWidth="1"/>
    <col min="15873" max="15873" width="14.6640625" style="165" customWidth="1"/>
    <col min="15874" max="15874" width="58.83203125" style="165" customWidth="1"/>
    <col min="15875" max="15875" width="5.33203125" style="165" customWidth="1"/>
    <col min="15876" max="15876" width="12.5" style="165" customWidth="1"/>
    <col min="15877" max="15877" width="14" style="165" customWidth="1"/>
    <col min="15878" max="15878" width="17" style="165" customWidth="1"/>
    <col min="15879" max="15879" width="12.5" style="165" customWidth="1"/>
    <col min="15880" max="15880" width="13.33203125" style="165" customWidth="1"/>
    <col min="15881" max="15881" width="13.5" style="165" customWidth="1"/>
    <col min="15882" max="16125" width="9.33203125" style="165"/>
    <col min="16126" max="16126" width="5.33203125" style="165" customWidth="1"/>
    <col min="16127" max="16127" width="5" style="165" customWidth="1"/>
    <col min="16128" max="16128" width="9.5" style="165" customWidth="1"/>
    <col min="16129" max="16129" width="14.6640625" style="165" customWidth="1"/>
    <col min="16130" max="16130" width="58.83203125" style="165" customWidth="1"/>
    <col min="16131" max="16131" width="5.33203125" style="165" customWidth="1"/>
    <col min="16132" max="16132" width="12.5" style="165" customWidth="1"/>
    <col min="16133" max="16133" width="14" style="165" customWidth="1"/>
    <col min="16134" max="16134" width="17" style="165" customWidth="1"/>
    <col min="16135" max="16135" width="12.5" style="165" customWidth="1"/>
    <col min="16136" max="16136" width="13.33203125" style="165" customWidth="1"/>
    <col min="16137" max="16137" width="13.5" style="165" customWidth="1"/>
    <col min="16138" max="16384" width="9.33203125" style="165"/>
  </cols>
  <sheetData>
    <row r="1" spans="1:9" ht="21" x14ac:dyDescent="0.35">
      <c r="A1" s="182"/>
      <c r="B1" s="182"/>
      <c r="C1" s="182"/>
      <c r="D1" s="182"/>
      <c r="E1" s="182" t="s">
        <v>318</v>
      </c>
      <c r="F1" s="182"/>
      <c r="G1" s="182"/>
      <c r="H1" s="182"/>
      <c r="I1" s="182"/>
    </row>
    <row r="2" spans="1:9" ht="21" x14ac:dyDescent="0.35">
      <c r="A2" s="257" t="s">
        <v>307</v>
      </c>
      <c r="B2" s="257"/>
      <c r="C2" s="257"/>
      <c r="D2" s="257"/>
      <c r="E2" s="257"/>
      <c r="F2" s="257"/>
      <c r="G2" s="257"/>
      <c r="H2" s="257"/>
      <c r="I2" s="257"/>
    </row>
    <row r="3" spans="1:9" ht="29.25" customHeight="1" x14ac:dyDescent="0.25">
      <c r="A3" s="164" t="s">
        <v>225</v>
      </c>
      <c r="B3" s="164" t="s">
        <v>226</v>
      </c>
      <c r="C3" s="164" t="s">
        <v>227</v>
      </c>
      <c r="D3" s="164" t="s">
        <v>228</v>
      </c>
      <c r="E3" s="164" t="s">
        <v>49</v>
      </c>
      <c r="F3" s="164" t="s">
        <v>98</v>
      </c>
      <c r="G3" s="164" t="s">
        <v>99</v>
      </c>
      <c r="H3" s="164" t="s">
        <v>229</v>
      </c>
      <c r="I3" s="164" t="s">
        <v>230</v>
      </c>
    </row>
    <row r="4" spans="1:9" ht="24" customHeight="1" x14ac:dyDescent="0.25">
      <c r="A4" s="166">
        <v>0</v>
      </c>
      <c r="B4" s="167" t="s">
        <v>66</v>
      </c>
      <c r="C4" s="168"/>
      <c r="D4" s="168" t="s">
        <v>108</v>
      </c>
      <c r="E4" s="169" t="s">
        <v>109</v>
      </c>
      <c r="F4" s="183"/>
      <c r="G4" s="184"/>
      <c r="H4" s="172"/>
      <c r="I4" s="172"/>
    </row>
    <row r="5" spans="1:9" ht="17.25" customHeight="1" x14ac:dyDescent="0.25">
      <c r="A5" s="173">
        <v>3</v>
      </c>
      <c r="B5" s="174" t="s">
        <v>231</v>
      </c>
      <c r="C5" s="175" t="s">
        <v>108</v>
      </c>
      <c r="D5" s="175" t="s">
        <v>232</v>
      </c>
      <c r="E5" s="176" t="s">
        <v>233</v>
      </c>
      <c r="F5" s="177" t="s">
        <v>115</v>
      </c>
      <c r="G5" s="178">
        <v>4</v>
      </c>
      <c r="H5" s="179"/>
      <c r="I5" s="179"/>
    </row>
    <row r="6" spans="1:9" ht="17.25" customHeight="1" x14ac:dyDescent="0.25">
      <c r="A6" s="173">
        <v>6</v>
      </c>
      <c r="B6" s="174" t="s">
        <v>231</v>
      </c>
      <c r="C6" s="175" t="s">
        <v>108</v>
      </c>
      <c r="D6" s="175" t="s">
        <v>234</v>
      </c>
      <c r="E6" s="176" t="s">
        <v>345</v>
      </c>
      <c r="F6" s="177" t="s">
        <v>115</v>
      </c>
      <c r="G6" s="178">
        <v>8</v>
      </c>
      <c r="H6" s="179"/>
      <c r="I6" s="179"/>
    </row>
    <row r="7" spans="1:9" ht="17.25" customHeight="1" x14ac:dyDescent="0.25">
      <c r="A7" s="166"/>
      <c r="B7" s="167"/>
      <c r="C7" s="168"/>
      <c r="D7" s="168"/>
      <c r="E7" s="169"/>
      <c r="F7" s="170"/>
      <c r="G7" s="171"/>
      <c r="H7" s="172"/>
      <c r="I7" s="172"/>
    </row>
    <row r="8" spans="1:9" ht="17.25" customHeight="1" x14ac:dyDescent="0.25">
      <c r="A8" s="166">
        <v>0</v>
      </c>
      <c r="B8" s="167" t="s">
        <v>66</v>
      </c>
      <c r="C8" s="168"/>
      <c r="D8" s="168" t="s">
        <v>138</v>
      </c>
      <c r="E8" s="169" t="s">
        <v>142</v>
      </c>
      <c r="F8" s="170"/>
      <c r="G8" s="171"/>
      <c r="H8" s="172"/>
      <c r="I8" s="172"/>
    </row>
    <row r="9" spans="1:9" ht="35.25" customHeight="1" x14ac:dyDescent="0.25">
      <c r="A9" s="173">
        <v>11</v>
      </c>
      <c r="B9" s="174" t="s">
        <v>113</v>
      </c>
      <c r="C9" s="175" t="s">
        <v>108</v>
      </c>
      <c r="D9" s="175" t="s">
        <v>235</v>
      </c>
      <c r="E9" s="180" t="s">
        <v>236</v>
      </c>
      <c r="F9" s="177" t="s">
        <v>217</v>
      </c>
      <c r="G9" s="178">
        <v>50</v>
      </c>
      <c r="H9" s="179"/>
      <c r="I9" s="179"/>
    </row>
    <row r="10" spans="1:9" ht="17.25" customHeight="1" x14ac:dyDescent="0.25">
      <c r="A10" s="166">
        <v>0</v>
      </c>
      <c r="B10" s="167" t="s">
        <v>66</v>
      </c>
      <c r="C10" s="168"/>
      <c r="D10" s="168" t="s">
        <v>231</v>
      </c>
      <c r="E10" s="169" t="s">
        <v>237</v>
      </c>
      <c r="F10" s="170"/>
      <c r="G10" s="171"/>
      <c r="H10" s="172"/>
      <c r="I10" s="172"/>
    </row>
    <row r="11" spans="1:9" ht="17.25" customHeight="1" x14ac:dyDescent="0.25">
      <c r="A11" s="166">
        <v>0</v>
      </c>
      <c r="B11" s="167" t="s">
        <v>66</v>
      </c>
      <c r="C11" s="168"/>
      <c r="D11" s="168" t="s">
        <v>238</v>
      </c>
      <c r="E11" s="169" t="s">
        <v>239</v>
      </c>
      <c r="F11" s="170"/>
      <c r="G11" s="171"/>
      <c r="H11" s="172"/>
      <c r="I11" s="172"/>
    </row>
    <row r="12" spans="1:9" ht="17.25" customHeight="1" x14ac:dyDescent="0.25">
      <c r="A12" s="173">
        <v>12</v>
      </c>
      <c r="B12" s="174" t="s">
        <v>113</v>
      </c>
      <c r="C12" s="175" t="s">
        <v>231</v>
      </c>
      <c r="D12" s="175" t="s">
        <v>240</v>
      </c>
      <c r="E12" s="180" t="s">
        <v>241</v>
      </c>
      <c r="F12" s="177" t="s">
        <v>115</v>
      </c>
      <c r="G12" s="178">
        <v>14</v>
      </c>
      <c r="H12" s="179"/>
      <c r="I12" s="179"/>
    </row>
    <row r="13" spans="1:9" ht="26.25" customHeight="1" x14ac:dyDescent="0.25">
      <c r="A13" s="173">
        <v>13</v>
      </c>
      <c r="B13" s="174" t="s">
        <v>231</v>
      </c>
      <c r="C13" s="175" t="s">
        <v>242</v>
      </c>
      <c r="D13" s="175" t="s">
        <v>243</v>
      </c>
      <c r="E13" s="176" t="s">
        <v>244</v>
      </c>
      <c r="F13" s="177" t="s">
        <v>115</v>
      </c>
      <c r="G13" s="178">
        <v>14</v>
      </c>
      <c r="H13" s="179"/>
      <c r="I13" s="179"/>
    </row>
    <row r="14" spans="1:9" ht="26.25" customHeight="1" x14ac:dyDescent="0.25">
      <c r="A14" s="173">
        <v>15</v>
      </c>
      <c r="B14" s="174" t="s">
        <v>113</v>
      </c>
      <c r="C14" s="175" t="s">
        <v>231</v>
      </c>
      <c r="D14" s="175" t="s">
        <v>245</v>
      </c>
      <c r="E14" s="180" t="s">
        <v>246</v>
      </c>
      <c r="F14" s="177" t="s">
        <v>115</v>
      </c>
      <c r="G14" s="178">
        <v>30</v>
      </c>
      <c r="H14" s="179"/>
      <c r="I14" s="179"/>
    </row>
    <row r="15" spans="1:9" ht="26.25" customHeight="1" x14ac:dyDescent="0.25">
      <c r="A15" s="173">
        <v>16</v>
      </c>
      <c r="B15" s="174" t="s">
        <v>113</v>
      </c>
      <c r="C15" s="175" t="s">
        <v>231</v>
      </c>
      <c r="D15" s="175" t="s">
        <v>247</v>
      </c>
      <c r="E15" s="180" t="s">
        <v>338</v>
      </c>
      <c r="F15" s="177" t="s">
        <v>115</v>
      </c>
      <c r="G15" s="178">
        <v>2</v>
      </c>
      <c r="H15" s="179"/>
      <c r="I15" s="179"/>
    </row>
    <row r="16" spans="1:9" ht="17.25" customHeight="1" x14ac:dyDescent="0.25">
      <c r="A16" s="173">
        <v>17</v>
      </c>
      <c r="B16" s="174" t="s">
        <v>231</v>
      </c>
      <c r="C16" s="175" t="s">
        <v>242</v>
      </c>
      <c r="D16" s="175" t="s">
        <v>248</v>
      </c>
      <c r="E16" s="176" t="s">
        <v>339</v>
      </c>
      <c r="F16" s="177" t="s">
        <v>115</v>
      </c>
      <c r="G16" s="178">
        <v>2</v>
      </c>
      <c r="H16" s="179"/>
      <c r="I16" s="179"/>
    </row>
    <row r="17" spans="1:9" ht="17.25" customHeight="1" x14ac:dyDescent="0.25">
      <c r="A17" s="173">
        <v>18</v>
      </c>
      <c r="B17" s="174" t="s">
        <v>113</v>
      </c>
      <c r="C17" s="175" t="s">
        <v>231</v>
      </c>
      <c r="D17" s="175" t="s">
        <v>249</v>
      </c>
      <c r="E17" s="180" t="s">
        <v>250</v>
      </c>
      <c r="F17" s="177" t="s">
        <v>115</v>
      </c>
      <c r="G17" s="178">
        <v>1</v>
      </c>
      <c r="H17" s="181"/>
      <c r="I17" s="179"/>
    </row>
    <row r="18" spans="1:9" ht="26.25" customHeight="1" x14ac:dyDescent="0.25">
      <c r="A18" s="173">
        <v>19</v>
      </c>
      <c r="B18" s="174" t="s">
        <v>231</v>
      </c>
      <c r="C18" s="175" t="s">
        <v>242</v>
      </c>
      <c r="D18" s="175" t="s">
        <v>251</v>
      </c>
      <c r="E18" s="176" t="s">
        <v>342</v>
      </c>
      <c r="F18" s="177" t="s">
        <v>115</v>
      </c>
      <c r="G18" s="178">
        <v>1</v>
      </c>
      <c r="H18" s="179"/>
      <c r="I18" s="179"/>
    </row>
    <row r="19" spans="1:9" ht="17.25" customHeight="1" x14ac:dyDescent="0.25">
      <c r="A19" s="173">
        <v>20</v>
      </c>
      <c r="B19" s="174" t="s">
        <v>113</v>
      </c>
      <c r="C19" s="175" t="s">
        <v>231</v>
      </c>
      <c r="D19" s="175" t="s">
        <v>252</v>
      </c>
      <c r="E19" s="180" t="s">
        <v>253</v>
      </c>
      <c r="F19" s="177" t="s">
        <v>115</v>
      </c>
      <c r="G19" s="178">
        <v>2</v>
      </c>
      <c r="H19" s="181"/>
      <c r="I19" s="179"/>
    </row>
    <row r="20" spans="1:9" ht="26.25" customHeight="1" x14ac:dyDescent="0.25">
      <c r="A20" s="173">
        <v>21</v>
      </c>
      <c r="B20" s="174" t="s">
        <v>231</v>
      </c>
      <c r="C20" s="175" t="s">
        <v>242</v>
      </c>
      <c r="D20" s="175" t="s">
        <v>254</v>
      </c>
      <c r="E20" s="176" t="s">
        <v>341</v>
      </c>
      <c r="F20" s="177" t="s">
        <v>115</v>
      </c>
      <c r="G20" s="178">
        <v>2</v>
      </c>
      <c r="H20" s="179"/>
      <c r="I20" s="179"/>
    </row>
    <row r="21" spans="1:9" ht="17.25" customHeight="1" x14ac:dyDescent="0.25">
      <c r="A21" s="173">
        <v>22</v>
      </c>
      <c r="B21" s="174" t="s">
        <v>113</v>
      </c>
      <c r="C21" s="175" t="s">
        <v>231</v>
      </c>
      <c r="D21" s="175" t="s">
        <v>255</v>
      </c>
      <c r="E21" s="180" t="s">
        <v>256</v>
      </c>
      <c r="F21" s="177" t="s">
        <v>115</v>
      </c>
      <c r="G21" s="178">
        <v>1</v>
      </c>
      <c r="H21" s="181"/>
      <c r="I21" s="179"/>
    </row>
    <row r="22" spans="1:9" ht="26.25" customHeight="1" x14ac:dyDescent="0.25">
      <c r="A22" s="173">
        <v>23</v>
      </c>
      <c r="B22" s="174" t="s">
        <v>231</v>
      </c>
      <c r="C22" s="175" t="s">
        <v>242</v>
      </c>
      <c r="D22" s="175" t="s">
        <v>257</v>
      </c>
      <c r="E22" s="176" t="s">
        <v>340</v>
      </c>
      <c r="F22" s="177" t="s">
        <v>115</v>
      </c>
      <c r="G22" s="178">
        <v>1</v>
      </c>
      <c r="H22" s="179"/>
      <c r="I22" s="179"/>
    </row>
    <row r="23" spans="1:9" ht="26.25" customHeight="1" x14ac:dyDescent="0.25">
      <c r="A23" s="173">
        <v>24</v>
      </c>
      <c r="B23" s="174" t="s">
        <v>113</v>
      </c>
      <c r="C23" s="175" t="s">
        <v>231</v>
      </c>
      <c r="D23" s="175" t="s">
        <v>258</v>
      </c>
      <c r="E23" s="180" t="s">
        <v>259</v>
      </c>
      <c r="F23" s="177" t="s">
        <v>115</v>
      </c>
      <c r="G23" s="178">
        <v>1</v>
      </c>
      <c r="H23" s="181"/>
      <c r="I23" s="179"/>
    </row>
    <row r="24" spans="1:9" ht="26.25" customHeight="1" x14ac:dyDescent="0.25">
      <c r="A24" s="173">
        <v>25</v>
      </c>
      <c r="B24" s="174" t="s">
        <v>231</v>
      </c>
      <c r="C24" s="175" t="s">
        <v>231</v>
      </c>
      <c r="D24" s="175" t="s">
        <v>260</v>
      </c>
      <c r="E24" s="176" t="s">
        <v>261</v>
      </c>
      <c r="F24" s="177" t="s">
        <v>262</v>
      </c>
      <c r="G24" s="178">
        <v>1</v>
      </c>
      <c r="H24" s="179"/>
      <c r="I24" s="179"/>
    </row>
    <row r="25" spans="1:9" ht="26.25" customHeight="1" x14ac:dyDescent="0.25">
      <c r="A25" s="173">
        <v>26</v>
      </c>
      <c r="B25" s="174" t="s">
        <v>113</v>
      </c>
      <c r="C25" s="175" t="s">
        <v>231</v>
      </c>
      <c r="D25" s="175" t="s">
        <v>263</v>
      </c>
      <c r="E25" s="180" t="s">
        <v>264</v>
      </c>
      <c r="F25" s="177" t="s">
        <v>115</v>
      </c>
      <c r="G25" s="178">
        <v>8</v>
      </c>
      <c r="H25" s="179"/>
      <c r="I25" s="179"/>
    </row>
    <row r="26" spans="1:9" ht="17.25" customHeight="1" x14ac:dyDescent="0.25">
      <c r="A26" s="173">
        <v>27</v>
      </c>
      <c r="B26" s="174" t="s">
        <v>231</v>
      </c>
      <c r="C26" s="175" t="s">
        <v>242</v>
      </c>
      <c r="D26" s="175" t="s">
        <v>265</v>
      </c>
      <c r="E26" s="176" t="s">
        <v>343</v>
      </c>
      <c r="F26" s="177" t="s">
        <v>115</v>
      </c>
      <c r="G26" s="178">
        <v>8</v>
      </c>
      <c r="H26" s="179"/>
      <c r="I26" s="179"/>
    </row>
    <row r="27" spans="1:9" ht="17.25" customHeight="1" x14ac:dyDescent="0.25">
      <c r="A27" s="173">
        <v>28</v>
      </c>
      <c r="B27" s="174" t="s">
        <v>113</v>
      </c>
      <c r="C27" s="175" t="s">
        <v>231</v>
      </c>
      <c r="D27" s="175" t="s">
        <v>266</v>
      </c>
      <c r="E27" s="180" t="s">
        <v>267</v>
      </c>
      <c r="F27" s="177" t="s">
        <v>217</v>
      </c>
      <c r="G27" s="178">
        <v>20</v>
      </c>
      <c r="H27" s="181"/>
      <c r="I27" s="179"/>
    </row>
    <row r="28" spans="1:9" ht="17.25" customHeight="1" x14ac:dyDescent="0.25">
      <c r="A28" s="173">
        <v>29</v>
      </c>
      <c r="B28" s="174" t="s">
        <v>231</v>
      </c>
      <c r="C28" s="175" t="s">
        <v>242</v>
      </c>
      <c r="D28" s="175" t="s">
        <v>268</v>
      </c>
      <c r="E28" s="176" t="s">
        <v>269</v>
      </c>
      <c r="F28" s="177" t="s">
        <v>217</v>
      </c>
      <c r="G28" s="178">
        <v>20</v>
      </c>
      <c r="H28" s="179"/>
      <c r="I28" s="179"/>
    </row>
    <row r="29" spans="1:9" ht="26.25" customHeight="1" x14ac:dyDescent="0.25">
      <c r="A29" s="173">
        <v>30</v>
      </c>
      <c r="B29" s="174" t="s">
        <v>113</v>
      </c>
      <c r="C29" s="175" t="s">
        <v>231</v>
      </c>
      <c r="D29" s="175" t="s">
        <v>270</v>
      </c>
      <c r="E29" s="180" t="s">
        <v>271</v>
      </c>
      <c r="F29" s="177" t="s">
        <v>217</v>
      </c>
      <c r="G29" s="178">
        <v>30</v>
      </c>
      <c r="H29" s="181"/>
      <c r="I29" s="179"/>
    </row>
    <row r="30" spans="1:9" ht="17.25" customHeight="1" x14ac:dyDescent="0.25">
      <c r="A30" s="173">
        <v>31</v>
      </c>
      <c r="B30" s="174" t="s">
        <v>231</v>
      </c>
      <c r="C30" s="175" t="s">
        <v>242</v>
      </c>
      <c r="D30" s="175" t="s">
        <v>272</v>
      </c>
      <c r="E30" s="176" t="s">
        <v>273</v>
      </c>
      <c r="F30" s="177" t="s">
        <v>217</v>
      </c>
      <c r="G30" s="178">
        <v>30</v>
      </c>
      <c r="H30" s="179"/>
      <c r="I30" s="179"/>
    </row>
    <row r="31" spans="1:9" ht="26.25" customHeight="1" x14ac:dyDescent="0.25">
      <c r="A31" s="173">
        <v>32</v>
      </c>
      <c r="B31" s="174" t="s">
        <v>113</v>
      </c>
      <c r="C31" s="175" t="s">
        <v>231</v>
      </c>
      <c r="D31" s="175" t="s">
        <v>274</v>
      </c>
      <c r="E31" s="180" t="s">
        <v>275</v>
      </c>
      <c r="F31" s="177" t="s">
        <v>217</v>
      </c>
      <c r="G31" s="178">
        <v>50</v>
      </c>
      <c r="H31" s="181"/>
      <c r="I31" s="179"/>
    </row>
    <row r="32" spans="1:9" ht="17.25" customHeight="1" x14ac:dyDescent="0.25">
      <c r="A32" s="173">
        <v>33</v>
      </c>
      <c r="B32" s="174" t="s">
        <v>231</v>
      </c>
      <c r="C32" s="175" t="s">
        <v>242</v>
      </c>
      <c r="D32" s="175" t="s">
        <v>276</v>
      </c>
      <c r="E32" s="176" t="s">
        <v>277</v>
      </c>
      <c r="F32" s="177" t="s">
        <v>217</v>
      </c>
      <c r="G32" s="178">
        <v>50</v>
      </c>
      <c r="H32" s="179"/>
      <c r="I32" s="179"/>
    </row>
    <row r="33" spans="1:9" ht="17.25" customHeight="1" x14ac:dyDescent="0.25">
      <c r="A33" s="173">
        <v>34</v>
      </c>
      <c r="B33" s="174" t="s">
        <v>113</v>
      </c>
      <c r="C33" s="175" t="s">
        <v>231</v>
      </c>
      <c r="D33" s="175" t="s">
        <v>278</v>
      </c>
      <c r="E33" s="180" t="s">
        <v>279</v>
      </c>
      <c r="F33" s="177" t="s">
        <v>217</v>
      </c>
      <c r="G33" s="178">
        <v>20</v>
      </c>
      <c r="H33" s="181"/>
      <c r="I33" s="179"/>
    </row>
    <row r="34" spans="1:9" ht="17.25" customHeight="1" x14ac:dyDescent="0.25">
      <c r="A34" s="173">
        <v>35</v>
      </c>
      <c r="B34" s="174" t="s">
        <v>231</v>
      </c>
      <c r="C34" s="175" t="s">
        <v>242</v>
      </c>
      <c r="D34" s="175" t="s">
        <v>280</v>
      </c>
      <c r="E34" s="176" t="s">
        <v>281</v>
      </c>
      <c r="F34" s="177" t="s">
        <v>217</v>
      </c>
      <c r="G34" s="178">
        <v>20</v>
      </c>
      <c r="H34" s="179"/>
      <c r="I34" s="179"/>
    </row>
    <row r="35" spans="1:9" ht="26.25" customHeight="1" x14ac:dyDescent="0.25">
      <c r="A35" s="173">
        <v>36</v>
      </c>
      <c r="B35" s="174" t="s">
        <v>113</v>
      </c>
      <c r="C35" s="175" t="s">
        <v>231</v>
      </c>
      <c r="D35" s="175" t="s">
        <v>282</v>
      </c>
      <c r="E35" s="180" t="s">
        <v>283</v>
      </c>
      <c r="F35" s="177" t="s">
        <v>217</v>
      </c>
      <c r="G35" s="178">
        <v>30</v>
      </c>
      <c r="H35" s="181"/>
      <c r="I35" s="179"/>
    </row>
    <row r="36" spans="1:9" ht="17.25" customHeight="1" x14ac:dyDescent="0.25">
      <c r="A36" s="173">
        <v>37</v>
      </c>
      <c r="B36" s="174" t="s">
        <v>231</v>
      </c>
      <c r="C36" s="175" t="s">
        <v>242</v>
      </c>
      <c r="D36" s="175" t="s">
        <v>284</v>
      </c>
      <c r="E36" s="176" t="s">
        <v>285</v>
      </c>
      <c r="F36" s="177" t="s">
        <v>217</v>
      </c>
      <c r="G36" s="178">
        <v>30</v>
      </c>
      <c r="H36" s="179"/>
      <c r="I36" s="179"/>
    </row>
    <row r="37" spans="1:9" ht="26.25" customHeight="1" x14ac:dyDescent="0.25">
      <c r="A37" s="173">
        <v>38</v>
      </c>
      <c r="B37" s="174" t="s">
        <v>113</v>
      </c>
      <c r="C37" s="175" t="s">
        <v>231</v>
      </c>
      <c r="D37" s="175" t="s">
        <v>286</v>
      </c>
      <c r="E37" s="180" t="s">
        <v>287</v>
      </c>
      <c r="F37" s="177" t="s">
        <v>217</v>
      </c>
      <c r="G37" s="178">
        <v>40</v>
      </c>
      <c r="H37" s="181"/>
      <c r="I37" s="179"/>
    </row>
    <row r="38" spans="1:9" ht="17.25" customHeight="1" x14ac:dyDescent="0.25">
      <c r="A38" s="173">
        <v>39</v>
      </c>
      <c r="B38" s="174" t="s">
        <v>231</v>
      </c>
      <c r="C38" s="175" t="s">
        <v>242</v>
      </c>
      <c r="D38" s="175" t="s">
        <v>288</v>
      </c>
      <c r="E38" s="176" t="s">
        <v>289</v>
      </c>
      <c r="F38" s="177" t="s">
        <v>217</v>
      </c>
      <c r="G38" s="178">
        <v>40</v>
      </c>
      <c r="H38" s="179"/>
      <c r="I38" s="179"/>
    </row>
    <row r="39" spans="1:9" ht="17.25" customHeight="1" x14ac:dyDescent="0.25">
      <c r="A39" s="166">
        <v>0</v>
      </c>
      <c r="B39" s="167" t="s">
        <v>66</v>
      </c>
      <c r="C39" s="168"/>
      <c r="D39" s="168" t="s">
        <v>290</v>
      </c>
      <c r="E39" s="169" t="s">
        <v>291</v>
      </c>
      <c r="F39" s="170"/>
      <c r="G39" s="171"/>
      <c r="H39" s="172"/>
      <c r="I39" s="172"/>
    </row>
    <row r="40" spans="1:9" ht="17.25" customHeight="1" x14ac:dyDescent="0.25">
      <c r="A40" s="173">
        <v>40</v>
      </c>
      <c r="B40" s="174" t="s">
        <v>113</v>
      </c>
      <c r="C40" s="175" t="s">
        <v>231</v>
      </c>
      <c r="D40" s="175" t="s">
        <v>292</v>
      </c>
      <c r="E40" s="180" t="s">
        <v>293</v>
      </c>
      <c r="F40" s="177" t="s">
        <v>217</v>
      </c>
      <c r="G40" s="178">
        <v>50</v>
      </c>
      <c r="H40" s="179"/>
      <c r="I40" s="179"/>
    </row>
    <row r="41" spans="1:9" ht="17.25" customHeight="1" x14ac:dyDescent="0.25">
      <c r="A41" s="173">
        <v>41</v>
      </c>
      <c r="B41" s="174" t="s">
        <v>231</v>
      </c>
      <c r="C41" s="175" t="s">
        <v>242</v>
      </c>
      <c r="D41" s="175" t="s">
        <v>294</v>
      </c>
      <c r="E41" s="176" t="s">
        <v>295</v>
      </c>
      <c r="F41" s="177" t="s">
        <v>217</v>
      </c>
      <c r="G41" s="178">
        <v>50</v>
      </c>
      <c r="H41" s="179"/>
      <c r="I41" s="179"/>
    </row>
    <row r="42" spans="1:9" ht="17.25" customHeight="1" x14ac:dyDescent="0.25">
      <c r="A42" s="166">
        <v>0</v>
      </c>
      <c r="B42" s="167" t="s">
        <v>66</v>
      </c>
      <c r="C42" s="168"/>
      <c r="D42" s="168" t="s">
        <v>296</v>
      </c>
      <c r="E42" s="169" t="s">
        <v>297</v>
      </c>
      <c r="F42" s="170"/>
      <c r="G42" s="171"/>
      <c r="H42" s="172"/>
      <c r="I42" s="172"/>
    </row>
    <row r="43" spans="1:9" ht="35.25" customHeight="1" x14ac:dyDescent="0.25">
      <c r="A43" s="173">
        <v>42</v>
      </c>
      <c r="B43" s="174" t="s">
        <v>113</v>
      </c>
      <c r="C43" s="175" t="s">
        <v>231</v>
      </c>
      <c r="D43" s="175" t="s">
        <v>298</v>
      </c>
      <c r="E43" s="180" t="s">
        <v>299</v>
      </c>
      <c r="F43" s="177" t="s">
        <v>344</v>
      </c>
      <c r="G43" s="178">
        <v>12</v>
      </c>
      <c r="H43" s="179"/>
      <c r="I43" s="179"/>
    </row>
    <row r="44" spans="1:9" ht="26.25" customHeight="1" x14ac:dyDescent="0.25">
      <c r="A44" s="173">
        <v>43</v>
      </c>
      <c r="B44" s="174" t="s">
        <v>113</v>
      </c>
      <c r="C44" s="175" t="s">
        <v>231</v>
      </c>
      <c r="D44" s="175" t="s">
        <v>300</v>
      </c>
      <c r="E44" s="180" t="s">
        <v>301</v>
      </c>
      <c r="F44" s="177" t="s">
        <v>344</v>
      </c>
      <c r="G44" s="178">
        <v>5</v>
      </c>
      <c r="H44" s="179"/>
      <c r="I44" s="179"/>
    </row>
    <row r="45" spans="1:9" ht="26.25" customHeight="1" x14ac:dyDescent="0.25">
      <c r="A45" s="173">
        <v>44</v>
      </c>
      <c r="B45" s="174" t="s">
        <v>113</v>
      </c>
      <c r="C45" s="175" t="s">
        <v>231</v>
      </c>
      <c r="D45" s="175" t="s">
        <v>302</v>
      </c>
      <c r="E45" s="180" t="s">
        <v>303</v>
      </c>
      <c r="F45" s="177" t="s">
        <v>344</v>
      </c>
      <c r="G45" s="178">
        <v>13</v>
      </c>
      <c r="H45" s="179"/>
      <c r="I45" s="179"/>
    </row>
    <row r="46" spans="1:9" ht="26.25" customHeight="1" x14ac:dyDescent="0.25">
      <c r="A46" s="173">
        <v>45</v>
      </c>
      <c r="B46" s="174" t="s">
        <v>113</v>
      </c>
      <c r="C46" s="175" t="s">
        <v>231</v>
      </c>
      <c r="D46" s="175" t="s">
        <v>304</v>
      </c>
      <c r="E46" s="180" t="s">
        <v>305</v>
      </c>
      <c r="F46" s="177" t="s">
        <v>344</v>
      </c>
      <c r="G46" s="178">
        <v>13</v>
      </c>
      <c r="H46" s="179"/>
      <c r="I46" s="179"/>
    </row>
    <row r="48" spans="1:9" x14ac:dyDescent="0.25">
      <c r="D48" s="168" t="s">
        <v>306</v>
      </c>
      <c r="I48" s="172"/>
    </row>
  </sheetData>
  <sheetProtection formatCells="0" formatColumns="0" formatRows="0" insertColumns="0" insertRows="0" insertHyperlinks="0" deleteColumns="0" deleteRows="0" sort="0" autoFilter="0" pivotTables="0"/>
  <mergeCells count="1">
    <mergeCell ref="A2:I2"/>
  </mergeCells>
  <pageMargins left="0.20000000298023224" right="0.20000000298023224" top="0.20000000298023224" bottom="0.20000000298023224" header="0.30000001192092896" footer="0.30000001192092896"/>
  <pageSetup paperSize="9" orientation="landscape" errors="blank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1"/>
  <sheetViews>
    <sheetView showGridLines="0" workbookViewId="0">
      <selection activeCell="V138" sqref="V138"/>
    </sheetView>
  </sheetViews>
  <sheetFormatPr defaultRowHeight="11.25" x14ac:dyDescent="0.2"/>
  <cols>
    <col min="1" max="1" width="8.33203125" style="155" customWidth="1"/>
    <col min="2" max="2" width="1.6640625" style="155" customWidth="1"/>
    <col min="3" max="3" width="4.1640625" style="155" customWidth="1"/>
    <col min="4" max="4" width="4.33203125" style="155" customWidth="1"/>
    <col min="5" max="5" width="17.1640625" style="155" customWidth="1"/>
    <col min="6" max="6" width="50.83203125" style="155" customWidth="1"/>
    <col min="7" max="7" width="7" style="155" customWidth="1"/>
    <col min="8" max="8" width="11.5" style="155" customWidth="1"/>
    <col min="9" max="10" width="20.1640625" style="155" customWidth="1"/>
    <col min="11" max="11" width="20.1640625" style="155" hidden="1" customWidth="1"/>
    <col min="12" max="12" width="9.33203125" style="155" customWidth="1"/>
    <col min="13" max="13" width="10.83203125" style="155" hidden="1" customWidth="1"/>
    <col min="14" max="14" width="9.33203125" style="155"/>
    <col min="15" max="20" width="14.1640625" style="155" hidden="1" customWidth="1"/>
    <col min="21" max="21" width="16.33203125" style="155" hidden="1" customWidth="1"/>
    <col min="22" max="22" width="12.33203125" style="155" customWidth="1"/>
    <col min="23" max="23" width="16.33203125" style="155" customWidth="1"/>
    <col min="24" max="24" width="12.33203125" style="155" customWidth="1"/>
    <col min="25" max="25" width="15" style="155" customWidth="1"/>
    <col min="26" max="26" width="11" style="155" customWidth="1"/>
    <col min="27" max="27" width="15" style="155" customWidth="1"/>
    <col min="28" max="28" width="16.33203125" style="155" customWidth="1"/>
    <col min="29" max="29" width="11" style="155" customWidth="1"/>
    <col min="30" max="30" width="15" style="155" customWidth="1"/>
    <col min="31" max="31" width="16.33203125" style="155" customWidth="1"/>
    <col min="32" max="16384" width="9.33203125" style="155"/>
  </cols>
  <sheetData>
    <row r="1" spans="1:46" x14ac:dyDescent="0.2">
      <c r="A1" s="82"/>
    </row>
    <row r="2" spans="1:46" ht="36.950000000000003" customHeight="1" x14ac:dyDescent="0.2">
      <c r="L2" s="219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4" t="s">
        <v>74</v>
      </c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ht="24.95" customHeight="1" x14ac:dyDescent="0.2">
      <c r="B4" s="17"/>
      <c r="D4" s="18" t="s">
        <v>75</v>
      </c>
      <c r="L4" s="17"/>
      <c r="M4" s="83" t="s">
        <v>9</v>
      </c>
      <c r="AT4" s="14" t="s">
        <v>3</v>
      </c>
    </row>
    <row r="5" spans="1:46" ht="6.95" customHeight="1" x14ac:dyDescent="0.2">
      <c r="B5" s="17"/>
      <c r="L5" s="17"/>
    </row>
    <row r="6" spans="1:46" ht="12" customHeight="1" x14ac:dyDescent="0.2">
      <c r="B6" s="17"/>
      <c r="D6" s="163" t="s">
        <v>13</v>
      </c>
      <c r="L6" s="17"/>
    </row>
    <row r="7" spans="1:46" ht="16.5" customHeight="1" x14ac:dyDescent="0.2">
      <c r="B7" s="17"/>
      <c r="E7" s="255" t="s">
        <v>320</v>
      </c>
      <c r="F7" s="256"/>
      <c r="G7" s="256"/>
      <c r="H7" s="256"/>
      <c r="L7" s="17"/>
    </row>
    <row r="8" spans="1:46" s="2" customFormat="1" ht="12" customHeight="1" x14ac:dyDescent="0.2">
      <c r="A8" s="162"/>
      <c r="B8" s="27"/>
      <c r="C8" s="162"/>
      <c r="D8" s="163" t="s">
        <v>76</v>
      </c>
      <c r="E8" s="162"/>
      <c r="F8" s="162"/>
      <c r="G8" s="162"/>
      <c r="H8" s="162"/>
      <c r="I8" s="162"/>
      <c r="J8" s="162"/>
      <c r="K8" s="162"/>
      <c r="L8" s="36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</row>
    <row r="9" spans="1:46" s="2" customFormat="1" ht="16.5" customHeight="1" x14ac:dyDescent="0.2">
      <c r="A9" s="162"/>
      <c r="B9" s="27"/>
      <c r="C9" s="162"/>
      <c r="D9" s="162"/>
      <c r="E9" s="226" t="s">
        <v>311</v>
      </c>
      <c r="F9" s="250"/>
      <c r="G9" s="250"/>
      <c r="H9" s="250"/>
      <c r="I9" s="162"/>
      <c r="J9" s="162"/>
      <c r="K9" s="162"/>
      <c r="L9" s="36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</row>
    <row r="10" spans="1:46" s="2" customFormat="1" x14ac:dyDescent="0.2">
      <c r="A10" s="162"/>
      <c r="B10" s="27"/>
      <c r="C10" s="162"/>
      <c r="D10" s="162"/>
      <c r="E10" s="162"/>
      <c r="F10" s="162"/>
      <c r="G10" s="162"/>
      <c r="H10" s="162"/>
      <c r="I10" s="162"/>
      <c r="J10" s="162"/>
      <c r="K10" s="162"/>
      <c r="L10" s="36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</row>
    <row r="11" spans="1:46" s="2" customFormat="1" ht="12" customHeight="1" x14ac:dyDescent="0.2">
      <c r="A11" s="162"/>
      <c r="B11" s="27"/>
      <c r="C11" s="162"/>
      <c r="D11" s="163" t="s">
        <v>14</v>
      </c>
      <c r="E11" s="162"/>
      <c r="F11" s="158" t="s">
        <v>1</v>
      </c>
      <c r="G11" s="162"/>
      <c r="H11" s="162"/>
      <c r="I11" s="163" t="s">
        <v>15</v>
      </c>
      <c r="J11" s="158" t="s">
        <v>1</v>
      </c>
      <c r="K11" s="162"/>
      <c r="L11" s="36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</row>
    <row r="12" spans="1:46" s="2" customFormat="1" ht="12" customHeight="1" x14ac:dyDescent="0.2">
      <c r="A12" s="162"/>
      <c r="B12" s="27"/>
      <c r="C12" s="162"/>
      <c r="D12" s="163" t="s">
        <v>16</v>
      </c>
      <c r="E12" s="162"/>
      <c r="F12" s="158" t="s">
        <v>319</v>
      </c>
      <c r="G12" s="162"/>
      <c r="H12" s="162"/>
      <c r="I12" s="163" t="s">
        <v>18</v>
      </c>
      <c r="J12" s="156"/>
      <c r="K12" s="162"/>
      <c r="L12" s="36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</row>
    <row r="13" spans="1:46" s="2" customFormat="1" ht="10.9" customHeight="1" x14ac:dyDescent="0.2">
      <c r="A13" s="162"/>
      <c r="B13" s="27"/>
      <c r="C13" s="162"/>
      <c r="D13" s="162"/>
      <c r="E13" s="162"/>
      <c r="F13" s="162"/>
      <c r="G13" s="162"/>
      <c r="H13" s="162"/>
      <c r="I13" s="162"/>
      <c r="J13" s="162"/>
      <c r="K13" s="162"/>
      <c r="L13" s="36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</row>
    <row r="14" spans="1:46" s="2" customFormat="1" ht="12" customHeight="1" x14ac:dyDescent="0.2">
      <c r="A14" s="162"/>
      <c r="B14" s="27"/>
      <c r="C14" s="162"/>
      <c r="D14" s="163" t="s">
        <v>19</v>
      </c>
      <c r="E14" s="162"/>
      <c r="F14" s="185" t="s">
        <v>221</v>
      </c>
      <c r="G14" s="162"/>
      <c r="H14" s="162"/>
      <c r="I14" s="163" t="s">
        <v>223</v>
      </c>
      <c r="J14" s="158" t="str">
        <f>IF('[1]Rekapitulácia stavby'!AN10="","",'[1]Rekapitulácia stavby'!AN10)</f>
        <v/>
      </c>
      <c r="K14" s="162"/>
      <c r="L14" s="36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</row>
    <row r="15" spans="1:46" s="2" customFormat="1" ht="18" customHeight="1" x14ac:dyDescent="0.2">
      <c r="A15" s="162"/>
      <c r="B15" s="27"/>
      <c r="C15" s="162"/>
      <c r="D15" s="162"/>
      <c r="E15" s="158" t="str">
        <f>IF('[1]Rekapitulácia stavby'!E11="","",'[1]Rekapitulácia stavby'!E11)</f>
        <v xml:space="preserve"> </v>
      </c>
      <c r="F15" s="162"/>
      <c r="G15" s="162"/>
      <c r="H15" s="162"/>
      <c r="I15" s="163" t="s">
        <v>21</v>
      </c>
      <c r="J15" s="158" t="str">
        <f>IF('[1]Rekapitulácia stavby'!AN11="","",'[1]Rekapitulácia stavby'!AN11)</f>
        <v/>
      </c>
      <c r="K15" s="162"/>
      <c r="L15" s="36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</row>
    <row r="16" spans="1:46" s="2" customFormat="1" ht="6.95" customHeight="1" x14ac:dyDescent="0.2">
      <c r="A16" s="162"/>
      <c r="B16" s="27"/>
      <c r="C16" s="162"/>
      <c r="D16" s="162"/>
      <c r="E16" s="162"/>
      <c r="F16" s="162"/>
      <c r="G16" s="162"/>
      <c r="H16" s="162"/>
      <c r="I16" s="162"/>
      <c r="J16" s="162"/>
      <c r="K16" s="162"/>
      <c r="L16" s="36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</row>
    <row r="17" spans="1:31" s="2" customFormat="1" ht="12" customHeight="1" x14ac:dyDescent="0.2">
      <c r="A17" s="162"/>
      <c r="B17" s="27"/>
      <c r="C17" s="162"/>
      <c r="D17" s="163" t="s">
        <v>22</v>
      </c>
      <c r="E17" s="162"/>
      <c r="F17" s="185"/>
      <c r="G17" s="162"/>
      <c r="H17" s="162"/>
      <c r="I17" s="163" t="s">
        <v>321</v>
      </c>
      <c r="J17" s="158" t="str">
        <f>'[1]Rekapitulácia stavby'!AN13</f>
        <v/>
      </c>
      <c r="K17" s="162"/>
      <c r="L17" s="36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</row>
    <row r="18" spans="1:31" s="2" customFormat="1" ht="18" customHeight="1" x14ac:dyDescent="0.2">
      <c r="A18" s="162"/>
      <c r="B18" s="27"/>
      <c r="C18" s="162"/>
      <c r="D18" s="162"/>
      <c r="E18" s="244" t="str">
        <f>'[1]Rekapitulácia stavby'!E14</f>
        <v xml:space="preserve"> </v>
      </c>
      <c r="F18" s="244"/>
      <c r="G18" s="244"/>
      <c r="H18" s="244"/>
      <c r="I18" s="163" t="s">
        <v>322</v>
      </c>
      <c r="J18" s="158" t="str">
        <f>'[1]Rekapitulácia stavby'!AN14</f>
        <v/>
      </c>
      <c r="K18" s="162"/>
      <c r="L18" s="36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</row>
    <row r="19" spans="1:31" s="2" customFormat="1" ht="6.95" customHeight="1" x14ac:dyDescent="0.2">
      <c r="A19" s="162"/>
      <c r="B19" s="27"/>
      <c r="C19" s="162"/>
      <c r="D19" s="162"/>
      <c r="E19" s="162"/>
      <c r="F19" s="162"/>
      <c r="G19" s="162"/>
      <c r="H19" s="162"/>
      <c r="I19" s="162"/>
      <c r="J19" s="162"/>
      <c r="K19" s="162"/>
      <c r="L19" s="36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</row>
    <row r="20" spans="1:31" s="2" customFormat="1" ht="12" customHeight="1" x14ac:dyDescent="0.2">
      <c r="A20" s="162"/>
      <c r="B20" s="27"/>
      <c r="C20" s="162"/>
      <c r="D20" s="163" t="s">
        <v>23</v>
      </c>
      <c r="E20" s="162"/>
      <c r="F20" s="162"/>
      <c r="G20" s="162"/>
      <c r="H20" s="162"/>
      <c r="I20" s="163" t="s">
        <v>20</v>
      </c>
      <c r="J20" s="158" t="str">
        <f>IF('[1]Rekapitulácia stavby'!AN16="","",'[1]Rekapitulácia stavby'!AN16)</f>
        <v/>
      </c>
      <c r="K20" s="162"/>
      <c r="L20" s="36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</row>
    <row r="21" spans="1:31" s="2" customFormat="1" ht="18" customHeight="1" x14ac:dyDescent="0.2">
      <c r="A21" s="162"/>
      <c r="B21" s="27"/>
      <c r="C21" s="162"/>
      <c r="D21" s="162"/>
      <c r="E21" s="158" t="str">
        <f>IF('[1]Rekapitulácia stavby'!E17="","",'[1]Rekapitulácia stavby'!E17)</f>
        <v xml:space="preserve"> </v>
      </c>
      <c r="F21" s="162"/>
      <c r="G21" s="162"/>
      <c r="H21" s="162"/>
      <c r="I21" s="163" t="s">
        <v>21</v>
      </c>
      <c r="J21" s="158" t="str">
        <f>IF('[1]Rekapitulácia stavby'!AN17="","",'[1]Rekapitulácia stavby'!AN17)</f>
        <v/>
      </c>
      <c r="K21" s="162"/>
      <c r="L21" s="36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</row>
    <row r="22" spans="1:31" s="2" customFormat="1" ht="6.95" customHeight="1" x14ac:dyDescent="0.2">
      <c r="A22" s="162"/>
      <c r="B22" s="27"/>
      <c r="C22" s="162"/>
      <c r="D22" s="162"/>
      <c r="E22" s="162"/>
      <c r="F22" s="162"/>
      <c r="G22" s="162"/>
      <c r="H22" s="162"/>
      <c r="I22" s="162"/>
      <c r="J22" s="162"/>
      <c r="K22" s="162"/>
      <c r="L22" s="36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</row>
    <row r="23" spans="1:31" s="2" customFormat="1" ht="12" customHeight="1" x14ac:dyDescent="0.2">
      <c r="A23" s="162"/>
      <c r="B23" s="27"/>
      <c r="C23" s="162"/>
      <c r="D23" s="163" t="s">
        <v>25</v>
      </c>
      <c r="E23" s="162"/>
      <c r="F23" s="162"/>
      <c r="G23" s="162"/>
      <c r="H23" s="162"/>
      <c r="I23" s="163" t="s">
        <v>20</v>
      </c>
      <c r="J23" s="158" t="str">
        <f>IF('[1]Rekapitulácia stavby'!AN19="","",'[1]Rekapitulácia stavby'!AN19)</f>
        <v/>
      </c>
      <c r="K23" s="162"/>
      <c r="L23" s="36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</row>
    <row r="24" spans="1:31" s="2" customFormat="1" ht="18" customHeight="1" x14ac:dyDescent="0.2">
      <c r="A24" s="162"/>
      <c r="B24" s="27"/>
      <c r="C24" s="162"/>
      <c r="D24" s="162"/>
      <c r="E24" s="158" t="str">
        <f>IF('[1]Rekapitulácia stavby'!E20="","",'[1]Rekapitulácia stavby'!E20)</f>
        <v xml:space="preserve"> </v>
      </c>
      <c r="F24" s="162"/>
      <c r="G24" s="162"/>
      <c r="H24" s="162"/>
      <c r="I24" s="163" t="s">
        <v>21</v>
      </c>
      <c r="J24" s="158" t="str">
        <f>IF('[1]Rekapitulácia stavby'!AN20="","",'[1]Rekapitulácia stavby'!AN20)</f>
        <v/>
      </c>
      <c r="K24" s="162"/>
      <c r="L24" s="36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</row>
    <row r="25" spans="1:31" s="2" customFormat="1" ht="6.95" customHeight="1" x14ac:dyDescent="0.2">
      <c r="A25" s="162"/>
      <c r="B25" s="27"/>
      <c r="C25" s="162"/>
      <c r="D25" s="162"/>
      <c r="E25" s="162"/>
      <c r="F25" s="162"/>
      <c r="G25" s="162"/>
      <c r="H25" s="162"/>
      <c r="I25" s="162"/>
      <c r="J25" s="162"/>
      <c r="K25" s="162"/>
      <c r="L25" s="36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</row>
    <row r="26" spans="1:31" s="2" customFormat="1" ht="12" customHeight="1" x14ac:dyDescent="0.2">
      <c r="A26" s="162"/>
      <c r="B26" s="27"/>
      <c r="C26" s="162"/>
      <c r="D26" s="163" t="s">
        <v>26</v>
      </c>
      <c r="E26" s="162"/>
      <c r="F26" s="162"/>
      <c r="G26" s="162"/>
      <c r="H26" s="162"/>
      <c r="I26" s="162"/>
      <c r="J26" s="162"/>
      <c r="K26" s="162"/>
      <c r="L26" s="36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</row>
    <row r="27" spans="1:31" s="8" customFormat="1" ht="16.5" customHeight="1" x14ac:dyDescent="0.2">
      <c r="A27" s="84"/>
      <c r="B27" s="85"/>
      <c r="C27" s="84"/>
      <c r="D27" s="84"/>
      <c r="E27" s="246" t="s">
        <v>1</v>
      </c>
      <c r="F27" s="246"/>
      <c r="G27" s="246"/>
      <c r="H27" s="246"/>
      <c r="I27" s="84"/>
      <c r="J27" s="84"/>
      <c r="K27" s="84"/>
      <c r="L27" s="86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2" customFormat="1" ht="6.95" customHeight="1" x14ac:dyDescent="0.2">
      <c r="A28" s="162"/>
      <c r="B28" s="27"/>
      <c r="C28" s="162"/>
      <c r="D28" s="162"/>
      <c r="E28" s="162"/>
      <c r="F28" s="162"/>
      <c r="G28" s="162"/>
      <c r="H28" s="162"/>
      <c r="I28" s="162"/>
      <c r="J28" s="162"/>
      <c r="K28" s="162"/>
      <c r="L28" s="36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</row>
    <row r="29" spans="1:31" s="2" customFormat="1" ht="6.95" customHeight="1" x14ac:dyDescent="0.2">
      <c r="A29" s="162"/>
      <c r="B29" s="27"/>
      <c r="C29" s="162"/>
      <c r="D29" s="60"/>
      <c r="E29" s="60"/>
      <c r="F29" s="60"/>
      <c r="G29" s="60"/>
      <c r="H29" s="60"/>
      <c r="I29" s="60"/>
      <c r="J29" s="60"/>
      <c r="K29" s="60"/>
      <c r="L29" s="36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</row>
    <row r="30" spans="1:31" s="2" customFormat="1" ht="25.35" customHeight="1" x14ac:dyDescent="0.2">
      <c r="A30" s="162"/>
      <c r="B30" s="27"/>
      <c r="C30" s="162"/>
      <c r="D30" s="87" t="s">
        <v>27</v>
      </c>
      <c r="E30" s="162"/>
      <c r="F30" s="162"/>
      <c r="G30" s="162"/>
      <c r="H30" s="162"/>
      <c r="I30" s="162"/>
      <c r="J30" s="157"/>
      <c r="K30" s="162"/>
      <c r="L30" s="36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</row>
    <row r="31" spans="1:31" s="2" customFormat="1" ht="6.95" customHeight="1" x14ac:dyDescent="0.2">
      <c r="A31" s="162"/>
      <c r="B31" s="27"/>
      <c r="C31" s="162"/>
      <c r="D31" s="60"/>
      <c r="E31" s="60"/>
      <c r="F31" s="60"/>
      <c r="G31" s="60"/>
      <c r="H31" s="60"/>
      <c r="I31" s="60"/>
      <c r="J31" s="60"/>
      <c r="K31" s="60"/>
      <c r="L31" s="36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pans="1:31" s="2" customFormat="1" ht="14.45" customHeight="1" x14ac:dyDescent="0.2">
      <c r="A32" s="162"/>
      <c r="B32" s="27"/>
      <c r="C32" s="162"/>
      <c r="D32" s="162"/>
      <c r="E32" s="162"/>
      <c r="F32" s="161" t="s">
        <v>29</v>
      </c>
      <c r="G32" s="162"/>
      <c r="H32" s="162"/>
      <c r="I32" s="161" t="s">
        <v>28</v>
      </c>
      <c r="J32" s="161" t="s">
        <v>30</v>
      </c>
      <c r="K32" s="162"/>
      <c r="L32" s="36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</row>
    <row r="33" spans="1:31" s="2" customFormat="1" ht="14.45" customHeight="1" x14ac:dyDescent="0.2">
      <c r="A33" s="162"/>
      <c r="B33" s="27"/>
      <c r="C33" s="162"/>
      <c r="D33" s="88" t="s">
        <v>31</v>
      </c>
      <c r="E33" s="163" t="s">
        <v>32</v>
      </c>
      <c r="F33" s="89"/>
      <c r="G33" s="162"/>
      <c r="H33" s="162"/>
      <c r="I33" s="90">
        <v>0.2</v>
      </c>
      <c r="J33" s="89"/>
      <c r="K33" s="162"/>
      <c r="L33" s="36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</row>
    <row r="34" spans="1:31" s="2" customFormat="1" ht="14.45" customHeight="1" x14ac:dyDescent="0.2">
      <c r="A34" s="162"/>
      <c r="B34" s="27"/>
      <c r="C34" s="162"/>
      <c r="D34" s="162"/>
      <c r="E34" s="163" t="s">
        <v>33</v>
      </c>
      <c r="F34" s="89"/>
      <c r="G34" s="162"/>
      <c r="H34" s="162"/>
      <c r="I34" s="90">
        <v>0.2</v>
      </c>
      <c r="J34" s="89"/>
      <c r="K34" s="162"/>
      <c r="L34" s="36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</row>
    <row r="35" spans="1:31" s="2" customFormat="1" ht="14.45" hidden="1" customHeight="1" x14ac:dyDescent="0.2">
      <c r="A35" s="162"/>
      <c r="B35" s="27"/>
      <c r="C35" s="162"/>
      <c r="D35" s="162"/>
      <c r="E35" s="163" t="s">
        <v>34</v>
      </c>
      <c r="F35" s="89">
        <f>ROUND((SUM(BG130:BG140)),  2)</f>
        <v>0</v>
      </c>
      <c r="G35" s="162"/>
      <c r="H35" s="162"/>
      <c r="I35" s="90">
        <v>0.2</v>
      </c>
      <c r="J35" s="89">
        <f>0</f>
        <v>0</v>
      </c>
      <c r="K35" s="162"/>
      <c r="L35" s="36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</row>
    <row r="36" spans="1:31" s="2" customFormat="1" ht="14.45" hidden="1" customHeight="1" x14ac:dyDescent="0.2">
      <c r="A36" s="162"/>
      <c r="B36" s="27"/>
      <c r="C36" s="162"/>
      <c r="D36" s="162"/>
      <c r="E36" s="163" t="s">
        <v>35</v>
      </c>
      <c r="F36" s="89">
        <f>ROUND((SUM(BH130:BH140)),  2)</f>
        <v>0</v>
      </c>
      <c r="G36" s="162"/>
      <c r="H36" s="162"/>
      <c r="I36" s="90">
        <v>0.2</v>
      </c>
      <c r="J36" s="89">
        <f>0</f>
        <v>0</v>
      </c>
      <c r="K36" s="162"/>
      <c r="L36" s="36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</row>
    <row r="37" spans="1:31" s="2" customFormat="1" ht="14.45" hidden="1" customHeight="1" x14ac:dyDescent="0.2">
      <c r="A37" s="162"/>
      <c r="B37" s="27"/>
      <c r="C37" s="162"/>
      <c r="D37" s="162"/>
      <c r="E37" s="163" t="s">
        <v>36</v>
      </c>
      <c r="F37" s="89">
        <f>ROUND((SUM(BI130:BI140)),  2)</f>
        <v>0</v>
      </c>
      <c r="G37" s="162"/>
      <c r="H37" s="162"/>
      <c r="I37" s="90">
        <v>0</v>
      </c>
      <c r="J37" s="89">
        <f>0</f>
        <v>0</v>
      </c>
      <c r="K37" s="162"/>
      <c r="L37" s="36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</row>
    <row r="38" spans="1:31" s="2" customFormat="1" ht="6.95" customHeight="1" x14ac:dyDescent="0.2">
      <c r="A38" s="162"/>
      <c r="B38" s="27"/>
      <c r="C38" s="162"/>
      <c r="D38" s="162"/>
      <c r="E38" s="162"/>
      <c r="F38" s="162"/>
      <c r="G38" s="162"/>
      <c r="H38" s="162"/>
      <c r="I38" s="162"/>
      <c r="J38" s="162"/>
      <c r="K38" s="162"/>
      <c r="L38" s="36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</row>
    <row r="39" spans="1:31" s="2" customFormat="1" ht="25.35" customHeight="1" x14ac:dyDescent="0.2">
      <c r="A39" s="162"/>
      <c r="B39" s="27"/>
      <c r="C39" s="91"/>
      <c r="D39" s="92" t="s">
        <v>37</v>
      </c>
      <c r="E39" s="54"/>
      <c r="F39" s="54"/>
      <c r="G39" s="93" t="s">
        <v>38</v>
      </c>
      <c r="H39" s="94" t="s">
        <v>39</v>
      </c>
      <c r="I39" s="54"/>
      <c r="J39" s="95"/>
      <c r="K39" s="96"/>
      <c r="L39" s="36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</row>
    <row r="40" spans="1:31" s="2" customFormat="1" ht="14.45" customHeight="1" x14ac:dyDescent="0.2">
      <c r="A40" s="162"/>
      <c r="B40" s="27"/>
      <c r="C40" s="162"/>
      <c r="D40" s="162"/>
      <c r="E40" s="162"/>
      <c r="F40" s="162"/>
      <c r="G40" s="162"/>
      <c r="H40" s="162"/>
      <c r="I40" s="162"/>
      <c r="J40" s="162"/>
      <c r="K40" s="162"/>
      <c r="L40" s="36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</row>
    <row r="41" spans="1:31" ht="14.45" customHeight="1" x14ac:dyDescent="0.2">
      <c r="B41" s="17"/>
      <c r="L41" s="17"/>
    </row>
    <row r="42" spans="1:31" ht="14.45" customHeight="1" x14ac:dyDescent="0.2">
      <c r="B42" s="17"/>
      <c r="L42" s="17"/>
    </row>
    <row r="43" spans="1:31" ht="14.45" customHeight="1" x14ac:dyDescent="0.2">
      <c r="B43" s="17"/>
      <c r="L43" s="17"/>
    </row>
    <row r="44" spans="1:31" ht="14.45" customHeight="1" x14ac:dyDescent="0.2">
      <c r="B44" s="17"/>
      <c r="L44" s="17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162"/>
      <c r="B61" s="27"/>
      <c r="C61" s="162"/>
      <c r="D61" s="39" t="s">
        <v>42</v>
      </c>
      <c r="E61" s="160"/>
      <c r="F61" s="97" t="s">
        <v>43</v>
      </c>
      <c r="G61" s="39" t="s">
        <v>42</v>
      </c>
      <c r="H61" s="160"/>
      <c r="I61" s="160"/>
      <c r="J61" s="98" t="s">
        <v>43</v>
      </c>
      <c r="K61" s="160"/>
      <c r="L61" s="36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162"/>
      <c r="B65" s="27"/>
      <c r="C65" s="162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162"/>
      <c r="B76" s="27"/>
      <c r="C76" s="162"/>
      <c r="D76" s="39" t="s">
        <v>42</v>
      </c>
      <c r="E76" s="160"/>
      <c r="F76" s="97" t="s">
        <v>43</v>
      </c>
      <c r="G76" s="39" t="s">
        <v>42</v>
      </c>
      <c r="H76" s="160"/>
      <c r="I76" s="160"/>
      <c r="J76" s="98" t="s">
        <v>43</v>
      </c>
      <c r="K76" s="160"/>
      <c r="L76" s="36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</row>
    <row r="77" spans="1:31" s="2" customFormat="1" ht="14.45" customHeight="1" x14ac:dyDescent="0.2">
      <c r="A77" s="162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</row>
    <row r="81" spans="1:47" s="2" customFormat="1" ht="6.95" hidden="1" customHeight="1" x14ac:dyDescent="0.2">
      <c r="A81" s="16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</row>
    <row r="82" spans="1:47" s="2" customFormat="1" ht="24.95" hidden="1" customHeight="1" x14ac:dyDescent="0.2">
      <c r="A82" s="162"/>
      <c r="B82" s="27"/>
      <c r="C82" s="18" t="s">
        <v>77</v>
      </c>
      <c r="D82" s="162"/>
      <c r="E82" s="162"/>
      <c r="F82" s="162"/>
      <c r="G82" s="162"/>
      <c r="H82" s="162"/>
      <c r="I82" s="162"/>
      <c r="J82" s="162"/>
      <c r="K82" s="162"/>
      <c r="L82" s="36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</row>
    <row r="83" spans="1:47" s="2" customFormat="1" ht="6.95" hidden="1" customHeight="1" x14ac:dyDescent="0.2">
      <c r="A83" s="162"/>
      <c r="B83" s="27"/>
      <c r="C83" s="162"/>
      <c r="D83" s="162"/>
      <c r="E83" s="162"/>
      <c r="F83" s="162"/>
      <c r="G83" s="162"/>
      <c r="H83" s="162"/>
      <c r="I83" s="162"/>
      <c r="J83" s="162"/>
      <c r="K83" s="162"/>
      <c r="L83" s="36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</row>
    <row r="84" spans="1:47" s="2" customFormat="1" ht="12" hidden="1" customHeight="1" x14ac:dyDescent="0.2">
      <c r="A84" s="162"/>
      <c r="B84" s="27"/>
      <c r="C84" s="163" t="s">
        <v>13</v>
      </c>
      <c r="D84" s="162"/>
      <c r="E84" s="162"/>
      <c r="F84" s="162"/>
      <c r="G84" s="162"/>
      <c r="H84" s="162"/>
      <c r="I84" s="162"/>
      <c r="J84" s="162"/>
      <c r="K84" s="162"/>
      <c r="L84" s="36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</row>
    <row r="85" spans="1:47" s="2" customFormat="1" ht="16.5" hidden="1" customHeight="1" x14ac:dyDescent="0.2">
      <c r="A85" s="162"/>
      <c r="B85" s="27"/>
      <c r="C85" s="162"/>
      <c r="D85" s="162"/>
      <c r="E85" s="255" t="str">
        <f>E7</f>
        <v>Martin ORPZ, vybudovanie špeciálnej výsluchovej miestnosti</v>
      </c>
      <c r="F85" s="256"/>
      <c r="G85" s="256"/>
      <c r="H85" s="256"/>
      <c r="I85" s="162"/>
      <c r="J85" s="162"/>
      <c r="K85" s="162"/>
      <c r="L85" s="36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</row>
    <row r="86" spans="1:47" s="2" customFormat="1" ht="12" hidden="1" customHeight="1" x14ac:dyDescent="0.2">
      <c r="A86" s="162"/>
      <c r="B86" s="27"/>
      <c r="C86" s="163" t="s">
        <v>76</v>
      </c>
      <c r="D86" s="162"/>
      <c r="E86" s="162"/>
      <c r="F86" s="162"/>
      <c r="G86" s="162"/>
      <c r="H86" s="162"/>
      <c r="I86" s="162"/>
      <c r="J86" s="162"/>
      <c r="K86" s="162"/>
      <c r="L86" s="36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</row>
    <row r="87" spans="1:47" s="2" customFormat="1" ht="16.5" hidden="1" customHeight="1" x14ac:dyDescent="0.2">
      <c r="A87" s="162"/>
      <c r="B87" s="27"/>
      <c r="C87" s="162"/>
      <c r="D87" s="162"/>
      <c r="E87" s="226" t="str">
        <f>E9</f>
        <v>4 - klimatizácia</v>
      </c>
      <c r="F87" s="250"/>
      <c r="G87" s="250"/>
      <c r="H87" s="250"/>
      <c r="I87" s="162"/>
      <c r="J87" s="162"/>
      <c r="K87" s="162"/>
      <c r="L87" s="36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</row>
    <row r="88" spans="1:47" s="2" customFormat="1" ht="6.95" hidden="1" customHeight="1" x14ac:dyDescent="0.2">
      <c r="A88" s="162"/>
      <c r="B88" s="27"/>
      <c r="C88" s="162"/>
      <c r="D88" s="162"/>
      <c r="E88" s="162"/>
      <c r="F88" s="162"/>
      <c r="G88" s="162"/>
      <c r="H88" s="162"/>
      <c r="I88" s="162"/>
      <c r="J88" s="162"/>
      <c r="K88" s="162"/>
      <c r="L88" s="36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</row>
    <row r="89" spans="1:47" s="2" customFormat="1" ht="12" hidden="1" customHeight="1" x14ac:dyDescent="0.2">
      <c r="A89" s="162"/>
      <c r="B89" s="27"/>
      <c r="C89" s="163" t="s">
        <v>16</v>
      </c>
      <c r="D89" s="162"/>
      <c r="E89" s="162"/>
      <c r="F89" s="158" t="str">
        <f>F12</f>
        <v>Komenského 2, Martin</v>
      </c>
      <c r="G89" s="162"/>
      <c r="H89" s="162"/>
      <c r="I89" s="163" t="s">
        <v>18</v>
      </c>
      <c r="J89" s="156" t="str">
        <f>IF(J12="","",J12)</f>
        <v/>
      </c>
      <c r="K89" s="162"/>
      <c r="L89" s="36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</row>
    <row r="90" spans="1:47" s="2" customFormat="1" ht="6.95" hidden="1" customHeight="1" x14ac:dyDescent="0.2">
      <c r="A90" s="162"/>
      <c r="B90" s="27"/>
      <c r="C90" s="162"/>
      <c r="D90" s="162"/>
      <c r="E90" s="162"/>
      <c r="F90" s="162"/>
      <c r="G90" s="162"/>
      <c r="H90" s="162"/>
      <c r="I90" s="162"/>
      <c r="J90" s="162"/>
      <c r="K90" s="162"/>
      <c r="L90" s="36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</row>
    <row r="91" spans="1:47" s="2" customFormat="1" ht="15.2" hidden="1" customHeight="1" x14ac:dyDescent="0.2">
      <c r="A91" s="162"/>
      <c r="B91" s="27"/>
      <c r="C91" s="163" t="s">
        <v>19</v>
      </c>
      <c r="D91" s="162"/>
      <c r="E91" s="162"/>
      <c r="F91" s="158" t="str">
        <f>E15</f>
        <v xml:space="preserve"> </v>
      </c>
      <c r="G91" s="162"/>
      <c r="H91" s="162"/>
      <c r="I91" s="163" t="s">
        <v>23</v>
      </c>
      <c r="J91" s="159" t="str">
        <f>E21</f>
        <v xml:space="preserve"> </v>
      </c>
      <c r="K91" s="162"/>
      <c r="L91" s="36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</row>
    <row r="92" spans="1:47" s="2" customFormat="1" ht="15.2" hidden="1" customHeight="1" x14ac:dyDescent="0.2">
      <c r="A92" s="162"/>
      <c r="B92" s="27"/>
      <c r="C92" s="163" t="s">
        <v>22</v>
      </c>
      <c r="D92" s="162"/>
      <c r="E92" s="162"/>
      <c r="F92" s="158" t="str">
        <f>IF(E18="","",E18)</f>
        <v xml:space="preserve"> </v>
      </c>
      <c r="G92" s="162"/>
      <c r="H92" s="162"/>
      <c r="I92" s="163" t="s">
        <v>25</v>
      </c>
      <c r="J92" s="159" t="str">
        <f>E24</f>
        <v xml:space="preserve"> </v>
      </c>
      <c r="K92" s="162"/>
      <c r="L92" s="36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</row>
    <row r="93" spans="1:47" s="2" customFormat="1" ht="10.35" hidden="1" customHeight="1" x14ac:dyDescent="0.2">
      <c r="A93" s="162"/>
      <c r="B93" s="27"/>
      <c r="C93" s="162"/>
      <c r="D93" s="162"/>
      <c r="E93" s="162"/>
      <c r="F93" s="162"/>
      <c r="G93" s="162"/>
      <c r="H93" s="162"/>
      <c r="I93" s="162"/>
      <c r="J93" s="162"/>
      <c r="K93" s="162"/>
      <c r="L93" s="36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</row>
    <row r="94" spans="1:47" s="2" customFormat="1" ht="29.25" hidden="1" customHeight="1" x14ac:dyDescent="0.2">
      <c r="A94" s="162"/>
      <c r="B94" s="27"/>
      <c r="C94" s="99" t="s">
        <v>78</v>
      </c>
      <c r="D94" s="91"/>
      <c r="E94" s="91"/>
      <c r="F94" s="91"/>
      <c r="G94" s="91"/>
      <c r="H94" s="91"/>
      <c r="I94" s="91"/>
      <c r="J94" s="100" t="s">
        <v>79</v>
      </c>
      <c r="K94" s="91"/>
      <c r="L94" s="36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</row>
    <row r="95" spans="1:47" s="2" customFormat="1" ht="10.35" hidden="1" customHeight="1" x14ac:dyDescent="0.2">
      <c r="A95" s="162"/>
      <c r="B95" s="27"/>
      <c r="C95" s="162"/>
      <c r="D95" s="162"/>
      <c r="E95" s="162"/>
      <c r="F95" s="162"/>
      <c r="G95" s="162"/>
      <c r="H95" s="162"/>
      <c r="I95" s="162"/>
      <c r="J95" s="162"/>
      <c r="K95" s="162"/>
      <c r="L95" s="36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</row>
    <row r="96" spans="1:47" s="2" customFormat="1" ht="22.9" hidden="1" customHeight="1" x14ac:dyDescent="0.2">
      <c r="A96" s="162"/>
      <c r="B96" s="27"/>
      <c r="C96" s="101" t="s">
        <v>80</v>
      </c>
      <c r="D96" s="162"/>
      <c r="E96" s="162"/>
      <c r="F96" s="162"/>
      <c r="G96" s="162"/>
      <c r="H96" s="162"/>
      <c r="I96" s="162"/>
      <c r="J96" s="157">
        <f>J130</f>
        <v>0</v>
      </c>
      <c r="K96" s="162"/>
      <c r="L96" s="36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U96" s="14" t="s">
        <v>81</v>
      </c>
    </row>
    <row r="97" spans="1:31" s="9" customFormat="1" ht="24.95" hidden="1" customHeight="1" x14ac:dyDescent="0.2">
      <c r="B97" s="102"/>
      <c r="D97" s="103" t="s">
        <v>82</v>
      </c>
      <c r="E97" s="104"/>
      <c r="F97" s="104"/>
      <c r="G97" s="104"/>
      <c r="H97" s="104"/>
      <c r="I97" s="104"/>
      <c r="J97" s="105" t="e">
        <f>#REF!</f>
        <v>#REF!</v>
      </c>
      <c r="L97" s="102"/>
    </row>
    <row r="98" spans="1:31" s="10" customFormat="1" ht="19.899999999999999" hidden="1" customHeight="1" x14ac:dyDescent="0.2">
      <c r="B98" s="106"/>
      <c r="D98" s="107" t="s">
        <v>83</v>
      </c>
      <c r="E98" s="108"/>
      <c r="F98" s="108"/>
      <c r="G98" s="108"/>
      <c r="H98" s="108"/>
      <c r="I98" s="108"/>
      <c r="J98" s="109" t="e">
        <f>#REF!</f>
        <v>#REF!</v>
      </c>
      <c r="L98" s="106"/>
    </row>
    <row r="99" spans="1:31" s="10" customFormat="1" ht="19.899999999999999" hidden="1" customHeight="1" x14ac:dyDescent="0.2">
      <c r="B99" s="106"/>
      <c r="D99" s="107" t="s">
        <v>84</v>
      </c>
      <c r="E99" s="108"/>
      <c r="F99" s="108"/>
      <c r="G99" s="108"/>
      <c r="H99" s="108"/>
      <c r="I99" s="108"/>
      <c r="J99" s="109" t="e">
        <f>#REF!</f>
        <v>#REF!</v>
      </c>
      <c r="L99" s="106"/>
    </row>
    <row r="100" spans="1:31" s="10" customFormat="1" ht="19.899999999999999" hidden="1" customHeight="1" x14ac:dyDescent="0.2">
      <c r="B100" s="106"/>
      <c r="D100" s="107" t="s">
        <v>85</v>
      </c>
      <c r="E100" s="108"/>
      <c r="F100" s="108"/>
      <c r="G100" s="108"/>
      <c r="H100" s="108"/>
      <c r="I100" s="108"/>
      <c r="J100" s="109" t="e">
        <f>#REF!</f>
        <v>#REF!</v>
      </c>
      <c r="L100" s="106"/>
    </row>
    <row r="101" spans="1:31" s="9" customFormat="1" ht="24.95" hidden="1" customHeight="1" x14ac:dyDescent="0.2">
      <c r="B101" s="102"/>
      <c r="D101" s="103" t="s">
        <v>86</v>
      </c>
      <c r="E101" s="104"/>
      <c r="F101" s="104"/>
      <c r="G101" s="104"/>
      <c r="H101" s="104"/>
      <c r="I101" s="104"/>
      <c r="J101" s="105">
        <f>J131</f>
        <v>0</v>
      </c>
      <c r="L101" s="102"/>
    </row>
    <row r="102" spans="1:31" s="10" customFormat="1" ht="19.899999999999999" hidden="1" customHeight="1" x14ac:dyDescent="0.2">
      <c r="B102" s="106"/>
      <c r="D102" s="107" t="s">
        <v>87</v>
      </c>
      <c r="E102" s="108"/>
      <c r="F102" s="108"/>
      <c r="G102" s="108"/>
      <c r="H102" s="108"/>
      <c r="I102" s="108"/>
      <c r="J102" s="109" t="e">
        <f>#REF!</f>
        <v>#REF!</v>
      </c>
      <c r="L102" s="106"/>
    </row>
    <row r="103" spans="1:31" s="10" customFormat="1" ht="19.899999999999999" hidden="1" customHeight="1" x14ac:dyDescent="0.2">
      <c r="B103" s="106"/>
      <c r="D103" s="107" t="s">
        <v>88</v>
      </c>
      <c r="E103" s="108"/>
      <c r="F103" s="108"/>
      <c r="G103" s="108"/>
      <c r="H103" s="108"/>
      <c r="I103" s="108"/>
      <c r="J103" s="109" t="e">
        <f>#REF!</f>
        <v>#REF!</v>
      </c>
      <c r="L103" s="106"/>
    </row>
    <row r="104" spans="1:31" s="10" customFormat="1" ht="19.899999999999999" hidden="1" customHeight="1" x14ac:dyDescent="0.2">
      <c r="B104" s="106"/>
      <c r="D104" s="107" t="s">
        <v>89</v>
      </c>
      <c r="E104" s="108"/>
      <c r="F104" s="108"/>
      <c r="G104" s="108"/>
      <c r="H104" s="108"/>
      <c r="I104" s="108"/>
      <c r="J104" s="109" t="e">
        <f>#REF!</f>
        <v>#REF!</v>
      </c>
      <c r="L104" s="106"/>
    </row>
    <row r="105" spans="1:31" s="10" customFormat="1" ht="19.899999999999999" hidden="1" customHeight="1" x14ac:dyDescent="0.2">
      <c r="B105" s="106"/>
      <c r="D105" s="107" t="s">
        <v>90</v>
      </c>
      <c r="E105" s="108"/>
      <c r="F105" s="108"/>
      <c r="G105" s="108"/>
      <c r="H105" s="108"/>
      <c r="I105" s="108"/>
      <c r="J105" s="109">
        <f>J132</f>
        <v>0</v>
      </c>
      <c r="L105" s="106"/>
    </row>
    <row r="106" spans="1:31" s="10" customFormat="1" ht="19.899999999999999" hidden="1" customHeight="1" x14ac:dyDescent="0.2">
      <c r="B106" s="106"/>
      <c r="D106" s="107" t="s">
        <v>91</v>
      </c>
      <c r="E106" s="108"/>
      <c r="F106" s="108"/>
      <c r="G106" s="108"/>
      <c r="H106" s="108"/>
      <c r="I106" s="108"/>
      <c r="J106" s="109" t="e">
        <f>#REF!</f>
        <v>#REF!</v>
      </c>
      <c r="L106" s="106"/>
    </row>
    <row r="107" spans="1:31" s="10" customFormat="1" ht="19.899999999999999" hidden="1" customHeight="1" x14ac:dyDescent="0.2">
      <c r="B107" s="106"/>
      <c r="D107" s="107" t="s">
        <v>92</v>
      </c>
      <c r="E107" s="108"/>
      <c r="F107" s="108"/>
      <c r="G107" s="108"/>
      <c r="H107" s="108"/>
      <c r="I107" s="108"/>
      <c r="J107" s="109" t="e">
        <f>#REF!</f>
        <v>#REF!</v>
      </c>
      <c r="L107" s="106"/>
    </row>
    <row r="108" spans="1:31" s="9" customFormat="1" ht="24.95" hidden="1" customHeight="1" x14ac:dyDescent="0.2">
      <c r="B108" s="102"/>
      <c r="D108" s="103" t="s">
        <v>93</v>
      </c>
      <c r="E108" s="104"/>
      <c r="F108" s="104"/>
      <c r="G108" s="104"/>
      <c r="H108" s="104"/>
      <c r="I108" s="104"/>
      <c r="J108" s="105" t="e">
        <f>#REF!</f>
        <v>#REF!</v>
      </c>
      <c r="L108" s="102"/>
    </row>
    <row r="109" spans="1:31" s="10" customFormat="1" ht="19.899999999999999" hidden="1" customHeight="1" x14ac:dyDescent="0.2">
      <c r="B109" s="106"/>
      <c r="D109" s="107" t="s">
        <v>94</v>
      </c>
      <c r="E109" s="108"/>
      <c r="F109" s="108"/>
      <c r="G109" s="108"/>
      <c r="H109" s="108"/>
      <c r="I109" s="108"/>
      <c r="J109" s="109" t="e">
        <f>#REF!</f>
        <v>#REF!</v>
      </c>
      <c r="L109" s="106"/>
    </row>
    <row r="110" spans="1:31" s="9" customFormat="1" ht="24.95" hidden="1" customHeight="1" x14ac:dyDescent="0.2">
      <c r="B110" s="102"/>
      <c r="D110" s="103" t="s">
        <v>95</v>
      </c>
      <c r="E110" s="104"/>
      <c r="F110" s="104"/>
      <c r="G110" s="104"/>
      <c r="H110" s="104"/>
      <c r="I110" s="104"/>
      <c r="J110" s="105" t="e">
        <f>#REF!</f>
        <v>#REF!</v>
      </c>
      <c r="L110" s="102"/>
    </row>
    <row r="111" spans="1:31" s="2" customFormat="1" ht="21.75" hidden="1" customHeight="1" x14ac:dyDescent="0.2">
      <c r="A111" s="162"/>
      <c r="B111" s="27"/>
      <c r="C111" s="162"/>
      <c r="D111" s="162"/>
      <c r="E111" s="162"/>
      <c r="F111" s="162"/>
      <c r="G111" s="162"/>
      <c r="H111" s="162"/>
      <c r="I111" s="162"/>
      <c r="J111" s="162"/>
      <c r="K111" s="162"/>
      <c r="L111" s="36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</row>
    <row r="112" spans="1:31" s="2" customFormat="1" ht="6.95" hidden="1" customHeight="1" x14ac:dyDescent="0.2">
      <c r="A112" s="162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36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</row>
    <row r="113" spans="1:31" hidden="1" x14ac:dyDescent="0.2"/>
    <row r="114" spans="1:31" hidden="1" x14ac:dyDescent="0.2"/>
    <row r="115" spans="1:31" hidden="1" x14ac:dyDescent="0.2"/>
    <row r="116" spans="1:31" s="2" customFormat="1" ht="6.95" customHeight="1" x14ac:dyDescent="0.2">
      <c r="A116" s="162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36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</row>
    <row r="117" spans="1:31" s="2" customFormat="1" ht="24.95" customHeight="1" x14ac:dyDescent="0.2">
      <c r="A117" s="162"/>
      <c r="B117" s="27"/>
      <c r="C117" s="18" t="s">
        <v>96</v>
      </c>
      <c r="D117" s="162"/>
      <c r="E117" s="162"/>
      <c r="F117" s="162"/>
      <c r="G117" s="162"/>
      <c r="H117" s="162"/>
      <c r="I117" s="162"/>
      <c r="J117" s="162"/>
      <c r="K117" s="162"/>
      <c r="L117" s="36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</row>
    <row r="118" spans="1:31" s="2" customFormat="1" ht="6.95" customHeight="1" x14ac:dyDescent="0.2">
      <c r="A118" s="162"/>
      <c r="B118" s="27"/>
      <c r="C118" s="162"/>
      <c r="D118" s="162"/>
      <c r="E118" s="162"/>
      <c r="F118" s="162"/>
      <c r="G118" s="162"/>
      <c r="H118" s="162"/>
      <c r="I118" s="162"/>
      <c r="J118" s="162"/>
      <c r="K118" s="162"/>
      <c r="L118" s="36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</row>
    <row r="119" spans="1:31" s="2" customFormat="1" ht="12" customHeight="1" x14ac:dyDescent="0.2">
      <c r="A119" s="162"/>
      <c r="B119" s="27"/>
      <c r="C119" s="163" t="s">
        <v>13</v>
      </c>
      <c r="D119" s="162"/>
      <c r="E119" s="162"/>
      <c r="F119" s="162"/>
      <c r="G119" s="162"/>
      <c r="H119" s="162"/>
      <c r="I119" s="162"/>
      <c r="J119" s="162"/>
      <c r="K119" s="162"/>
      <c r="L119" s="36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</row>
    <row r="120" spans="1:31" s="2" customFormat="1" ht="16.5" customHeight="1" x14ac:dyDescent="0.2">
      <c r="A120" s="162"/>
      <c r="B120" s="27"/>
      <c r="C120" s="162"/>
      <c r="D120" s="162"/>
      <c r="E120" s="255" t="str">
        <f>E7</f>
        <v>Martin ORPZ, vybudovanie špeciálnej výsluchovej miestnosti</v>
      </c>
      <c r="F120" s="256"/>
      <c r="G120" s="256"/>
      <c r="H120" s="256"/>
      <c r="I120" s="162"/>
      <c r="J120" s="162"/>
      <c r="K120" s="162"/>
      <c r="L120" s="36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</row>
    <row r="121" spans="1:31" s="2" customFormat="1" ht="12" customHeight="1" x14ac:dyDescent="0.2">
      <c r="A121" s="162"/>
      <c r="B121" s="27"/>
      <c r="C121" s="163" t="s">
        <v>76</v>
      </c>
      <c r="D121" s="162"/>
      <c r="E121" s="162"/>
      <c r="F121" s="162"/>
      <c r="G121" s="162"/>
      <c r="H121" s="162"/>
      <c r="I121" s="162"/>
      <c r="J121" s="162"/>
      <c r="K121" s="162"/>
      <c r="L121" s="36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</row>
    <row r="122" spans="1:31" s="2" customFormat="1" ht="16.5" customHeight="1" x14ac:dyDescent="0.2">
      <c r="A122" s="162"/>
      <c r="B122" s="27"/>
      <c r="C122" s="162"/>
      <c r="D122" s="162"/>
      <c r="E122" s="226" t="str">
        <f>E9</f>
        <v>4 - klimatizácia</v>
      </c>
      <c r="F122" s="250"/>
      <c r="G122" s="250"/>
      <c r="H122" s="250"/>
      <c r="I122" s="162"/>
      <c r="J122" s="162"/>
      <c r="K122" s="162"/>
      <c r="L122" s="36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</row>
    <row r="123" spans="1:31" s="2" customFormat="1" ht="6.95" customHeight="1" x14ac:dyDescent="0.2">
      <c r="A123" s="162"/>
      <c r="B123" s="27"/>
      <c r="C123" s="162"/>
      <c r="D123" s="162"/>
      <c r="E123" s="162"/>
      <c r="F123" s="162"/>
      <c r="G123" s="162"/>
      <c r="H123" s="162"/>
      <c r="I123" s="162"/>
      <c r="J123" s="162"/>
      <c r="K123" s="162"/>
      <c r="L123" s="36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</row>
    <row r="124" spans="1:31" s="2" customFormat="1" ht="12" customHeight="1" x14ac:dyDescent="0.2">
      <c r="A124" s="162"/>
      <c r="B124" s="27"/>
      <c r="C124" s="163" t="s">
        <v>16</v>
      </c>
      <c r="D124" s="162"/>
      <c r="E124" s="162"/>
      <c r="F124" s="158" t="str">
        <f>F12</f>
        <v>Komenského 2, Martin</v>
      </c>
      <c r="G124" s="162"/>
      <c r="H124" s="162"/>
      <c r="I124" s="163" t="s">
        <v>18</v>
      </c>
      <c r="J124" s="156" t="str">
        <f>IF(J12="","",J12)</f>
        <v/>
      </c>
      <c r="K124" s="162"/>
      <c r="L124" s="36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</row>
    <row r="125" spans="1:31" s="2" customFormat="1" ht="6.95" customHeight="1" x14ac:dyDescent="0.2">
      <c r="A125" s="162"/>
      <c r="B125" s="27"/>
      <c r="C125" s="162"/>
      <c r="D125" s="162"/>
      <c r="E125" s="162"/>
      <c r="F125" s="162"/>
      <c r="G125" s="162"/>
      <c r="H125" s="162"/>
      <c r="I125" s="162"/>
      <c r="J125" s="162"/>
      <c r="K125" s="162"/>
      <c r="L125" s="36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</row>
    <row r="126" spans="1:31" s="2" customFormat="1" ht="15.2" customHeight="1" x14ac:dyDescent="0.2">
      <c r="A126" s="162"/>
      <c r="B126" s="27"/>
      <c r="C126" s="163" t="s">
        <v>19</v>
      </c>
      <c r="D126" s="162"/>
      <c r="E126" s="162"/>
      <c r="F126" s="158" t="str">
        <f>E15</f>
        <v xml:space="preserve"> </v>
      </c>
      <c r="G126" s="162"/>
      <c r="H126" s="162"/>
      <c r="I126" s="163" t="s">
        <v>23</v>
      </c>
      <c r="J126" s="159" t="str">
        <f>E21</f>
        <v xml:space="preserve"> </v>
      </c>
      <c r="K126" s="162"/>
      <c r="L126" s="36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</row>
    <row r="127" spans="1:31" s="2" customFormat="1" ht="15.2" customHeight="1" x14ac:dyDescent="0.2">
      <c r="A127" s="162"/>
      <c r="B127" s="27"/>
      <c r="C127" s="163" t="s">
        <v>22</v>
      </c>
      <c r="D127" s="162"/>
      <c r="E127" s="162"/>
      <c r="F127" s="158" t="str">
        <f>IF(E18="","",E18)</f>
        <v xml:space="preserve"> </v>
      </c>
      <c r="G127" s="162"/>
      <c r="H127" s="162"/>
      <c r="I127" s="163" t="s">
        <v>25</v>
      </c>
      <c r="J127" s="159" t="str">
        <f>E24</f>
        <v xml:space="preserve"> </v>
      </c>
      <c r="K127" s="162"/>
      <c r="L127" s="36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</row>
    <row r="128" spans="1:31" s="2" customFormat="1" ht="10.35" customHeight="1" x14ac:dyDescent="0.2">
      <c r="A128" s="162"/>
      <c r="B128" s="27"/>
      <c r="C128" s="162"/>
      <c r="D128" s="162"/>
      <c r="E128" s="162"/>
      <c r="F128" s="162"/>
      <c r="G128" s="162"/>
      <c r="H128" s="162"/>
      <c r="I128" s="162"/>
      <c r="J128" s="162"/>
      <c r="K128" s="162"/>
      <c r="L128" s="36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</row>
    <row r="129" spans="1:65" s="11" customFormat="1" ht="29.25" customHeight="1" x14ac:dyDescent="0.2">
      <c r="A129" s="110"/>
      <c r="B129" s="111"/>
      <c r="C129" s="112" t="s">
        <v>97</v>
      </c>
      <c r="D129" s="113" t="s">
        <v>52</v>
      </c>
      <c r="E129" s="113" t="s">
        <v>48</v>
      </c>
      <c r="F129" s="113" t="s">
        <v>49</v>
      </c>
      <c r="G129" s="113" t="s">
        <v>98</v>
      </c>
      <c r="H129" s="113" t="s">
        <v>99</v>
      </c>
      <c r="I129" s="113" t="s">
        <v>100</v>
      </c>
      <c r="J129" s="114" t="s">
        <v>79</v>
      </c>
      <c r="K129" s="115" t="s">
        <v>101</v>
      </c>
      <c r="L129" s="116"/>
      <c r="M129" s="56" t="s">
        <v>1</v>
      </c>
      <c r="N129" s="57" t="s">
        <v>31</v>
      </c>
      <c r="O129" s="57" t="s">
        <v>102</v>
      </c>
      <c r="P129" s="57" t="s">
        <v>103</v>
      </c>
      <c r="Q129" s="57" t="s">
        <v>104</v>
      </c>
      <c r="R129" s="57" t="s">
        <v>105</v>
      </c>
      <c r="S129" s="57" t="s">
        <v>106</v>
      </c>
      <c r="T129" s="58" t="s">
        <v>107</v>
      </c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</row>
    <row r="130" spans="1:65" s="2" customFormat="1" ht="22.9" customHeight="1" x14ac:dyDescent="0.25">
      <c r="A130" s="162"/>
      <c r="B130" s="27"/>
      <c r="C130" s="63" t="s">
        <v>80</v>
      </c>
      <c r="D130" s="162"/>
      <c r="E130" s="162"/>
      <c r="F130" s="162"/>
      <c r="G130" s="162"/>
      <c r="H130" s="162"/>
      <c r="I130" s="162"/>
      <c r="J130" s="117"/>
      <c r="K130" s="162"/>
      <c r="L130" s="27"/>
      <c r="M130" s="59"/>
      <c r="N130" s="50"/>
      <c r="O130" s="60"/>
      <c r="P130" s="118" t="e">
        <f>#REF!+P131+#REF!+#REF!</f>
        <v>#REF!</v>
      </c>
      <c r="Q130" s="60"/>
      <c r="R130" s="118" t="e">
        <f>#REF!+R131+#REF!+#REF!</f>
        <v>#REF!</v>
      </c>
      <c r="S130" s="60"/>
      <c r="T130" s="119" t="e">
        <f>#REF!+T131+#REF!+#REF!</f>
        <v>#REF!</v>
      </c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T130" s="14" t="s">
        <v>66</v>
      </c>
      <c r="AU130" s="14" t="s">
        <v>81</v>
      </c>
      <c r="BK130" s="120" t="e">
        <f>#REF!+BK131+#REF!+#REF!</f>
        <v>#REF!</v>
      </c>
    </row>
    <row r="131" spans="1:65" s="12" customFormat="1" ht="25.9" customHeight="1" x14ac:dyDescent="0.2">
      <c r="B131" s="121"/>
      <c r="D131" s="122" t="s">
        <v>66</v>
      </c>
      <c r="E131" s="123" t="s">
        <v>182</v>
      </c>
      <c r="F131" s="123" t="s">
        <v>183</v>
      </c>
      <c r="J131" s="124"/>
      <c r="L131" s="121"/>
      <c r="M131" s="125"/>
      <c r="N131" s="126"/>
      <c r="O131" s="126"/>
      <c r="P131" s="127" t="e">
        <f>#REF!+#REF!+#REF!+P132+#REF!+#REF!</f>
        <v>#REF!</v>
      </c>
      <c r="Q131" s="126"/>
      <c r="R131" s="127" t="e">
        <f>#REF!+#REF!+#REF!+R132+#REF!+#REF!</f>
        <v>#REF!</v>
      </c>
      <c r="S131" s="126"/>
      <c r="T131" s="128" t="e">
        <f>#REF!+#REF!+#REF!+T132+#REF!+#REF!</f>
        <v>#REF!</v>
      </c>
      <c r="AR131" s="122" t="s">
        <v>117</v>
      </c>
      <c r="AT131" s="129" t="s">
        <v>66</v>
      </c>
      <c r="AU131" s="129" t="s">
        <v>67</v>
      </c>
      <c r="AY131" s="122" t="s">
        <v>110</v>
      </c>
      <c r="BK131" s="130" t="e">
        <f>#REF!+#REF!+#REF!+BK132+#REF!+#REF!</f>
        <v>#REF!</v>
      </c>
    </row>
    <row r="132" spans="1:65" s="12" customFormat="1" ht="22.9" customHeight="1" x14ac:dyDescent="0.2">
      <c r="B132" s="121"/>
      <c r="D132" s="122" t="s">
        <v>66</v>
      </c>
      <c r="E132" s="131" t="s">
        <v>310</v>
      </c>
      <c r="F132" s="131" t="s">
        <v>309</v>
      </c>
      <c r="J132" s="132"/>
      <c r="L132" s="121"/>
      <c r="M132" s="125"/>
      <c r="N132" s="126"/>
      <c r="O132" s="126"/>
      <c r="P132" s="127">
        <f>P140</f>
        <v>2.5089999999999999</v>
      </c>
      <c r="Q132" s="126"/>
      <c r="R132" s="127">
        <f>R140</f>
        <v>0</v>
      </c>
      <c r="S132" s="126"/>
      <c r="T132" s="128">
        <f>T140</f>
        <v>0</v>
      </c>
      <c r="AR132" s="122" t="s">
        <v>117</v>
      </c>
      <c r="AT132" s="129" t="s">
        <v>66</v>
      </c>
      <c r="AU132" s="129" t="s">
        <v>72</v>
      </c>
      <c r="AY132" s="122" t="s">
        <v>110</v>
      </c>
      <c r="BK132" s="130">
        <f>BK140</f>
        <v>0</v>
      </c>
    </row>
    <row r="133" spans="1:65" s="12" customFormat="1" ht="22.9" customHeight="1" x14ac:dyDescent="0.2">
      <c r="B133" s="121"/>
      <c r="C133" s="134">
        <v>1</v>
      </c>
      <c r="D133" s="134"/>
      <c r="E133" s="135"/>
      <c r="F133" s="136" t="s">
        <v>336</v>
      </c>
      <c r="G133" s="137" t="s">
        <v>115</v>
      </c>
      <c r="H133" s="138">
        <v>1</v>
      </c>
      <c r="I133" s="139"/>
      <c r="J133" s="139"/>
      <c r="L133" s="121"/>
      <c r="M133" s="125"/>
      <c r="N133" s="126"/>
      <c r="O133" s="126"/>
      <c r="P133" s="127"/>
      <c r="Q133" s="126"/>
      <c r="R133" s="127"/>
      <c r="S133" s="126"/>
      <c r="T133" s="128"/>
      <c r="AR133" s="122"/>
      <c r="AT133" s="129"/>
      <c r="AU133" s="129"/>
      <c r="AY133" s="122"/>
      <c r="BK133" s="130"/>
    </row>
    <row r="134" spans="1:65" s="12" customFormat="1" ht="22.9" customHeight="1" x14ac:dyDescent="0.2">
      <c r="B134" s="121"/>
      <c r="C134" s="134">
        <v>2</v>
      </c>
      <c r="D134" s="134"/>
      <c r="E134" s="135"/>
      <c r="F134" s="136" t="s">
        <v>337</v>
      </c>
      <c r="G134" s="137" t="s">
        <v>115</v>
      </c>
      <c r="H134" s="138">
        <v>2</v>
      </c>
      <c r="I134" s="139"/>
      <c r="J134" s="139"/>
      <c r="L134" s="121"/>
      <c r="M134" s="125"/>
      <c r="N134" s="126"/>
      <c r="O134" s="126"/>
      <c r="P134" s="127"/>
      <c r="Q134" s="126"/>
      <c r="R134" s="127"/>
      <c r="S134" s="126"/>
      <c r="T134" s="128"/>
      <c r="AR134" s="122"/>
      <c r="AT134" s="129"/>
      <c r="AU134" s="129"/>
      <c r="AY134" s="122"/>
      <c r="BK134" s="130"/>
    </row>
    <row r="135" spans="1:65" s="12" customFormat="1" ht="22.9" customHeight="1" x14ac:dyDescent="0.2">
      <c r="B135" s="121"/>
      <c r="C135" s="134">
        <v>3</v>
      </c>
      <c r="D135" s="134"/>
      <c r="E135" s="135"/>
      <c r="F135" s="136" t="s">
        <v>315</v>
      </c>
      <c r="G135" s="137" t="s">
        <v>217</v>
      </c>
      <c r="H135" s="138">
        <v>2</v>
      </c>
      <c r="I135" s="139"/>
      <c r="J135" s="139"/>
      <c r="L135" s="121"/>
      <c r="M135" s="125"/>
      <c r="N135" s="126"/>
      <c r="O135" s="126"/>
      <c r="P135" s="127"/>
      <c r="Q135" s="126"/>
      <c r="R135" s="127"/>
      <c r="S135" s="126"/>
      <c r="T135" s="128"/>
      <c r="AR135" s="122"/>
      <c r="AT135" s="129"/>
      <c r="AU135" s="129"/>
      <c r="AY135" s="122"/>
      <c r="BK135" s="130"/>
    </row>
    <row r="136" spans="1:65" s="12" customFormat="1" ht="22.9" customHeight="1" x14ac:dyDescent="0.2">
      <c r="B136" s="121"/>
      <c r="C136" s="134">
        <v>4</v>
      </c>
      <c r="D136" s="134"/>
      <c r="E136" s="135"/>
      <c r="F136" s="136" t="s">
        <v>316</v>
      </c>
      <c r="G136" s="137" t="s">
        <v>217</v>
      </c>
      <c r="H136" s="138">
        <v>2</v>
      </c>
      <c r="I136" s="139"/>
      <c r="J136" s="139"/>
      <c r="L136" s="121"/>
      <c r="M136" s="125"/>
      <c r="N136" s="126"/>
      <c r="O136" s="126"/>
      <c r="P136" s="127"/>
      <c r="Q136" s="126"/>
      <c r="R136" s="127"/>
      <c r="S136" s="126"/>
      <c r="T136" s="128"/>
      <c r="AR136" s="122"/>
      <c r="AT136" s="129"/>
      <c r="AU136" s="129"/>
      <c r="AY136" s="122"/>
      <c r="BK136" s="130"/>
    </row>
    <row r="137" spans="1:65" s="12" customFormat="1" ht="22.9" customHeight="1" x14ac:dyDescent="0.2">
      <c r="B137" s="121"/>
      <c r="C137" s="134">
        <v>5</v>
      </c>
      <c r="D137" s="134"/>
      <c r="E137" s="135"/>
      <c r="F137" s="136" t="s">
        <v>317</v>
      </c>
      <c r="G137" s="137" t="s">
        <v>115</v>
      </c>
      <c r="H137" s="138">
        <v>2</v>
      </c>
      <c r="I137" s="139"/>
      <c r="J137" s="139"/>
      <c r="L137" s="121"/>
      <c r="M137" s="125"/>
      <c r="N137" s="126"/>
      <c r="O137" s="126"/>
      <c r="P137" s="127"/>
      <c r="Q137" s="126"/>
      <c r="R137" s="127"/>
      <c r="S137" s="126"/>
      <c r="T137" s="128"/>
      <c r="AR137" s="122"/>
      <c r="AT137" s="129"/>
      <c r="AU137" s="129"/>
      <c r="AY137" s="122"/>
      <c r="BK137" s="130"/>
    </row>
    <row r="138" spans="1:65" s="12" customFormat="1" ht="22.9" customHeight="1" x14ac:dyDescent="0.2">
      <c r="B138" s="121"/>
      <c r="C138" s="134">
        <v>6</v>
      </c>
      <c r="D138" s="134"/>
      <c r="E138" s="135"/>
      <c r="F138" s="136" t="s">
        <v>314</v>
      </c>
      <c r="G138" s="137" t="s">
        <v>115</v>
      </c>
      <c r="H138" s="138">
        <v>3</v>
      </c>
      <c r="I138" s="139"/>
      <c r="J138" s="139"/>
      <c r="L138" s="121"/>
      <c r="M138" s="125"/>
      <c r="N138" s="126"/>
      <c r="O138" s="126"/>
      <c r="P138" s="127"/>
      <c r="Q138" s="126"/>
      <c r="R138" s="127"/>
      <c r="S138" s="126"/>
      <c r="T138" s="128"/>
      <c r="AR138" s="122"/>
      <c r="AT138" s="129"/>
      <c r="AU138" s="129"/>
      <c r="AY138" s="122"/>
      <c r="BK138" s="130"/>
    </row>
    <row r="139" spans="1:65" s="12" customFormat="1" ht="22.9" customHeight="1" x14ac:dyDescent="0.2">
      <c r="B139" s="121"/>
      <c r="C139" s="134">
        <v>7</v>
      </c>
      <c r="D139" s="134"/>
      <c r="E139" s="135"/>
      <c r="F139" s="136" t="s">
        <v>313</v>
      </c>
      <c r="G139" s="137" t="s">
        <v>115</v>
      </c>
      <c r="H139" s="138">
        <v>1</v>
      </c>
      <c r="I139" s="139"/>
      <c r="J139" s="139"/>
      <c r="L139" s="121"/>
      <c r="M139" s="125"/>
      <c r="N139" s="126"/>
      <c r="O139" s="126"/>
      <c r="P139" s="127"/>
      <c r="Q139" s="126"/>
      <c r="R139" s="127"/>
      <c r="S139" s="126"/>
      <c r="T139" s="128"/>
      <c r="AR139" s="122"/>
      <c r="AT139" s="129"/>
      <c r="AU139" s="129"/>
      <c r="AY139" s="122"/>
      <c r="BK139" s="130"/>
    </row>
    <row r="140" spans="1:65" s="2" customFormat="1" ht="16.5" customHeight="1" x14ac:dyDescent="0.2">
      <c r="A140" s="162"/>
      <c r="B140" s="133"/>
      <c r="C140" s="134">
        <v>8</v>
      </c>
      <c r="D140" s="134"/>
      <c r="E140" s="135"/>
      <c r="F140" s="136" t="s">
        <v>312</v>
      </c>
      <c r="G140" s="137" t="s">
        <v>115</v>
      </c>
      <c r="H140" s="138">
        <v>1</v>
      </c>
      <c r="I140" s="139"/>
      <c r="J140" s="139"/>
      <c r="K140" s="140"/>
      <c r="L140" s="27"/>
      <c r="M140" s="141" t="s">
        <v>1</v>
      </c>
      <c r="N140" s="126"/>
      <c r="O140" s="143">
        <v>2.5089999999999999</v>
      </c>
      <c r="P140" s="143">
        <f>O140*H140</f>
        <v>2.5089999999999999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R140" s="145" t="s">
        <v>163</v>
      </c>
      <c r="AT140" s="145" t="s">
        <v>113</v>
      </c>
      <c r="AU140" s="145" t="s">
        <v>117</v>
      </c>
      <c r="AY140" s="14" t="s">
        <v>110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4" t="s">
        <v>117</v>
      </c>
      <c r="BK140" s="146">
        <f>ROUND(I140*H140,2)</f>
        <v>0</v>
      </c>
      <c r="BL140" s="14" t="s">
        <v>163</v>
      </c>
      <c r="BM140" s="145" t="s">
        <v>308</v>
      </c>
    </row>
    <row r="141" spans="1:65" s="2" customFormat="1" ht="6.95" customHeight="1" x14ac:dyDescent="0.2">
      <c r="A141" s="162"/>
      <c r="B141" s="41"/>
      <c r="C141" s="42"/>
      <c r="D141" s="42"/>
      <c r="E141" s="42"/>
      <c r="F141" s="42"/>
      <c r="G141" s="42"/>
      <c r="H141" s="42"/>
      <c r="I141" s="42"/>
      <c r="J141" s="42"/>
      <c r="K141" s="42"/>
      <c r="L141" s="27"/>
      <c r="M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  <c r="AE141" s="162"/>
    </row>
  </sheetData>
  <autoFilter ref="C129:K140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6</vt:i4>
      </vt:variant>
    </vt:vector>
  </HeadingPairs>
  <TitlesOfParts>
    <vt:vector size="10" baseType="lpstr">
      <vt:lpstr>Rekapitulácia stavby</vt:lpstr>
      <vt:lpstr>1-stavebná časť</vt:lpstr>
      <vt:lpstr>2-elektroinštalácia</vt:lpstr>
      <vt:lpstr>3-Klimatizácia</vt:lpstr>
      <vt:lpstr>'1-stavebná časť'!Názvy_tlače</vt:lpstr>
      <vt:lpstr>'3-Klimatizácia'!Názvy_tlače</vt:lpstr>
      <vt:lpstr>'Rekapitulácia stavby'!Názvy_tlače</vt:lpstr>
      <vt:lpstr>'1-stavebná časť'!Oblasť_tlače</vt:lpstr>
      <vt:lpstr>'3-Klimatizácia'!Oblasť_tlače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stavba5</dc:creator>
  <cp:lastModifiedBy>Andrea Slezáková</cp:lastModifiedBy>
  <cp:lastPrinted>2022-10-12T11:55:18Z</cp:lastPrinted>
  <dcterms:created xsi:type="dcterms:W3CDTF">2020-01-10T10:46:03Z</dcterms:created>
  <dcterms:modified xsi:type="dcterms:W3CDTF">2022-11-04T14:15:32Z</dcterms:modified>
</cp:coreProperties>
</file>