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ndes\Desktop\MOJE VO\Odvodnenie cesty Nová osada\"/>
    </mc:Choice>
  </mc:AlternateContent>
  <bookViews>
    <workbookView xWindow="0" yWindow="0" windowWidth="28800" windowHeight="12432"/>
  </bookViews>
  <sheets>
    <sheet name="Rekapitulácia stavby" sheetId="1" r:id="rId1"/>
    <sheet name="01b - Odvodnenie cesty No..." sheetId="2" r:id="rId2"/>
  </sheets>
  <definedNames>
    <definedName name="_xlnm._FilterDatabase" localSheetId="1" hidden="1">'01b - Odvodnenie cesty No...'!$C$124:$K$199</definedName>
    <definedName name="_xlnm.Print_Titles" localSheetId="1">'01b - Odvodnenie cesty No...'!$124:$124</definedName>
    <definedName name="_xlnm.Print_Titles" localSheetId="0">'Rekapitulácia stavby'!$92:$92</definedName>
    <definedName name="_xlnm.Print_Area" localSheetId="1">'01b - Odvodnenie cesty No...'!$C$4:$J$76,'01b - Odvodnenie cesty No...'!$C$112:$J$199</definedName>
    <definedName name="_xlnm.Print_Area" localSheetId="0">'Rekapitulácia stavby'!$D$4:$AO$76,'Rekapitulácia stavby'!$C$82:$AQ$96</definedName>
  </definedNames>
  <calcPr calcId="162913"/>
</workbook>
</file>

<file path=xl/calcChain.xml><?xml version="1.0" encoding="utf-8"?>
<calcChain xmlns="http://schemas.openxmlformats.org/spreadsheetml/2006/main">
  <c r="P128" i="2" l="1"/>
  <c r="P127" i="2" s="1"/>
  <c r="P126" i="2" s="1"/>
  <c r="P125" i="2" s="1"/>
  <c r="R128" i="2"/>
  <c r="T128" i="2"/>
  <c r="T127" i="2" s="1"/>
  <c r="P130" i="2"/>
  <c r="R130" i="2"/>
  <c r="R127" i="2" s="1"/>
  <c r="T130" i="2"/>
  <c r="P131" i="2"/>
  <c r="R131" i="2"/>
  <c r="T131" i="2"/>
  <c r="P132" i="2"/>
  <c r="R132" i="2"/>
  <c r="T132" i="2"/>
  <c r="P133" i="2"/>
  <c r="R133" i="2"/>
  <c r="T133" i="2"/>
  <c r="P136" i="2"/>
  <c r="R136" i="2"/>
  <c r="T136" i="2"/>
  <c r="P138" i="2"/>
  <c r="R138" i="2"/>
  <c r="T138" i="2"/>
  <c r="P139" i="2"/>
  <c r="R139" i="2"/>
  <c r="T139" i="2"/>
  <c r="P148" i="2"/>
  <c r="P147" i="2" s="1"/>
  <c r="R148" i="2"/>
  <c r="R147" i="2" s="1"/>
  <c r="T148" i="2"/>
  <c r="P151" i="2"/>
  <c r="R151" i="2"/>
  <c r="T151" i="2"/>
  <c r="T147" i="2" s="1"/>
  <c r="P155" i="2"/>
  <c r="P154" i="2" s="1"/>
  <c r="R155" i="2"/>
  <c r="T155" i="2"/>
  <c r="P163" i="2"/>
  <c r="R163" i="2"/>
  <c r="T163" i="2"/>
  <c r="P166" i="2"/>
  <c r="R166" i="2"/>
  <c r="R154" i="2" s="1"/>
  <c r="T166" i="2"/>
  <c r="T154" i="2" s="1"/>
  <c r="P175" i="2"/>
  <c r="P174" i="2" s="1"/>
  <c r="R175" i="2"/>
  <c r="T175" i="2"/>
  <c r="T174" i="2" s="1"/>
  <c r="P176" i="2"/>
  <c r="R176" i="2"/>
  <c r="R174" i="2" s="1"/>
  <c r="T176" i="2"/>
  <c r="P178" i="2"/>
  <c r="R178" i="2"/>
  <c r="R177" i="2" s="1"/>
  <c r="T178" i="2"/>
  <c r="T177" i="2" s="1"/>
  <c r="P184" i="2"/>
  <c r="P177" i="2" s="1"/>
  <c r="R184" i="2"/>
  <c r="T184" i="2"/>
  <c r="P185" i="2"/>
  <c r="R185" i="2"/>
  <c r="T185" i="2"/>
  <c r="P186" i="2"/>
  <c r="R186" i="2"/>
  <c r="T186" i="2"/>
  <c r="P187" i="2"/>
  <c r="R187" i="2"/>
  <c r="T187" i="2"/>
  <c r="P188" i="2"/>
  <c r="R188" i="2"/>
  <c r="T188" i="2"/>
  <c r="P189" i="2"/>
  <c r="R189" i="2"/>
  <c r="T189" i="2"/>
  <c r="P190" i="2"/>
  <c r="R190" i="2"/>
  <c r="T190" i="2"/>
  <c r="P191" i="2"/>
  <c r="R191" i="2"/>
  <c r="T191" i="2"/>
  <c r="P192" i="2"/>
  <c r="R192" i="2"/>
  <c r="T192" i="2"/>
  <c r="P194" i="2"/>
  <c r="P193" i="2" s="1"/>
  <c r="R194" i="2"/>
  <c r="R193" i="2" s="1"/>
  <c r="T194" i="2"/>
  <c r="T193" i="2" s="1"/>
  <c r="P196" i="2"/>
  <c r="P195" i="2" s="1"/>
  <c r="R196" i="2"/>
  <c r="T196" i="2"/>
  <c r="T195" i="2" s="1"/>
  <c r="P197" i="2"/>
  <c r="R197" i="2"/>
  <c r="R195" i="2" s="1"/>
  <c r="T197" i="2"/>
  <c r="P198" i="2"/>
  <c r="R198" i="2"/>
  <c r="T198" i="2"/>
  <c r="P199" i="2"/>
  <c r="R199" i="2"/>
  <c r="T199" i="2"/>
  <c r="R126" i="2" l="1"/>
  <c r="R125" i="2" s="1"/>
  <c r="T126" i="2"/>
  <c r="T125" i="2" s="1"/>
  <c r="J37" i="2"/>
  <c r="J36" i="2"/>
  <c r="AY95" i="1"/>
  <c r="J35" i="2"/>
  <c r="AX95" i="1"/>
  <c r="BI199" i="2"/>
  <c r="BH199" i="2"/>
  <c r="BG199" i="2"/>
  <c r="BE199" i="2"/>
  <c r="BI198" i="2"/>
  <c r="BH198" i="2"/>
  <c r="BG198" i="2"/>
  <c r="BE198" i="2"/>
  <c r="BI197" i="2"/>
  <c r="BH197" i="2"/>
  <c r="BG197" i="2"/>
  <c r="BE197" i="2"/>
  <c r="BI196" i="2"/>
  <c r="BH196" i="2"/>
  <c r="BG196" i="2"/>
  <c r="BE196" i="2"/>
  <c r="BI194" i="2"/>
  <c r="BH194" i="2"/>
  <c r="BG194" i="2"/>
  <c r="BE194" i="2"/>
  <c r="BI192" i="2"/>
  <c r="BH192" i="2"/>
  <c r="BG192" i="2"/>
  <c r="BE192" i="2"/>
  <c r="BI191" i="2"/>
  <c r="BH191" i="2"/>
  <c r="BG191" i="2"/>
  <c r="BE191" i="2"/>
  <c r="BI190" i="2"/>
  <c r="BH190" i="2"/>
  <c r="BG190" i="2"/>
  <c r="BE190" i="2"/>
  <c r="BI189" i="2"/>
  <c r="BH189" i="2"/>
  <c r="BG189" i="2"/>
  <c r="BE189" i="2"/>
  <c r="BI188" i="2"/>
  <c r="BH188" i="2"/>
  <c r="BG188" i="2"/>
  <c r="BE188" i="2"/>
  <c r="BI187" i="2"/>
  <c r="BH187" i="2"/>
  <c r="BG187" i="2"/>
  <c r="BE187" i="2"/>
  <c r="BI186" i="2"/>
  <c r="BH186" i="2"/>
  <c r="BG186" i="2"/>
  <c r="BE186" i="2"/>
  <c r="BI185" i="2"/>
  <c r="BH185" i="2"/>
  <c r="BG185" i="2"/>
  <c r="BE185" i="2"/>
  <c r="BI184" i="2"/>
  <c r="BH184" i="2"/>
  <c r="BG184" i="2"/>
  <c r="BE184" i="2"/>
  <c r="BI178" i="2"/>
  <c r="BH178" i="2"/>
  <c r="BG178" i="2"/>
  <c r="BE178" i="2"/>
  <c r="BI176" i="2"/>
  <c r="BH176" i="2"/>
  <c r="BG176" i="2"/>
  <c r="BE176" i="2"/>
  <c r="BI175" i="2"/>
  <c r="BH175" i="2"/>
  <c r="BG175" i="2"/>
  <c r="BE175" i="2"/>
  <c r="BI166" i="2"/>
  <c r="BH166" i="2"/>
  <c r="BG166" i="2"/>
  <c r="BE166" i="2"/>
  <c r="BI163" i="2"/>
  <c r="BH163" i="2"/>
  <c r="BG163" i="2"/>
  <c r="BE163" i="2"/>
  <c r="BI155" i="2"/>
  <c r="BH155" i="2"/>
  <c r="BG155" i="2"/>
  <c r="BE155" i="2"/>
  <c r="BI151" i="2"/>
  <c r="BH151" i="2"/>
  <c r="BG151" i="2"/>
  <c r="BE151" i="2"/>
  <c r="BI148" i="2"/>
  <c r="BH148" i="2"/>
  <c r="BG148" i="2"/>
  <c r="BE148" i="2"/>
  <c r="BI139" i="2"/>
  <c r="BH139" i="2"/>
  <c r="BG139" i="2"/>
  <c r="BE139" i="2"/>
  <c r="BI136" i="2"/>
  <c r="BH136" i="2"/>
  <c r="BG136" i="2"/>
  <c r="BE136" i="2"/>
  <c r="BI133" i="2"/>
  <c r="BH133" i="2"/>
  <c r="BG133" i="2"/>
  <c r="BE133" i="2"/>
  <c r="BI132" i="2"/>
  <c r="BH132" i="2"/>
  <c r="BG132" i="2"/>
  <c r="BE132" i="2"/>
  <c r="BI131" i="2"/>
  <c r="BH131" i="2"/>
  <c r="BG131" i="2"/>
  <c r="BE131" i="2"/>
  <c r="BI130" i="2"/>
  <c r="BH130" i="2"/>
  <c r="BG130" i="2"/>
  <c r="BE130" i="2"/>
  <c r="BI128" i="2"/>
  <c r="BH128" i="2"/>
  <c r="BG128" i="2"/>
  <c r="BE128" i="2"/>
  <c r="F119" i="2"/>
  <c r="E117" i="2"/>
  <c r="F89" i="2"/>
  <c r="E87" i="2"/>
  <c r="J24" i="2"/>
  <c r="E24" i="2"/>
  <c r="J122" i="2" s="1"/>
  <c r="J23" i="2"/>
  <c r="J21" i="2"/>
  <c r="E21" i="2"/>
  <c r="J121" i="2" s="1"/>
  <c r="J20" i="2"/>
  <c r="J18" i="2"/>
  <c r="E18" i="2"/>
  <c r="F92" i="2" s="1"/>
  <c r="J17" i="2"/>
  <c r="J15" i="2"/>
  <c r="E15" i="2"/>
  <c r="F121" i="2" s="1"/>
  <c r="J14" i="2"/>
  <c r="J12" i="2"/>
  <c r="J119" i="2" s="1"/>
  <c r="E7" i="2"/>
  <c r="E85" i="2"/>
  <c r="L90" i="1"/>
  <c r="AM90" i="1"/>
  <c r="AM89" i="1"/>
  <c r="L89" i="1"/>
  <c r="AM87" i="1"/>
  <c r="L87" i="1"/>
  <c r="L85" i="1"/>
  <c r="J199" i="2"/>
  <c r="J187" i="2"/>
  <c r="J151" i="2"/>
  <c r="BK198" i="2"/>
  <c r="BK190" i="2"/>
  <c r="BK178" i="2"/>
  <c r="BK148" i="2"/>
  <c r="BK132" i="2"/>
  <c r="J130" i="2"/>
  <c r="J191" i="2"/>
  <c r="J178" i="2"/>
  <c r="J139" i="2"/>
  <c r="BK191" i="2"/>
  <c r="BK175" i="2"/>
  <c r="BK136" i="2"/>
  <c r="BK151" i="2"/>
  <c r="BK194" i="2"/>
  <c r="BK188" i="2"/>
  <c r="J184" i="2"/>
  <c r="J163" i="2"/>
  <c r="J128" i="2"/>
  <c r="J194" i="2"/>
  <c r="J189" i="2"/>
  <c r="BK186" i="2"/>
  <c r="J155" i="2"/>
  <c r="BK133" i="2"/>
  <c r="BK128" i="2"/>
  <c r="J132" i="2"/>
  <c r="J190" i="2"/>
  <c r="BK197" i="2"/>
  <c r="BK185" i="2"/>
  <c r="BK131" i="2"/>
  <c r="J197" i="2"/>
  <c r="J185" i="2"/>
  <c r="BK166" i="2"/>
  <c r="BK196" i="2"/>
  <c r="J188" i="2"/>
  <c r="BK176" i="2"/>
  <c r="J133" i="2"/>
  <c r="BK155" i="2"/>
  <c r="J198" i="2"/>
  <c r="J186" i="2"/>
  <c r="J176" i="2"/>
  <c r="J148" i="2"/>
  <c r="BK199" i="2"/>
  <c r="J192" i="2"/>
  <c r="BK187" i="2"/>
  <c r="BK184" i="2"/>
  <c r="BK163" i="2"/>
  <c r="BK139" i="2"/>
  <c r="AS94" i="1"/>
  <c r="J131" i="2"/>
  <c r="J136" i="2"/>
  <c r="BK192" i="2"/>
  <c r="J175" i="2"/>
  <c r="BK189" i="2"/>
  <c r="J166" i="2"/>
  <c r="BK130" i="2"/>
  <c r="J196" i="2"/>
  <c r="BK177" i="2" l="1"/>
  <c r="J177" i="2"/>
  <c r="J103" i="2"/>
  <c r="BK127" i="2"/>
  <c r="BK154" i="2"/>
  <c r="J154" i="2" s="1"/>
  <c r="J101" i="2" s="1"/>
  <c r="BK174" i="2"/>
  <c r="J174" i="2"/>
  <c r="J102" i="2"/>
  <c r="BK147" i="2"/>
  <c r="J147" i="2" s="1"/>
  <c r="J100" i="2" s="1"/>
  <c r="BK195" i="2"/>
  <c r="J195" i="2"/>
  <c r="J105" i="2" s="1"/>
  <c r="BK138" i="2"/>
  <c r="J138" i="2" s="1"/>
  <c r="J99" i="2" s="1"/>
  <c r="BK193" i="2"/>
  <c r="J193" i="2"/>
  <c r="J104" i="2" s="1"/>
  <c r="F91" i="2"/>
  <c r="F122" i="2"/>
  <c r="BF133" i="2"/>
  <c r="BF136" i="2"/>
  <c r="BF155" i="2"/>
  <c r="BF163" i="2"/>
  <c r="BF166" i="2"/>
  <c r="BF197" i="2"/>
  <c r="BF198" i="2"/>
  <c r="J91" i="2"/>
  <c r="E115" i="2"/>
  <c r="BF132" i="2"/>
  <c r="J89" i="2"/>
  <c r="J92" i="2"/>
  <c r="BF128" i="2"/>
  <c r="BF130" i="2"/>
  <c r="BF139" i="2"/>
  <c r="BF175" i="2"/>
  <c r="BF178" i="2"/>
  <c r="BF184" i="2"/>
  <c r="BF185" i="2"/>
  <c r="BF186" i="2"/>
  <c r="BF188" i="2"/>
  <c r="BF190" i="2"/>
  <c r="BF196" i="2"/>
  <c r="BF199" i="2"/>
  <c r="BF131" i="2"/>
  <c r="BF148" i="2"/>
  <c r="BF151" i="2"/>
  <c r="BF176" i="2"/>
  <c r="BF187" i="2"/>
  <c r="BF189" i="2"/>
  <c r="BF191" i="2"/>
  <c r="BF192" i="2"/>
  <c r="BF194" i="2"/>
  <c r="F33" i="2"/>
  <c r="AZ95" i="1" s="1"/>
  <c r="AZ94" i="1" s="1"/>
  <c r="AV94" i="1" s="1"/>
  <c r="AK29" i="1" s="1"/>
  <c r="F35" i="2"/>
  <c r="BB95" i="1" s="1"/>
  <c r="BB94" i="1" s="1"/>
  <c r="W31" i="1" s="1"/>
  <c r="J33" i="2"/>
  <c r="AV95" i="1" s="1"/>
  <c r="F36" i="2"/>
  <c r="BC95" i="1" s="1"/>
  <c r="BC94" i="1" s="1"/>
  <c r="W32" i="1" s="1"/>
  <c r="F37" i="2"/>
  <c r="BD95" i="1" s="1"/>
  <c r="BD94" i="1" s="1"/>
  <c r="W33" i="1" s="1"/>
  <c r="BK126" i="2" l="1"/>
  <c r="BK125" i="2"/>
  <c r="J125" i="2" s="1"/>
  <c r="J30" i="2" s="1"/>
  <c r="AG95" i="1" s="1"/>
  <c r="AG94" i="1" s="1"/>
  <c r="AK26" i="1" s="1"/>
  <c r="AU95" i="1"/>
  <c r="AU94" i="1" s="1"/>
  <c r="J127" i="2"/>
  <c r="J98" i="2" s="1"/>
  <c r="W29" i="1"/>
  <c r="F34" i="2"/>
  <c r="BA95" i="1" s="1"/>
  <c r="BA94" i="1" s="1"/>
  <c r="W30" i="1" s="1"/>
  <c r="AX94" i="1"/>
  <c r="AY94" i="1"/>
  <c r="J34" i="2"/>
  <c r="AW95" i="1" s="1"/>
  <c r="AT95" i="1" s="1"/>
  <c r="AN95" i="1" l="1"/>
  <c r="J126" i="2"/>
  <c r="J97" i="2"/>
  <c r="J96" i="2"/>
  <c r="J39" i="2"/>
  <c r="AW94" i="1"/>
  <c r="AK30" i="1" s="1"/>
  <c r="AK35" i="1" s="1"/>
  <c r="AT94" i="1" l="1"/>
  <c r="AN94" i="1"/>
</calcChain>
</file>

<file path=xl/sharedStrings.xml><?xml version="1.0" encoding="utf-8"?>
<sst xmlns="http://schemas.openxmlformats.org/spreadsheetml/2006/main" count="1054" uniqueCount="269">
  <si>
    <t>Export Komplet</t>
  </si>
  <si>
    <t/>
  </si>
  <si>
    <t>2.0</t>
  </si>
  <si>
    <t>False</t>
  </si>
  <si>
    <t>{47880c2d-0a9a-4d52-979e-153b7f8f8dc7}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</si>
  <si>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</si>
  <si>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</si>
  <si>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</si>
  <si>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</si>
  <si>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</si>
  <si>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</si>
  <si>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</si>
  <si>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</si>
  <si>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</si>
  <si>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</si>
  <si>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Odvodnenie cesty Nová osada</t>
  </si>
  <si>
    <t>JKSO:</t>
  </si>
  <si>
    <t>KS:</t>
  </si>
  <si>
    <t>Miesto:</t>
  </si>
  <si>
    <t>Nová osada</t>
  </si>
  <si>
    <t>Dátum: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</si>
  <si>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</si>
  <si>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</si>
  <si>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</si>
  <si>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</si>
  <si>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</si>
  <si>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</si>
  <si>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</si>
  <si>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</si>
  <si>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</si>
  <si>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</si>
  <si>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</si>
  <si>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</si>
  <si>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</si>
  <si>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</si>
  <si>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</si>
  <si>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</si>
  <si>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</si>
  <si>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</si>
  <si>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</si>
  <si>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</si>
  <si>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</si>
  <si>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</si>
  <si>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</si>
  <si>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</si>
  <si>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</si>
  <si>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</si>
  <si>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</si>
  <si>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</si>
  <si>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</si>
  <si>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</si>
  <si>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</si>
  <si>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</si>
  <si>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</si>
  <si>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</si>
  <si>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</si>
  <si>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</si>
  <si>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</si>
  <si>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</si>
  <si>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</si>
  <si>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</si>
  <si>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</si>
  <si>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</si>
  <si>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</si>
  <si>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</si>
  <si>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</si>
  <si>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</si>
  <si>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</si>
  <si>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</si>
  <si>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</si>
  <si>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</si>
  <si>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</si>
  <si>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</si>
  <si>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</si>
  <si>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</si>
  <si>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</si>
  <si>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01b</t>
  </si>
  <si>
    <t>STA</t>
  </si>
  <si>
    <t>1</t>
  </si>
  <si>
    <t>{0cda0439-bdad-446f-91b0-df669cf6e15d}</t>
  </si>
  <si>
    <t>KRYCÍ LIST ROZPOČTU</t>
  </si>
  <si>
    <t>Objekt:</t>
  </si>
  <si>
    <t>01b - Odvodnenie cesty Nová osada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</si>
  <si>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</si>
  <si>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</si>
  <si>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</si>
  <si>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</si>
  <si>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</si>
  <si>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</si>
  <si>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</si>
  <si>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</si>
  <si>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</si>
  <si>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</si>
  <si>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</si>
  <si>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</si>
  <si>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</si>
  <si>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</si>
  <si>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</si>
  <si>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</si>
  <si>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</si>
  <si>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</si>
  <si>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</si>
  <si>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</si>
  <si>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</si>
  <si>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</si>
  <si>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</si>
  <si>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</si>
  <si>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</si>
  <si>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</si>
  <si>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</si>
  <si>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</si>
  <si>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</si>
  <si>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</si>
  <si>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</si>
  <si>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113107142.S</t>
  </si>
  <si>
    <t>Odstránenie krytu asfaltového v ploche do 200 m2, hr. nad 50 do 100 mm,  -0,18100t</t>
  </si>
  <si>
    <t>m2</t>
  </si>
  <si>
    <t>4</t>
  </si>
  <si>
    <t>2</t>
  </si>
  <si>
    <t>1741560679</t>
  </si>
  <si>
    <t>VV</t>
  </si>
  <si>
    <t>0,6*14</t>
  </si>
  <si>
    <t>113307112.S</t>
  </si>
  <si>
    <t>Odstránenie podkladu v ploche do 200 m2 z kameniva ťaženého, hr.100- 200mm,  -0,24000t</t>
  </si>
  <si>
    <t>-1595179663</t>
  </si>
  <si>
    <t>3</t>
  </si>
  <si>
    <t>113307123.S</t>
  </si>
  <si>
    <t>Odstránenie podkladu v ploche do 200 m2 z kameniva hrubého drveného, hr.200 do 300 mm,  -0,40000t</t>
  </si>
  <si>
    <t>601983369</t>
  </si>
  <si>
    <t>113307131.S</t>
  </si>
  <si>
    <t>Odstránenie podkladu v ploche do 200 m2 z betónu prostého, hr. vrstvy do 150 mm,  -0,22500t</t>
  </si>
  <si>
    <t>-1159432103</t>
  </si>
  <si>
    <t>5</t>
  </si>
  <si>
    <t>174101001.S</t>
  </si>
  <si>
    <t>Zásyp sypaninou so zhutnením jám, šachiet, rýh, zárezov alebo okolo objektov do 100 m3</t>
  </si>
  <si>
    <t>m3</t>
  </si>
  <si>
    <t>1390315900</t>
  </si>
  <si>
    <t>"2x zásyp - UV ... 1m hĺbka  - betón, ASB</t>
  </si>
  <si>
    <t>3,14*0,25*0,25*(1-0,2)*2</t>
  </si>
  <si>
    <t>6</t>
  </si>
  <si>
    <t>M</t>
  </si>
  <si>
    <t>583310001800.S</t>
  </si>
  <si>
    <t>Kamenivo ťažené hrubé frakcia 16-63 mm</t>
  </si>
  <si>
    <t>t</t>
  </si>
  <si>
    <t>8</t>
  </si>
  <si>
    <t>-161672841</t>
  </si>
  <si>
    <t>0,314*1,7</t>
  </si>
  <si>
    <t>Zvislé a kompletné konštrukcie</t>
  </si>
  <si>
    <t>7</t>
  </si>
  <si>
    <t>389381001R</t>
  </si>
  <si>
    <t>Dobetónovanie žľabu - boky</t>
  </si>
  <si>
    <t>1018732017</t>
  </si>
  <si>
    <t xml:space="preserve">"výkop </t>
  </si>
  <si>
    <t>0,6*0,65*14</t>
  </si>
  <si>
    <t>"žľab -10 cm bude ASB</t>
  </si>
  <si>
    <t>-0,5*(0,5-0,1)*14</t>
  </si>
  <si>
    <t xml:space="preserve">"podložie </t>
  </si>
  <si>
    <t>-0,6*0,15*14</t>
  </si>
  <si>
    <t>Súčet</t>
  </si>
  <si>
    <t>Vodorovné konštrukcie</t>
  </si>
  <si>
    <t>451573111.S</t>
  </si>
  <si>
    <t>Lôžko pod potrubie, stoky a drobné objekty, v otvorenom výkope z piesku a štrkopiesku do 63 mm</t>
  </si>
  <si>
    <t>-1280007281</t>
  </si>
  <si>
    <t>"pod žľab</t>
  </si>
  <si>
    <t>0,6*0,05*14</t>
  </si>
  <si>
    <t>9</t>
  </si>
  <si>
    <t>452311146.S</t>
  </si>
  <si>
    <t>Dosky, bloky, sedlá z betónu v otvorenom výkope tr. C 20/25</t>
  </si>
  <si>
    <t>-1023653482</t>
  </si>
  <si>
    <t xml:space="preserve">"pod žľab </t>
  </si>
  <si>
    <t>0,6*0,10*14</t>
  </si>
  <si>
    <t>Komunikácie</t>
  </si>
  <si>
    <t>10</t>
  </si>
  <si>
    <t>566902151.S</t>
  </si>
  <si>
    <t>Vyspravenie podkladu po prekopoch inžinierskych sietí plochy do 15 m2 asfaltovým betónom ACP, po zhutnení hr. 100 mm</t>
  </si>
  <si>
    <t>-1121617339</t>
  </si>
  <si>
    <t>"žľab</t>
  </si>
  <si>
    <t>-0,5*14</t>
  </si>
  <si>
    <t>"UV</t>
  </si>
  <si>
    <t>0,7*0,7*2</t>
  </si>
  <si>
    <t>11</t>
  </si>
  <si>
    <t>566902161.S</t>
  </si>
  <si>
    <t>Vyspravenie podkladu po prekopoch inžinierskych sietí plochy do 15 m2 podkladovým betónom PB I tr. C 20/25 hr. 100 mm</t>
  </si>
  <si>
    <t>-1559248691</t>
  </si>
  <si>
    <t>12</t>
  </si>
  <si>
    <t>573231111.S</t>
  </si>
  <si>
    <t>Postrek asfaltový spojovací bez posypu kamenivom z cestnej emulzie v množstve 0,80 kg/m2</t>
  </si>
  <si>
    <t>-622744818</t>
  </si>
  <si>
    <t>Rúrové vedenie</t>
  </si>
  <si>
    <t>13</t>
  </si>
  <si>
    <t>895941100.R</t>
  </si>
  <si>
    <t xml:space="preserve">Odstránenie časti vpuste </t>
  </si>
  <si>
    <t>ks</t>
  </si>
  <si>
    <t>-237180760</t>
  </si>
  <si>
    <t>14</t>
  </si>
  <si>
    <t>895941101.R</t>
  </si>
  <si>
    <t xml:space="preserve">Utesnenie potrubia </t>
  </si>
  <si>
    <t>1515789740</t>
  </si>
  <si>
    <t>Ostatné konštrukcie a práce-búranie</t>
  </si>
  <si>
    <t>15</t>
  </si>
  <si>
    <t>919735112.S</t>
  </si>
  <si>
    <t>Rezanie existujúceho asfaltového krytu alebo podkladu hĺbky nad 50 do 100 mm</t>
  </si>
  <si>
    <t>m</t>
  </si>
  <si>
    <t>-1807038222</t>
  </si>
  <si>
    <t>"rezanie cesty</t>
  </si>
  <si>
    <t>14*2</t>
  </si>
  <si>
    <t>"rezanie okolo UV</t>
  </si>
  <si>
    <t>(0,8+0,8)*2*2</t>
  </si>
  <si>
    <t>16</t>
  </si>
  <si>
    <t>919735122.S</t>
  </si>
  <si>
    <t>Rezanie existujúceho betónového krytu alebo podkladu hĺbky nad 50 do 100 mm</t>
  </si>
  <si>
    <t>1741776204</t>
  </si>
  <si>
    <t>17</t>
  </si>
  <si>
    <t>935114654.S</t>
  </si>
  <si>
    <t>Osadenie odvodňovacieho betónového žľabu pre vysoké zaťaženie s ochrannou hranou svetlej šírky 400 mm a s roštom triedy D 400</t>
  </si>
  <si>
    <t>484908644</t>
  </si>
  <si>
    <t>18</t>
  </si>
  <si>
    <t>592230001000.S</t>
  </si>
  <si>
    <t>Liatinový rošt, lxšxhr 500x447x25, štrbiny 18x200 mm, D 400 mm</t>
  </si>
  <si>
    <t>1885974740</t>
  </si>
  <si>
    <t>19</t>
  </si>
  <si>
    <t>592270035900.S</t>
  </si>
  <si>
    <t xml:space="preserve">Odvodňovací žľab betónový s ochrannou hranou pre vysokú záťaž, svetlá šírka 400 mm, dĺžky 1 m </t>
  </si>
  <si>
    <t>-1143218448</t>
  </si>
  <si>
    <t>979084216.S</t>
  </si>
  <si>
    <t>Vodorovná doprava vybúraných hmôt po suchu bez naloženia, ale so zložením na vzdialenosť do 5 km</t>
  </si>
  <si>
    <t>1963637460</t>
  </si>
  <si>
    <t>21</t>
  </si>
  <si>
    <t>979084219.S</t>
  </si>
  <si>
    <t>Príplatok k cene za každých ďalších aj začatých 5 km nad 5 km</t>
  </si>
  <si>
    <t>1344765882</t>
  </si>
  <si>
    <t>22</t>
  </si>
  <si>
    <t>979087213.S</t>
  </si>
  <si>
    <t>Nakladanie na dopravné prostriedky pre vodorovnú dopravu vybúraných hmôt</t>
  </si>
  <si>
    <t>-1038522674</t>
  </si>
  <si>
    <t>23</t>
  </si>
  <si>
    <t>979089012.S</t>
  </si>
  <si>
    <t>Poplatok za skladovanie - betón, tehly, dlaždice (17 01) ostatné</t>
  </si>
  <si>
    <t>-837882387</t>
  </si>
  <si>
    <t>24</t>
  </si>
  <si>
    <t>979089212.S</t>
  </si>
  <si>
    <t>Poplatok za skladovanie - bitúmenové zmesi, uholný decht, dechtové výrobky (17 03 ), ostatné</t>
  </si>
  <si>
    <t>2056260653</t>
  </si>
  <si>
    <t>99</t>
  </si>
  <si>
    <t>Presun hmôt HSV</t>
  </si>
  <si>
    <t>25</t>
  </si>
  <si>
    <t>998225311.S</t>
  </si>
  <si>
    <t>Presun hmôt pre opravy a údržbu komunikácií a letísk s krytom asfaltovým alebo betónovým</t>
  </si>
  <si>
    <t>-1330134045</t>
  </si>
  <si>
    <t>VRN</t>
  </si>
  <si>
    <t>Vedľajšie rozpočtové náklady</t>
  </si>
  <si>
    <t>26</t>
  </si>
  <si>
    <t>000300011.S</t>
  </si>
  <si>
    <t xml:space="preserve">Geodetické práce - vytýčenie inžinierskych sieti </t>
  </si>
  <si>
    <t>kpl</t>
  </si>
  <si>
    <t>1024</t>
  </si>
  <si>
    <t>1216506429</t>
  </si>
  <si>
    <t>27</t>
  </si>
  <si>
    <t>000300031.S</t>
  </si>
  <si>
    <t>Geodetické práce - porealizačné zameranie</t>
  </si>
  <si>
    <t>2135748750</t>
  </si>
  <si>
    <t>28</t>
  </si>
  <si>
    <t>000300033.S</t>
  </si>
  <si>
    <t xml:space="preserve">Geodetické práce - vyhotovenie geometrického plánu </t>
  </si>
  <si>
    <t>1428766454</t>
  </si>
  <si>
    <t>29</t>
  </si>
  <si>
    <t>000600024.S</t>
  </si>
  <si>
    <t>Dočastné dopravné značenie</t>
  </si>
  <si>
    <t>1189080859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</si>
</sst>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AN8" sqref="AN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" customHeight="1">
      <c r="AR2" s="202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36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R5" s="20"/>
      <c r="BE5" s="233" t="s">
        <v>13</v>
      </c>
      <c r="BS5" s="17" t="s">
        <v>6</v>
      </c>
    </row>
    <row r="6" spans="1:74" s="1" customFormat="1" ht="36.9" customHeight="1">
      <c r="B6" s="20"/>
      <c r="D6" s="26" t="s">
        <v>14</v>
      </c>
      <c r="K6" s="237" t="s">
        <v>15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R6" s="20"/>
      <c r="BE6" s="234"/>
      <c r="BS6" s="17" t="s">
        <v>6</v>
      </c>
    </row>
    <row r="7" spans="1:74" s="1" customFormat="1" ht="12" customHeight="1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234"/>
      <c r="BS7" s="17" t="s">
        <v>6</v>
      </c>
    </row>
    <row r="8" spans="1:74" s="1" customFormat="1" ht="12" customHeight="1">
      <c r="B8" s="20"/>
      <c r="D8" s="27" t="s">
        <v>18</v>
      </c>
      <c r="K8" s="25" t="s">
        <v>19</v>
      </c>
      <c r="AK8" s="27" t="s">
        <v>20</v>
      </c>
      <c r="AN8" s="201"/>
      <c r="AR8" s="20"/>
      <c r="BE8" s="234"/>
      <c r="BS8" s="17" t="s">
        <v>6</v>
      </c>
    </row>
    <row r="9" spans="1:74" s="1" customFormat="1" ht="14.4" customHeight="1">
      <c r="B9" s="20"/>
      <c r="AR9" s="20"/>
      <c r="BE9" s="234"/>
      <c r="BS9" s="17" t="s">
        <v>6</v>
      </c>
    </row>
    <row r="10" spans="1:74" s="1" customFormat="1" ht="12" customHeight="1">
      <c r="B10" s="20"/>
      <c r="D10" s="27" t="s">
        <v>21</v>
      </c>
      <c r="AK10" s="27" t="s">
        <v>22</v>
      </c>
      <c r="AN10" s="25" t="s">
        <v>1</v>
      </c>
      <c r="AR10" s="20"/>
      <c r="BE10" s="234"/>
      <c r="BS10" s="17" t="s">
        <v>6</v>
      </c>
    </row>
    <row r="11" spans="1:74" s="1" customFormat="1" ht="18.45" customHeight="1">
      <c r="B11" s="20"/>
      <c r="E11" s="25" t="s">
        <v>23</v>
      </c>
      <c r="AK11" s="27" t="s">
        <v>24</v>
      </c>
      <c r="AN11" s="25" t="s">
        <v>1</v>
      </c>
      <c r="AR11" s="20"/>
      <c r="BE11" s="234"/>
      <c r="BS11" s="17" t="s">
        <v>6</v>
      </c>
    </row>
    <row r="12" spans="1:74" s="1" customFormat="1" ht="6.9" customHeight="1">
      <c r="B12" s="20"/>
      <c r="AR12" s="20"/>
      <c r="BE12" s="234"/>
      <c r="BS12" s="17" t="s">
        <v>6</v>
      </c>
    </row>
    <row r="13" spans="1:74" s="1" customFormat="1" ht="12" customHeight="1">
      <c r="B13" s="20"/>
      <c r="D13" s="27" t="s">
        <v>25</v>
      </c>
      <c r="AK13" s="27" t="s">
        <v>22</v>
      </c>
      <c r="AN13" s="29" t="s">
        <v>26</v>
      </c>
      <c r="AR13" s="20"/>
      <c r="BE13" s="234"/>
      <c r="BS13" s="17" t="s">
        <v>6</v>
      </c>
    </row>
    <row r="14" spans="1:74" ht="13.2">
      <c r="B14" s="20"/>
      <c r="E14" s="238" t="s">
        <v>26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7" t="s">
        <v>24</v>
      </c>
      <c r="AN14" s="29" t="s">
        <v>26</v>
      </c>
      <c r="AR14" s="20"/>
      <c r="BE14" s="234"/>
      <c r="BS14" s="17" t="s">
        <v>6</v>
      </c>
    </row>
    <row r="15" spans="1:74" s="1" customFormat="1" ht="6.9" customHeight="1">
      <c r="B15" s="20"/>
      <c r="AR15" s="20"/>
      <c r="BE15" s="234"/>
      <c r="BS15" s="17" t="s">
        <v>3</v>
      </c>
    </row>
    <row r="16" spans="1:74" s="1" customFormat="1" ht="12" customHeight="1">
      <c r="B16" s="20"/>
      <c r="D16" s="27" t="s">
        <v>27</v>
      </c>
      <c r="AK16" s="27" t="s">
        <v>22</v>
      </c>
      <c r="AN16" s="25" t="s">
        <v>1</v>
      </c>
      <c r="AR16" s="20"/>
      <c r="BE16" s="234"/>
      <c r="BS16" s="17" t="s">
        <v>3</v>
      </c>
    </row>
    <row r="17" spans="1:71" s="1" customFormat="1" ht="18.45" customHeight="1">
      <c r="B17" s="20"/>
      <c r="E17" s="25" t="s">
        <v>23</v>
      </c>
      <c r="AK17" s="27" t="s">
        <v>24</v>
      </c>
      <c r="AN17" s="25" t="s">
        <v>1</v>
      </c>
      <c r="AR17" s="20"/>
      <c r="BE17" s="234"/>
      <c r="BS17" s="17" t="s">
        <v>28</v>
      </c>
    </row>
    <row r="18" spans="1:71" s="1" customFormat="1" ht="6.9" customHeight="1">
      <c r="B18" s="20"/>
      <c r="AR18" s="20"/>
      <c r="BE18" s="234"/>
      <c r="BS18" s="17" t="s">
        <v>6</v>
      </c>
    </row>
    <row r="19" spans="1:71" s="1" customFormat="1" ht="12" customHeight="1">
      <c r="B19" s="20"/>
      <c r="D19" s="27" t="s">
        <v>29</v>
      </c>
      <c r="AK19" s="27" t="s">
        <v>22</v>
      </c>
      <c r="AN19" s="25" t="s">
        <v>1</v>
      </c>
      <c r="AR19" s="20"/>
      <c r="BE19" s="234"/>
      <c r="BS19" s="17" t="s">
        <v>6</v>
      </c>
    </row>
    <row r="20" spans="1:71" s="1" customFormat="1" ht="18.45" customHeight="1">
      <c r="B20" s="20"/>
      <c r="E20" s="25" t="s">
        <v>23</v>
      </c>
      <c r="AK20" s="27" t="s">
        <v>24</v>
      </c>
      <c r="AN20" s="25" t="s">
        <v>1</v>
      </c>
      <c r="AR20" s="20"/>
      <c r="BE20" s="234"/>
      <c r="BS20" s="17" t="s">
        <v>28</v>
      </c>
    </row>
    <row r="21" spans="1:71" s="1" customFormat="1" ht="6.9" customHeight="1">
      <c r="B21" s="20"/>
      <c r="AR21" s="20"/>
      <c r="BE21" s="234"/>
    </row>
    <row r="22" spans="1:71" s="1" customFormat="1" ht="12" customHeight="1">
      <c r="B22" s="20"/>
      <c r="D22" s="27" t="s">
        <v>30</v>
      </c>
      <c r="AR22" s="20"/>
      <c r="BE22" s="234"/>
    </row>
    <row r="23" spans="1:71" s="1" customFormat="1" ht="16.5" customHeight="1">
      <c r="B23" s="20"/>
      <c r="E23" s="240" t="s">
        <v>1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20"/>
      <c r="BE23" s="234"/>
    </row>
    <row r="24" spans="1:71" s="1" customFormat="1" ht="6.9" customHeight="1">
      <c r="B24" s="20"/>
      <c r="AR24" s="20"/>
      <c r="BE24" s="234"/>
    </row>
    <row r="25" spans="1:71" s="1" customFormat="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4"/>
    </row>
    <row r="26" spans="1:71" s="2" customFormat="1" ht="25.95" customHeight="1">
      <c r="A26" s="32"/>
      <c r="B26" s="33"/>
      <c r="C26" s="32"/>
      <c r="D26" s="34" t="s">
        <v>31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41">
        <f>ROUND(AG94,2)</f>
        <v>0</v>
      </c>
      <c r="AL26" s="242"/>
      <c r="AM26" s="242"/>
      <c r="AN26" s="242"/>
      <c r="AO26" s="242"/>
      <c r="AP26" s="32"/>
      <c r="AQ26" s="32"/>
      <c r="AR26" s="33"/>
      <c r="BE26" s="234"/>
    </row>
    <row r="27" spans="1:7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34"/>
    </row>
    <row r="28" spans="1:71" s="2" customFormat="1" ht="13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43" t="s">
        <v>32</v>
      </c>
      <c r="M28" s="243"/>
      <c r="N28" s="243"/>
      <c r="O28" s="243"/>
      <c r="P28" s="243"/>
      <c r="Q28" s="32"/>
      <c r="R28" s="32"/>
      <c r="S28" s="32"/>
      <c r="T28" s="32"/>
      <c r="U28" s="32"/>
      <c r="V28" s="32"/>
      <c r="W28" s="243" t="s">
        <v>33</v>
      </c>
      <c r="X28" s="243"/>
      <c r="Y28" s="243"/>
      <c r="Z28" s="243"/>
      <c r="AA28" s="243"/>
      <c r="AB28" s="243"/>
      <c r="AC28" s="243"/>
      <c r="AD28" s="243"/>
      <c r="AE28" s="243"/>
      <c r="AF28" s="32"/>
      <c r="AG28" s="32"/>
      <c r="AH28" s="32"/>
      <c r="AI28" s="32"/>
      <c r="AJ28" s="32"/>
      <c r="AK28" s="243" t="s">
        <v>34</v>
      </c>
      <c r="AL28" s="243"/>
      <c r="AM28" s="243"/>
      <c r="AN28" s="243"/>
      <c r="AO28" s="243"/>
      <c r="AP28" s="32"/>
      <c r="AQ28" s="32"/>
      <c r="AR28" s="33"/>
      <c r="BE28" s="234"/>
    </row>
    <row r="29" spans="1:71" s="3" customFormat="1" ht="14.4" customHeight="1">
      <c r="B29" s="37"/>
      <c r="D29" s="27" t="s">
        <v>35</v>
      </c>
      <c r="F29" s="38" t="s">
        <v>36</v>
      </c>
      <c r="L29" s="225">
        <v>0.2</v>
      </c>
      <c r="M29" s="224"/>
      <c r="N29" s="224"/>
      <c r="O29" s="224"/>
      <c r="P29" s="224"/>
      <c r="Q29" s="39"/>
      <c r="R29" s="39"/>
      <c r="S29" s="39"/>
      <c r="T29" s="39"/>
      <c r="U29" s="39"/>
      <c r="V29" s="39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F29" s="39"/>
      <c r="AG29" s="39"/>
      <c r="AH29" s="39"/>
      <c r="AI29" s="39"/>
      <c r="AJ29" s="39"/>
      <c r="AK29" s="223">
        <f>ROUND(AV94, 2)</f>
        <v>0</v>
      </c>
      <c r="AL29" s="224"/>
      <c r="AM29" s="224"/>
      <c r="AN29" s="224"/>
      <c r="AO29" s="224"/>
      <c r="AP29" s="39"/>
      <c r="AQ29" s="39"/>
      <c r="AR29" s="40"/>
      <c r="AS29" s="39"/>
      <c r="AT29" s="39"/>
      <c r="AU29" s="39"/>
      <c r="AV29" s="39"/>
      <c r="AW29" s="39"/>
      <c r="AX29" s="39"/>
      <c r="AY29" s="39"/>
      <c r="AZ29" s="39"/>
      <c r="BE29" s="235"/>
    </row>
    <row r="30" spans="1:71" s="3" customFormat="1" ht="14.4" customHeight="1">
      <c r="B30" s="37"/>
      <c r="F30" s="38" t="s">
        <v>37</v>
      </c>
      <c r="L30" s="225">
        <v>0.2</v>
      </c>
      <c r="M30" s="224"/>
      <c r="N30" s="224"/>
      <c r="O30" s="224"/>
      <c r="P30" s="224"/>
      <c r="Q30" s="39"/>
      <c r="R30" s="39"/>
      <c r="S30" s="39"/>
      <c r="T30" s="39"/>
      <c r="U30" s="39"/>
      <c r="V30" s="39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F30" s="39"/>
      <c r="AG30" s="39"/>
      <c r="AH30" s="39"/>
      <c r="AI30" s="39"/>
      <c r="AJ30" s="39"/>
      <c r="AK30" s="223">
        <f>ROUND(AW94, 2)</f>
        <v>0</v>
      </c>
      <c r="AL30" s="224"/>
      <c r="AM30" s="224"/>
      <c r="AN30" s="224"/>
      <c r="AO30" s="224"/>
      <c r="AP30" s="39"/>
      <c r="AQ30" s="39"/>
      <c r="AR30" s="40"/>
      <c r="AS30" s="39"/>
      <c r="AT30" s="39"/>
      <c r="AU30" s="39"/>
      <c r="AV30" s="39"/>
      <c r="AW30" s="39"/>
      <c r="AX30" s="39"/>
      <c r="AY30" s="39"/>
      <c r="AZ30" s="39"/>
      <c r="BE30" s="235"/>
    </row>
    <row r="31" spans="1:71" s="3" customFormat="1" ht="14.4" hidden="1" customHeight="1">
      <c r="B31" s="37"/>
      <c r="F31" s="27" t="s">
        <v>38</v>
      </c>
      <c r="L31" s="232">
        <v>0.2</v>
      </c>
      <c r="M31" s="231"/>
      <c r="N31" s="231"/>
      <c r="O31" s="231"/>
      <c r="P31" s="231"/>
      <c r="W31" s="230">
        <f>ROUND(BB94, 2)</f>
        <v>0</v>
      </c>
      <c r="X31" s="231"/>
      <c r="Y31" s="231"/>
      <c r="Z31" s="231"/>
      <c r="AA31" s="231"/>
      <c r="AB31" s="231"/>
      <c r="AC31" s="231"/>
      <c r="AD31" s="231"/>
      <c r="AE31" s="231"/>
      <c r="AK31" s="230">
        <v>0</v>
      </c>
      <c r="AL31" s="231"/>
      <c r="AM31" s="231"/>
      <c r="AN31" s="231"/>
      <c r="AO31" s="231"/>
      <c r="AR31" s="37"/>
      <c r="BE31" s="235"/>
    </row>
    <row r="32" spans="1:71" s="3" customFormat="1" ht="14.4" hidden="1" customHeight="1">
      <c r="B32" s="37"/>
      <c r="F32" s="27" t="s">
        <v>39</v>
      </c>
      <c r="L32" s="232">
        <v>0.2</v>
      </c>
      <c r="M32" s="231"/>
      <c r="N32" s="231"/>
      <c r="O32" s="231"/>
      <c r="P32" s="231"/>
      <c r="W32" s="230">
        <f>ROUND(BC94, 2)</f>
        <v>0</v>
      </c>
      <c r="X32" s="231"/>
      <c r="Y32" s="231"/>
      <c r="Z32" s="231"/>
      <c r="AA32" s="231"/>
      <c r="AB32" s="231"/>
      <c r="AC32" s="231"/>
      <c r="AD32" s="231"/>
      <c r="AE32" s="231"/>
      <c r="AK32" s="230">
        <v>0</v>
      </c>
      <c r="AL32" s="231"/>
      <c r="AM32" s="231"/>
      <c r="AN32" s="231"/>
      <c r="AO32" s="231"/>
      <c r="AR32" s="37"/>
      <c r="BE32" s="235"/>
    </row>
    <row r="33" spans="1:57" s="3" customFormat="1" ht="14.4" hidden="1" customHeight="1">
      <c r="B33" s="37"/>
      <c r="F33" s="38" t="s">
        <v>40</v>
      </c>
      <c r="L33" s="225">
        <v>0</v>
      </c>
      <c r="M33" s="224"/>
      <c r="N33" s="224"/>
      <c r="O33" s="224"/>
      <c r="P33" s="224"/>
      <c r="Q33" s="39"/>
      <c r="R33" s="39"/>
      <c r="S33" s="39"/>
      <c r="T33" s="39"/>
      <c r="U33" s="39"/>
      <c r="V33" s="39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F33" s="39"/>
      <c r="AG33" s="39"/>
      <c r="AH33" s="39"/>
      <c r="AI33" s="39"/>
      <c r="AJ33" s="39"/>
      <c r="AK33" s="223">
        <v>0</v>
      </c>
      <c r="AL33" s="224"/>
      <c r="AM33" s="224"/>
      <c r="AN33" s="224"/>
      <c r="AO33" s="224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35"/>
    </row>
    <row r="34" spans="1:57" s="2" customFormat="1" ht="6.9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34"/>
    </row>
    <row r="35" spans="1:57" s="2" customFormat="1" ht="25.95" customHeight="1">
      <c r="A35" s="32"/>
      <c r="B35" s="33"/>
      <c r="C35" s="41"/>
      <c r="D35" s="42" t="s">
        <v>41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42</v>
      </c>
      <c r="U35" s="43"/>
      <c r="V35" s="43"/>
      <c r="W35" s="43"/>
      <c r="X35" s="226" t="s">
        <v>43</v>
      </c>
      <c r="Y35" s="227"/>
      <c r="Z35" s="227"/>
      <c r="AA35" s="227"/>
      <c r="AB35" s="227"/>
      <c r="AC35" s="43"/>
      <c r="AD35" s="43"/>
      <c r="AE35" s="43"/>
      <c r="AF35" s="43"/>
      <c r="AG35" s="43"/>
      <c r="AH35" s="43"/>
      <c r="AI35" s="43"/>
      <c r="AJ35" s="43"/>
      <c r="AK35" s="228">
        <f>SUM(AK26:AK33)</f>
        <v>0</v>
      </c>
      <c r="AL35" s="227"/>
      <c r="AM35" s="227"/>
      <c r="AN35" s="227"/>
      <c r="AO35" s="229"/>
      <c r="AP35" s="41"/>
      <c r="AQ35" s="41"/>
      <c r="AR35" s="33"/>
      <c r="BE35" s="32"/>
    </row>
    <row r="36" spans="1:57" s="2" customFormat="1" ht="6.9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" customHeight="1">
      <c r="B38" s="20"/>
      <c r="AR38" s="20"/>
    </row>
    <row r="39" spans="1:57" s="1" customFormat="1" ht="14.4" customHeight="1">
      <c r="B39" s="20"/>
      <c r="AR39" s="20"/>
    </row>
    <row r="40" spans="1:57" s="1" customFormat="1" ht="14.4" customHeight="1">
      <c r="B40" s="20"/>
      <c r="AR40" s="20"/>
    </row>
    <row r="41" spans="1:57" s="1" customFormat="1" ht="14.4" customHeight="1">
      <c r="B41" s="20"/>
      <c r="AR41" s="20"/>
    </row>
    <row r="42" spans="1:57" s="1" customFormat="1" ht="14.4" customHeight="1">
      <c r="B42" s="20"/>
      <c r="AR42" s="20"/>
    </row>
    <row r="43" spans="1:57" s="1" customFormat="1" ht="14.4" customHeight="1">
      <c r="B43" s="20"/>
      <c r="AR43" s="20"/>
    </row>
    <row r="44" spans="1:57" s="1" customFormat="1" ht="14.4" customHeight="1">
      <c r="B44" s="20"/>
      <c r="AR44" s="20"/>
    </row>
    <row r="45" spans="1:57" s="1" customFormat="1" ht="14.4" customHeight="1">
      <c r="B45" s="20"/>
      <c r="AR45" s="20"/>
    </row>
    <row r="46" spans="1:57" s="1" customFormat="1" ht="14.4" customHeight="1">
      <c r="B46" s="20"/>
      <c r="AR46" s="20"/>
    </row>
    <row r="47" spans="1:57" s="1" customFormat="1" ht="14.4" customHeight="1">
      <c r="B47" s="20"/>
      <c r="AR47" s="20"/>
    </row>
    <row r="48" spans="1:57" s="1" customFormat="1" ht="14.4" customHeight="1">
      <c r="B48" s="20"/>
      <c r="AR48" s="20"/>
    </row>
    <row r="49" spans="1:57" s="2" customFormat="1" ht="14.4" customHeight="1">
      <c r="B49" s="45"/>
      <c r="D49" s="46" t="s">
        <v>44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45</v>
      </c>
      <c r="AI49" s="47"/>
      <c r="AJ49" s="47"/>
      <c r="AK49" s="47"/>
      <c r="AL49" s="47"/>
      <c r="AM49" s="47"/>
      <c r="AN49" s="47"/>
      <c r="AO49" s="47"/>
      <c r="AR49" s="45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3.2">
      <c r="A60" s="32"/>
      <c r="B60" s="33"/>
      <c r="C60" s="32"/>
      <c r="D60" s="48" t="s">
        <v>46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47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46</v>
      </c>
      <c r="AI60" s="35"/>
      <c r="AJ60" s="35"/>
      <c r="AK60" s="35"/>
      <c r="AL60" s="35"/>
      <c r="AM60" s="48" t="s">
        <v>47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3.2">
      <c r="A64" s="32"/>
      <c r="B64" s="33"/>
      <c r="C64" s="32"/>
      <c r="D64" s="46" t="s">
        <v>48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49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3.2">
      <c r="A75" s="32"/>
      <c r="B75" s="33"/>
      <c r="C75" s="32"/>
      <c r="D75" s="48" t="s">
        <v>46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47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46</v>
      </c>
      <c r="AI75" s="35"/>
      <c r="AJ75" s="35"/>
      <c r="AK75" s="35"/>
      <c r="AL75" s="35"/>
      <c r="AM75" s="48" t="s">
        <v>47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3"/>
      <c r="BE77" s="32"/>
    </row>
    <row r="81" spans="1:91" s="2" customFormat="1" ht="6.9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3"/>
      <c r="BE81" s="32"/>
    </row>
    <row r="82" spans="1:91" s="2" customFormat="1" ht="24.9" customHeight="1">
      <c r="A82" s="32"/>
      <c r="B82" s="33"/>
      <c r="C82" s="21" t="s">
        <v>50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4"/>
      <c r="C84" s="27" t="s">
        <v>12</v>
      </c>
      <c r="AR84" s="54"/>
    </row>
    <row r="85" spans="1:91" s="5" customFormat="1" ht="36.9" customHeight="1">
      <c r="B85" s="55"/>
      <c r="C85" s="56" t="s">
        <v>14</v>
      </c>
      <c r="L85" s="214" t="str">
        <f>K6</f>
        <v>Odvodnenie cesty Nová osada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R85" s="55"/>
    </row>
    <row r="86" spans="1:91" s="2" customFormat="1" ht="6.9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18</v>
      </c>
      <c r="D87" s="32"/>
      <c r="E87" s="32"/>
      <c r="F87" s="32"/>
      <c r="G87" s="32"/>
      <c r="H87" s="32"/>
      <c r="I87" s="32"/>
      <c r="J87" s="32"/>
      <c r="K87" s="32"/>
      <c r="L87" s="57" t="str">
        <f>IF(K8="","",K8)</f>
        <v>Nová osada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20</v>
      </c>
      <c r="AJ87" s="32"/>
      <c r="AK87" s="32"/>
      <c r="AL87" s="32"/>
      <c r="AM87" s="216" t="str">
        <f>IF(AN8= "","",AN8)</f>
        <v/>
      </c>
      <c r="AN87" s="216"/>
      <c r="AO87" s="32"/>
      <c r="AP87" s="32"/>
      <c r="AQ87" s="32"/>
      <c r="AR87" s="33"/>
      <c r="BE87" s="32"/>
    </row>
    <row r="88" spans="1:91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15" customHeight="1">
      <c r="A89" s="32"/>
      <c r="B89" s="33"/>
      <c r="C89" s="27" t="s">
        <v>21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27</v>
      </c>
      <c r="AJ89" s="32"/>
      <c r="AK89" s="32"/>
      <c r="AL89" s="32"/>
      <c r="AM89" s="217" t="str">
        <f>IF(E17="","",E17)</f>
        <v xml:space="preserve"> </v>
      </c>
      <c r="AN89" s="218"/>
      <c r="AO89" s="218"/>
      <c r="AP89" s="218"/>
      <c r="AQ89" s="32"/>
      <c r="AR89" s="33"/>
      <c r="AS89" s="219" t="s">
        <v>51</v>
      </c>
      <c r="AT89" s="220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2"/>
    </row>
    <row r="90" spans="1:91" s="2" customFormat="1" ht="15.15" customHeight="1">
      <c r="A90" s="32"/>
      <c r="B90" s="33"/>
      <c r="C90" s="27" t="s">
        <v>25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29</v>
      </c>
      <c r="AJ90" s="32"/>
      <c r="AK90" s="32"/>
      <c r="AL90" s="32"/>
      <c r="AM90" s="217" t="str">
        <f>IF(E20="","",E20)</f>
        <v xml:space="preserve"> </v>
      </c>
      <c r="AN90" s="218"/>
      <c r="AO90" s="218"/>
      <c r="AP90" s="218"/>
      <c r="AQ90" s="32"/>
      <c r="AR90" s="33"/>
      <c r="AS90" s="221"/>
      <c r="AT90" s="222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2"/>
    </row>
    <row r="91" spans="1:91" s="2" customFormat="1" ht="10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21"/>
      <c r="AT91" s="222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2"/>
    </row>
    <row r="92" spans="1:91" s="2" customFormat="1" ht="29.25" customHeight="1">
      <c r="A92" s="32"/>
      <c r="B92" s="33"/>
      <c r="C92" s="204" t="s">
        <v>52</v>
      </c>
      <c r="D92" s="205"/>
      <c r="E92" s="205"/>
      <c r="F92" s="205"/>
      <c r="G92" s="205"/>
      <c r="H92" s="63"/>
      <c r="I92" s="206" t="s">
        <v>53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54</v>
      </c>
      <c r="AH92" s="205"/>
      <c r="AI92" s="205"/>
      <c r="AJ92" s="205"/>
      <c r="AK92" s="205"/>
      <c r="AL92" s="205"/>
      <c r="AM92" s="205"/>
      <c r="AN92" s="206" t="s">
        <v>55</v>
      </c>
      <c r="AO92" s="205"/>
      <c r="AP92" s="208"/>
      <c r="AQ92" s="64" t="s">
        <v>56</v>
      </c>
      <c r="AR92" s="33"/>
      <c r="AS92" s="65" t="s">
        <v>57</v>
      </c>
      <c r="AT92" s="66" t="s">
        <v>58</v>
      </c>
      <c r="AU92" s="66" t="s">
        <v>59</v>
      </c>
      <c r="AV92" s="66" t="s">
        <v>60</v>
      </c>
      <c r="AW92" s="66" t="s">
        <v>61</v>
      </c>
      <c r="AX92" s="66" t="s">
        <v>62</v>
      </c>
      <c r="AY92" s="66" t="s">
        <v>63</v>
      </c>
      <c r="AZ92" s="66" t="s">
        <v>64</v>
      </c>
      <c r="BA92" s="66" t="s">
        <v>65</v>
      </c>
      <c r="BB92" s="66" t="s">
        <v>66</v>
      </c>
      <c r="BC92" s="66" t="s">
        <v>67</v>
      </c>
      <c r="BD92" s="67" t="s">
        <v>68</v>
      </c>
      <c r="BE92" s="32"/>
    </row>
    <row r="93" spans="1:91" s="2" customFormat="1" ht="10.9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2"/>
    </row>
    <row r="94" spans="1:91" s="6" customFormat="1" ht="32.4" customHeight="1">
      <c r="B94" s="71"/>
      <c r="C94" s="72" t="s">
        <v>69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12">
        <f>ROUND(AG95,2)</f>
        <v>0</v>
      </c>
      <c r="AH94" s="212"/>
      <c r="AI94" s="212"/>
      <c r="AJ94" s="212"/>
      <c r="AK94" s="212"/>
      <c r="AL94" s="212"/>
      <c r="AM94" s="212"/>
      <c r="AN94" s="213">
        <f>SUM(AG94,AT94)</f>
        <v>0</v>
      </c>
      <c r="AO94" s="213"/>
      <c r="AP94" s="213"/>
      <c r="AQ94" s="75" t="s">
        <v>1</v>
      </c>
      <c r="AR94" s="71"/>
      <c r="AS94" s="76">
        <f>ROUND(AS95,2)</f>
        <v>0</v>
      </c>
      <c r="AT94" s="77">
        <f>ROUND(SUM(AV94:AW94),2)</f>
        <v>0</v>
      </c>
      <c r="AU94" s="78">
        <f>ROUND(AU95,5)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70</v>
      </c>
      <c r="BT94" s="80" t="s">
        <v>71</v>
      </c>
      <c r="BU94" s="81" t="s">
        <v>72</v>
      </c>
      <c r="BV94" s="80" t="s">
        <v>73</v>
      </c>
      <c r="BW94" s="80" t="s">
        <v>4</v>
      </c>
      <c r="BX94" s="80" t="s">
        <v>74</v>
      </c>
      <c r="CL94" s="80" t="s">
        <v>1</v>
      </c>
    </row>
    <row r="95" spans="1:91" s="7" customFormat="1" ht="16.5" customHeight="1">
      <c r="A95" s="82" t="s">
        <v>75</v>
      </c>
      <c r="B95" s="83"/>
      <c r="C95" s="84"/>
      <c r="D95" s="211" t="s">
        <v>76</v>
      </c>
      <c r="E95" s="211"/>
      <c r="F95" s="211"/>
      <c r="G95" s="211"/>
      <c r="H95" s="211"/>
      <c r="I95" s="85"/>
      <c r="J95" s="211" t="s">
        <v>15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09">
        <f>'01b - Odvodnenie cesty No...'!J30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86" t="s">
        <v>77</v>
      </c>
      <c r="AR95" s="83"/>
      <c r="AS95" s="87">
        <v>0</v>
      </c>
      <c r="AT95" s="88">
        <f>ROUND(SUM(AV95:AW95),2)</f>
        <v>0</v>
      </c>
      <c r="AU95" s="89">
        <f>'01b - Odvodnenie cesty No...'!P125</f>
        <v>0</v>
      </c>
      <c r="AV95" s="88">
        <f>'01b - Odvodnenie cesty No...'!J33</f>
        <v>0</v>
      </c>
      <c r="AW95" s="88">
        <f>'01b - Odvodnenie cesty No...'!J34</f>
        <v>0</v>
      </c>
      <c r="AX95" s="88">
        <f>'01b - Odvodnenie cesty No...'!J35</f>
        <v>0</v>
      </c>
      <c r="AY95" s="88">
        <f>'01b - Odvodnenie cesty No...'!J36</f>
        <v>0</v>
      </c>
      <c r="AZ95" s="88">
        <f>'01b - Odvodnenie cesty No...'!F33</f>
        <v>0</v>
      </c>
      <c r="BA95" s="88">
        <f>'01b - Odvodnenie cesty No...'!F34</f>
        <v>0</v>
      </c>
      <c r="BB95" s="88">
        <f>'01b - Odvodnenie cesty No...'!F35</f>
        <v>0</v>
      </c>
      <c r="BC95" s="88">
        <f>'01b - Odvodnenie cesty No...'!F36</f>
        <v>0</v>
      </c>
      <c r="BD95" s="90">
        <f>'01b - Odvodnenie cesty No...'!F37</f>
        <v>0</v>
      </c>
      <c r="BT95" s="91" t="s">
        <v>78</v>
      </c>
      <c r="BV95" s="91" t="s">
        <v>73</v>
      </c>
      <c r="BW95" s="91" t="s">
        <v>79</v>
      </c>
      <c r="BX95" s="91" t="s">
        <v>4</v>
      </c>
      <c r="CL95" s="91" t="s">
        <v>1</v>
      </c>
      <c r="CM95" s="91" t="s">
        <v>71</v>
      </c>
    </row>
    <row r="96" spans="1:91" s="2" customFormat="1" ht="30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" customHeight="1">
      <c r="A97" s="32"/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b - Odvodnenie cesty N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0"/>
  <sheetViews>
    <sheetView showGridLines="0" topLeftCell="K1" workbookViewId="0">
      <selection activeCell="N126" sqref="N12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1" style="1" customWidth="1"/>
    <col min="12" max="12" width="7.140625" style="1" customWidth="1"/>
    <col min="13" max="13" width="29.140625" style="1" customWidth="1"/>
    <col min="14" max="14" width="26.140625" style="1" customWidth="1"/>
    <col min="15" max="15" width="30.7109375" style="1" customWidth="1"/>
    <col min="16" max="16" width="22.7109375" style="1" customWidth="1"/>
    <col min="17" max="17" width="19.5703125" style="1" customWidth="1"/>
    <col min="18" max="18" width="14.28515625" style="1" customWidth="1"/>
    <col min="19" max="19" width="11.28515625" style="1" customWidth="1"/>
    <col min="20" max="20" width="8.28515625" style="1" customWidth="1"/>
    <col min="21" max="21" width="21.28515625" style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02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7" t="s">
        <v>79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4.9" customHeight="1">
      <c r="B4" s="20"/>
      <c r="D4" s="21" t="s">
        <v>80</v>
      </c>
      <c r="L4" s="20"/>
      <c r="M4" s="92" t="s">
        <v>9</v>
      </c>
      <c r="AT4" s="17" t="s">
        <v>3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27" t="s">
        <v>14</v>
      </c>
      <c r="L6" s="20"/>
    </row>
    <row r="7" spans="1:46" s="1" customFormat="1" ht="16.5" customHeight="1">
      <c r="B7" s="20"/>
      <c r="E7" s="245" t="str">
        <f>'Rekapitulácia stavby'!K6</f>
        <v>Odvodnenie cesty Nová osada</v>
      </c>
      <c r="F7" s="246"/>
      <c r="G7" s="246"/>
      <c r="H7" s="246"/>
      <c r="L7" s="20"/>
    </row>
    <row r="8" spans="1:46" s="2" customFormat="1" ht="12" customHeight="1">
      <c r="A8" s="32"/>
      <c r="B8" s="33"/>
      <c r="C8" s="32"/>
      <c r="D8" s="27" t="s">
        <v>81</v>
      </c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4" t="s">
        <v>82</v>
      </c>
      <c r="F9" s="244"/>
      <c r="G9" s="244"/>
      <c r="H9" s="244"/>
      <c r="I9" s="32"/>
      <c r="J9" s="32"/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8">
        <f>'Rekapitulácia stavby'!AN8</f>
        <v>0</v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5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 t="str">
        <f>IF('Rekapitulácia stavby'!AN10="","",'Rekapitulácia stavby'!AN10)</f>
        <v/>
      </c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IF('Rekapitulácia stavby'!E11="","",'Rekapitulácia stavby'!E11)</f>
        <v xml:space="preserve"> </v>
      </c>
      <c r="F15" s="32"/>
      <c r="G15" s="32"/>
      <c r="H15" s="32"/>
      <c r="I15" s="27" t="s">
        <v>24</v>
      </c>
      <c r="J15" s="25" t="str">
        <f>IF('Rekapitulácia stavby'!AN11="","",'Rekapitulácia stavby'!AN11)</f>
        <v/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25</v>
      </c>
      <c r="E17" s="32"/>
      <c r="F17" s="32"/>
      <c r="G17" s="32"/>
      <c r="H17" s="32"/>
      <c r="I17" s="27" t="s">
        <v>22</v>
      </c>
      <c r="J17" s="28" t="str">
        <f>'Rekapitulácia stavby'!AN13</f>
        <v>Vyplň údaj</v>
      </c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7" t="str">
        <f>'Rekapitulácia stavby'!E14</f>
        <v>Vyplň údaj</v>
      </c>
      <c r="F18" s="236"/>
      <c r="G18" s="236"/>
      <c r="H18" s="236"/>
      <c r="I18" s="27" t="s">
        <v>24</v>
      </c>
      <c r="J18" s="28" t="str">
        <f>'Rekapitulácia stavby'!AN14</f>
        <v>Vyplň údaj</v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27</v>
      </c>
      <c r="E20" s="32"/>
      <c r="F20" s="32"/>
      <c r="G20" s="32"/>
      <c r="H20" s="32"/>
      <c r="I20" s="27" t="s">
        <v>22</v>
      </c>
      <c r="J20" s="25" t="str">
        <f>IF('Rekapitulácia stavby'!AN16="","",'Rekapitulácia stavby'!AN16)</f>
        <v/>
      </c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IF('Rekapitulácia stavby'!E17="","",'Rekapitulácia stavby'!E17)</f>
        <v xml:space="preserve"> </v>
      </c>
      <c r="F21" s="32"/>
      <c r="G21" s="32"/>
      <c r="H21" s="32"/>
      <c r="I21" s="27" t="s">
        <v>24</v>
      </c>
      <c r="J21" s="25" t="str">
        <f>IF('Rekapitulácia stavby'!AN17="","",'Rekapitulácia stavby'!AN17)</f>
        <v/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29</v>
      </c>
      <c r="E23" s="32"/>
      <c r="F23" s="32"/>
      <c r="G23" s="32"/>
      <c r="H23" s="32"/>
      <c r="I23" s="27" t="s">
        <v>22</v>
      </c>
      <c r="J23" s="25" t="str">
        <f>IF('Rekapitulácia stavby'!AN19="","",'Rekapitulácia stavby'!AN19)</f>
        <v/>
      </c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IF('Rekapitulácia stavby'!E20="","",'Rekapitulácia stavby'!E20)</f>
        <v xml:space="preserve"> </v>
      </c>
      <c r="F24" s="32"/>
      <c r="G24" s="32"/>
      <c r="H24" s="32"/>
      <c r="I24" s="27" t="s">
        <v>24</v>
      </c>
      <c r="J24" s="25" t="str">
        <f>IF('Rekapitulácia stavby'!AN20="","",'Rekapitulácia stavby'!AN20)</f>
        <v/>
      </c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5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30</v>
      </c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3"/>
      <c r="B27" s="94"/>
      <c r="C27" s="93"/>
      <c r="D27" s="93"/>
      <c r="E27" s="240" t="s">
        <v>1</v>
      </c>
      <c r="F27" s="240"/>
      <c r="G27" s="240"/>
      <c r="H27" s="240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6" t="s">
        <v>31</v>
      </c>
      <c r="E30" s="32"/>
      <c r="F30" s="32"/>
      <c r="G30" s="32"/>
      <c r="H30" s="32"/>
      <c r="I30" s="32"/>
      <c r="J30" s="74">
        <f>ROUND(J125, 2)</f>
        <v>0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>
      <c r="A31" s="32"/>
      <c r="B31" s="33"/>
      <c r="C31" s="32"/>
      <c r="D31" s="69"/>
      <c r="E31" s="69"/>
      <c r="F31" s="69"/>
      <c r="G31" s="69"/>
      <c r="H31" s="69"/>
      <c r="I31" s="69"/>
      <c r="J31" s="69"/>
      <c r="K31" s="69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2"/>
      <c r="F32" s="36" t="s">
        <v>33</v>
      </c>
      <c r="G32" s="32"/>
      <c r="H32" s="32"/>
      <c r="I32" s="36" t="s">
        <v>32</v>
      </c>
      <c r="J32" s="36" t="s">
        <v>34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>
      <c r="A33" s="32"/>
      <c r="B33" s="33"/>
      <c r="C33" s="32"/>
      <c r="D33" s="97" t="s">
        <v>35</v>
      </c>
      <c r="E33" s="38" t="s">
        <v>36</v>
      </c>
      <c r="F33" s="98">
        <f>ROUND((SUM(BE125:BE199)),  2)</f>
        <v>0</v>
      </c>
      <c r="G33" s="99"/>
      <c r="H33" s="99"/>
      <c r="I33" s="100">
        <v>0.2</v>
      </c>
      <c r="J33" s="98">
        <f>ROUND(((SUM(BE125:BE199))*I33),  2)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>
      <c r="A34" s="32"/>
      <c r="B34" s="33"/>
      <c r="C34" s="32"/>
      <c r="D34" s="32"/>
      <c r="E34" s="38" t="s">
        <v>37</v>
      </c>
      <c r="F34" s="98">
        <f>ROUND((SUM(BF125:BF199)),  2)</f>
        <v>0</v>
      </c>
      <c r="G34" s="99"/>
      <c r="H34" s="99"/>
      <c r="I34" s="100">
        <v>0.2</v>
      </c>
      <c r="J34" s="98">
        <f>ROUND(((SUM(BF125:BF199))*I34),  2)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27" t="s">
        <v>38</v>
      </c>
      <c r="F35" s="101">
        <f>ROUND((SUM(BG125:BG199)),  2)</f>
        <v>0</v>
      </c>
      <c r="G35" s="32"/>
      <c r="H35" s="32"/>
      <c r="I35" s="102">
        <v>0.2</v>
      </c>
      <c r="J35" s="101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>
      <c r="A36" s="32"/>
      <c r="B36" s="33"/>
      <c r="C36" s="32"/>
      <c r="D36" s="32"/>
      <c r="E36" s="27" t="s">
        <v>39</v>
      </c>
      <c r="F36" s="101">
        <f>ROUND((SUM(BH125:BH199)),  2)</f>
        <v>0</v>
      </c>
      <c r="G36" s="32"/>
      <c r="H36" s="32"/>
      <c r="I36" s="102">
        <v>0.2</v>
      </c>
      <c r="J36" s="101">
        <f>0</f>
        <v>0</v>
      </c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>
      <c r="A37" s="32"/>
      <c r="B37" s="33"/>
      <c r="C37" s="32"/>
      <c r="D37" s="32"/>
      <c r="E37" s="38" t="s">
        <v>40</v>
      </c>
      <c r="F37" s="98">
        <f>ROUND((SUM(BI125:BI199)),  2)</f>
        <v>0</v>
      </c>
      <c r="G37" s="99"/>
      <c r="H37" s="99"/>
      <c r="I37" s="100">
        <v>0</v>
      </c>
      <c r="J37" s="98">
        <f>0</f>
        <v>0</v>
      </c>
      <c r="K37" s="32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3"/>
      <c r="D39" s="104" t="s">
        <v>41</v>
      </c>
      <c r="E39" s="63"/>
      <c r="F39" s="63"/>
      <c r="G39" s="105" t="s">
        <v>42</v>
      </c>
      <c r="H39" s="106" t="s">
        <v>43</v>
      </c>
      <c r="I39" s="63"/>
      <c r="J39" s="107">
        <f>SUM(J30:J37)</f>
        <v>0</v>
      </c>
      <c r="K39" s="108"/>
      <c r="L39" s="45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5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5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45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8" t="s">
        <v>46</v>
      </c>
      <c r="E61" s="35"/>
      <c r="F61" s="109" t="s">
        <v>47</v>
      </c>
      <c r="G61" s="48" t="s">
        <v>46</v>
      </c>
      <c r="H61" s="35"/>
      <c r="I61" s="35"/>
      <c r="J61" s="110" t="s">
        <v>47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6" t="s">
        <v>48</v>
      </c>
      <c r="E65" s="49"/>
      <c r="F65" s="49"/>
      <c r="G65" s="46" t="s">
        <v>49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8" t="s">
        <v>46</v>
      </c>
      <c r="E76" s="35"/>
      <c r="F76" s="109" t="s">
        <v>47</v>
      </c>
      <c r="G76" s="48" t="s">
        <v>46</v>
      </c>
      <c r="H76" s="35"/>
      <c r="I76" s="35"/>
      <c r="J76" s="110" t="s">
        <v>47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hidden="1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hidden="1" customHeight="1">
      <c r="A82" s="32"/>
      <c r="B82" s="33"/>
      <c r="C82" s="21" t="s">
        <v>83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hidden="1" customHeight="1">
      <c r="A85" s="32"/>
      <c r="B85" s="33"/>
      <c r="C85" s="32"/>
      <c r="D85" s="32"/>
      <c r="E85" s="245" t="str">
        <f>E7</f>
        <v>Odvodnenie cesty Nová osada</v>
      </c>
      <c r="F85" s="246"/>
      <c r="G85" s="246"/>
      <c r="H85" s="246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hidden="1" customHeight="1">
      <c r="A86" s="32"/>
      <c r="B86" s="33"/>
      <c r="C86" s="27" t="s">
        <v>81</v>
      </c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hidden="1" customHeight="1">
      <c r="A87" s="32"/>
      <c r="B87" s="33"/>
      <c r="C87" s="32"/>
      <c r="D87" s="32"/>
      <c r="E87" s="214" t="str">
        <f>E9</f>
        <v>01b - Odvodnenie cesty Nová osada</v>
      </c>
      <c r="F87" s="244"/>
      <c r="G87" s="244"/>
      <c r="H87" s="244"/>
      <c r="I87" s="32"/>
      <c r="J87" s="32"/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hidden="1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hidden="1" customHeight="1">
      <c r="A89" s="32"/>
      <c r="B89" s="33"/>
      <c r="C89" s="27" t="s">
        <v>18</v>
      </c>
      <c r="D89" s="32"/>
      <c r="E89" s="32"/>
      <c r="F89" s="25" t="str">
        <f>F12</f>
        <v>Nová osada</v>
      </c>
      <c r="G89" s="32"/>
      <c r="H89" s="32"/>
      <c r="I89" s="27" t="s">
        <v>20</v>
      </c>
      <c r="J89" s="58">
        <f>IF(J12="","",J12)</f>
        <v>0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15" hidden="1" customHeight="1">
      <c r="A91" s="32"/>
      <c r="B91" s="33"/>
      <c r="C91" s="27" t="s">
        <v>21</v>
      </c>
      <c r="D91" s="32"/>
      <c r="E91" s="32"/>
      <c r="F91" s="25" t="str">
        <f>E15</f>
        <v xml:space="preserve"> </v>
      </c>
      <c r="G91" s="32"/>
      <c r="H91" s="32"/>
      <c r="I91" s="27" t="s">
        <v>27</v>
      </c>
      <c r="J91" s="30" t="str">
        <f>E21</f>
        <v xml:space="preserve"> </v>
      </c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15" hidden="1" customHeight="1">
      <c r="A92" s="32"/>
      <c r="B92" s="33"/>
      <c r="C92" s="27" t="s">
        <v>25</v>
      </c>
      <c r="D92" s="32"/>
      <c r="E92" s="32"/>
      <c r="F92" s="25" t="str">
        <f>IF(E18="","",E18)</f>
        <v>Vyplň údaj</v>
      </c>
      <c r="G92" s="32"/>
      <c r="H92" s="32"/>
      <c r="I92" s="27" t="s">
        <v>29</v>
      </c>
      <c r="J92" s="30" t="str">
        <f>E24</f>
        <v xml:space="preserve"> </v>
      </c>
      <c r="K92" s="3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hidden="1" customHeight="1">
      <c r="A94" s="32"/>
      <c r="B94" s="33"/>
      <c r="C94" s="111" t="s">
        <v>84</v>
      </c>
      <c r="D94" s="103"/>
      <c r="E94" s="103"/>
      <c r="F94" s="103"/>
      <c r="G94" s="103"/>
      <c r="H94" s="103"/>
      <c r="I94" s="103"/>
      <c r="J94" s="112" t="s">
        <v>85</v>
      </c>
      <c r="K94" s="103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5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5" hidden="1" customHeight="1">
      <c r="A96" s="32"/>
      <c r="B96" s="33"/>
      <c r="C96" s="113" t="s">
        <v>86</v>
      </c>
      <c r="D96" s="32"/>
      <c r="E96" s="32"/>
      <c r="F96" s="32"/>
      <c r="G96" s="32"/>
      <c r="H96" s="32"/>
      <c r="I96" s="32"/>
      <c r="J96" s="74">
        <f>J125</f>
        <v>0</v>
      </c>
      <c r="K96" s="32"/>
      <c r="L96" s="45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87</v>
      </c>
    </row>
    <row r="97" spans="1:31" s="9" customFormat="1" ht="24.9" hidden="1" customHeight="1">
      <c r="B97" s="114"/>
      <c r="D97" s="115" t="s">
        <v>88</v>
      </c>
      <c r="E97" s="116"/>
      <c r="F97" s="116"/>
      <c r="G97" s="116"/>
      <c r="H97" s="116"/>
      <c r="I97" s="116"/>
      <c r="J97" s="117">
        <f>J126</f>
        <v>0</v>
      </c>
      <c r="L97" s="114"/>
    </row>
    <row r="98" spans="1:31" s="10" customFormat="1" ht="19.95" hidden="1" customHeight="1">
      <c r="B98" s="118"/>
      <c r="D98" s="119" t="s">
        <v>89</v>
      </c>
      <c r="E98" s="120"/>
      <c r="F98" s="120"/>
      <c r="G98" s="120"/>
      <c r="H98" s="120"/>
      <c r="I98" s="120"/>
      <c r="J98" s="121">
        <f>J127</f>
        <v>0</v>
      </c>
      <c r="L98" s="118"/>
    </row>
    <row r="99" spans="1:31" s="10" customFormat="1" ht="19.95" hidden="1" customHeight="1">
      <c r="B99" s="118"/>
      <c r="D99" s="119" t="s">
        <v>90</v>
      </c>
      <c r="E99" s="120"/>
      <c r="F99" s="120"/>
      <c r="G99" s="120"/>
      <c r="H99" s="120"/>
      <c r="I99" s="120"/>
      <c r="J99" s="121">
        <f>J138</f>
        <v>0</v>
      </c>
      <c r="L99" s="118"/>
    </row>
    <row r="100" spans="1:31" s="10" customFormat="1" ht="19.95" hidden="1" customHeight="1">
      <c r="B100" s="118"/>
      <c r="D100" s="119" t="s">
        <v>91</v>
      </c>
      <c r="E100" s="120"/>
      <c r="F100" s="120"/>
      <c r="G100" s="120"/>
      <c r="H100" s="120"/>
      <c r="I100" s="120"/>
      <c r="J100" s="121">
        <f>J147</f>
        <v>0</v>
      </c>
      <c r="L100" s="118"/>
    </row>
    <row r="101" spans="1:31" s="10" customFormat="1" ht="19.95" hidden="1" customHeight="1">
      <c r="B101" s="118"/>
      <c r="D101" s="119" t="s">
        <v>92</v>
      </c>
      <c r="E101" s="120"/>
      <c r="F101" s="120"/>
      <c r="G101" s="120"/>
      <c r="H101" s="120"/>
      <c r="I101" s="120"/>
      <c r="J101" s="121">
        <f>J154</f>
        <v>0</v>
      </c>
      <c r="L101" s="118"/>
    </row>
    <row r="102" spans="1:31" s="10" customFormat="1" ht="19.95" hidden="1" customHeight="1">
      <c r="B102" s="118"/>
      <c r="D102" s="119" t="s">
        <v>93</v>
      </c>
      <c r="E102" s="120"/>
      <c r="F102" s="120"/>
      <c r="G102" s="120"/>
      <c r="H102" s="120"/>
      <c r="I102" s="120"/>
      <c r="J102" s="121">
        <f>J174</f>
        <v>0</v>
      </c>
      <c r="L102" s="118"/>
    </row>
    <row r="103" spans="1:31" s="10" customFormat="1" ht="19.95" hidden="1" customHeight="1">
      <c r="B103" s="118"/>
      <c r="D103" s="119" t="s">
        <v>94</v>
      </c>
      <c r="E103" s="120"/>
      <c r="F103" s="120"/>
      <c r="G103" s="120"/>
      <c r="H103" s="120"/>
      <c r="I103" s="120"/>
      <c r="J103" s="121">
        <f>J177</f>
        <v>0</v>
      </c>
      <c r="L103" s="118"/>
    </row>
    <row r="104" spans="1:31" s="10" customFormat="1" ht="19.95" hidden="1" customHeight="1">
      <c r="B104" s="118"/>
      <c r="D104" s="119" t="s">
        <v>95</v>
      </c>
      <c r="E104" s="120"/>
      <c r="F104" s="120"/>
      <c r="G104" s="120"/>
      <c r="H104" s="120"/>
      <c r="I104" s="120"/>
      <c r="J104" s="121">
        <f>J193</f>
        <v>0</v>
      </c>
      <c r="L104" s="118"/>
    </row>
    <row r="105" spans="1:31" s="9" customFormat="1" ht="24.9" hidden="1" customHeight="1">
      <c r="B105" s="114"/>
      <c r="D105" s="115" t="s">
        <v>96</v>
      </c>
      <c r="E105" s="116"/>
      <c r="F105" s="116"/>
      <c r="G105" s="116"/>
      <c r="H105" s="116"/>
      <c r="I105" s="116"/>
      <c r="J105" s="117">
        <f>J195</f>
        <v>0</v>
      </c>
      <c r="L105" s="114"/>
    </row>
    <row r="106" spans="1:31" s="2" customFormat="1" ht="21.75" hidden="1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5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" hidden="1" customHeight="1">
      <c r="A107" s="32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5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hidden="1"/>
    <row r="109" spans="1:31" hidden="1"/>
    <row r="110" spans="1:31" hidden="1"/>
    <row r="111" spans="1:31" s="2" customFormat="1" ht="6.9" customHeight="1">
      <c r="A111" s="32"/>
      <c r="B111" s="52"/>
      <c r="C111" s="53"/>
      <c r="D111" s="53"/>
      <c r="E111" s="53"/>
      <c r="F111" s="53"/>
      <c r="G111" s="53"/>
      <c r="H111" s="53"/>
      <c r="I111" s="53"/>
      <c r="J111" s="53"/>
      <c r="K111" s="53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4.9" customHeight="1">
      <c r="A112" s="32"/>
      <c r="B112" s="33"/>
      <c r="C112" s="21" t="s">
        <v>97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14</v>
      </c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45" t="str">
        <f>E7</f>
        <v>Odvodnenie cesty Nová osada</v>
      </c>
      <c r="F115" s="246"/>
      <c r="G115" s="246"/>
      <c r="H115" s="246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81</v>
      </c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214" t="str">
        <f>E9</f>
        <v>01b - Odvodnenie cesty Nová osada</v>
      </c>
      <c r="F117" s="244"/>
      <c r="G117" s="244"/>
      <c r="H117" s="244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18</v>
      </c>
      <c r="D119" s="32"/>
      <c r="E119" s="32"/>
      <c r="F119" s="25" t="str">
        <f>F12</f>
        <v>Nová osada</v>
      </c>
      <c r="G119" s="32"/>
      <c r="H119" s="32"/>
      <c r="I119" s="27" t="s">
        <v>20</v>
      </c>
      <c r="J119" s="58">
        <f>IF(J12="","",J12)</f>
        <v>0</v>
      </c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15" customHeight="1">
      <c r="A121" s="32"/>
      <c r="B121" s="33"/>
      <c r="C121" s="27" t="s">
        <v>21</v>
      </c>
      <c r="D121" s="32"/>
      <c r="E121" s="32"/>
      <c r="F121" s="25" t="str">
        <f>E15</f>
        <v xml:space="preserve"> </v>
      </c>
      <c r="G121" s="32"/>
      <c r="H121" s="32"/>
      <c r="I121" s="27" t="s">
        <v>27</v>
      </c>
      <c r="J121" s="30" t="str">
        <f>E21</f>
        <v xml:space="preserve"> 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5.15" customHeight="1">
      <c r="A122" s="32"/>
      <c r="B122" s="33"/>
      <c r="C122" s="27" t="s">
        <v>25</v>
      </c>
      <c r="D122" s="32"/>
      <c r="E122" s="32"/>
      <c r="F122" s="25" t="str">
        <f>IF(E18="","",E18)</f>
        <v>Vyplň údaj</v>
      </c>
      <c r="G122" s="32"/>
      <c r="H122" s="32"/>
      <c r="I122" s="27" t="s">
        <v>29</v>
      </c>
      <c r="J122" s="30" t="str">
        <f>E24</f>
        <v xml:space="preserve"> </v>
      </c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5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2"/>
      <c r="B124" s="123"/>
      <c r="C124" s="124" t="s">
        <v>98</v>
      </c>
      <c r="D124" s="125" t="s">
        <v>56</v>
      </c>
      <c r="E124" s="125" t="s">
        <v>52</v>
      </c>
      <c r="F124" s="125" t="s">
        <v>53</v>
      </c>
      <c r="G124" s="125" t="s">
        <v>99</v>
      </c>
      <c r="H124" s="125" t="s">
        <v>100</v>
      </c>
      <c r="I124" s="125" t="s">
        <v>101</v>
      </c>
      <c r="J124" s="126" t="s">
        <v>85</v>
      </c>
      <c r="K124" s="127" t="s">
        <v>102</v>
      </c>
      <c r="L124" s="128"/>
      <c r="M124" s="65" t="s">
        <v>1</v>
      </c>
      <c r="N124" s="66" t="s">
        <v>35</v>
      </c>
      <c r="O124" s="66" t="s">
        <v>103</v>
      </c>
      <c r="P124" s="66" t="s">
        <v>104</v>
      </c>
      <c r="Q124" s="66" t="s">
        <v>105</v>
      </c>
      <c r="R124" s="66" t="s">
        <v>106</v>
      </c>
      <c r="S124" s="66" t="s">
        <v>107</v>
      </c>
      <c r="T124" s="67" t="s">
        <v>108</v>
      </c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</row>
    <row r="125" spans="1:65" s="2" customFormat="1" ht="22.95" customHeight="1">
      <c r="A125" s="32"/>
      <c r="B125" s="33"/>
      <c r="C125" s="72" t="s">
        <v>86</v>
      </c>
      <c r="D125" s="32"/>
      <c r="E125" s="32"/>
      <c r="F125" s="32"/>
      <c r="G125" s="32"/>
      <c r="H125" s="32"/>
      <c r="I125" s="32"/>
      <c r="J125" s="129">
        <f>BK125</f>
        <v>0</v>
      </c>
      <c r="K125" s="32"/>
      <c r="L125" s="33"/>
      <c r="M125" s="68"/>
      <c r="N125" s="59"/>
      <c r="O125" s="69"/>
      <c r="P125" s="130">
        <f>P126+P195</f>
        <v>0</v>
      </c>
      <c r="Q125" s="69"/>
      <c r="R125" s="130">
        <f>R126+R195</f>
        <v>19.206673200000001</v>
      </c>
      <c r="S125" s="69"/>
      <c r="T125" s="131">
        <f>T126+T195</f>
        <v>9.3659999999999997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70</v>
      </c>
      <c r="AU125" s="17" t="s">
        <v>87</v>
      </c>
      <c r="BK125" s="132">
        <f>BK126+BK195</f>
        <v>0</v>
      </c>
    </row>
    <row r="126" spans="1:65" s="12" customFormat="1" ht="25.95" customHeight="1">
      <c r="B126" s="133"/>
      <c r="D126" s="134" t="s">
        <v>70</v>
      </c>
      <c r="E126" s="135" t="s">
        <v>109</v>
      </c>
      <c r="F126" s="135" t="s">
        <v>110</v>
      </c>
      <c r="I126" s="136"/>
      <c r="J126" s="137">
        <f>BK126</f>
        <v>0</v>
      </c>
      <c r="L126" s="133"/>
      <c r="M126" s="138"/>
      <c r="N126" s="139"/>
      <c r="O126" s="139"/>
      <c r="P126" s="140">
        <f>P127+P138+P147+P154+P174+P177+P193</f>
        <v>0</v>
      </c>
      <c r="Q126" s="139"/>
      <c r="R126" s="140">
        <f>R127+R138+R147+R154+R174+R177+R193</f>
        <v>19.206673200000001</v>
      </c>
      <c r="S126" s="139"/>
      <c r="T126" s="141">
        <f>T127+T138+T147+T154+T174+T177+T193</f>
        <v>9.3659999999999997</v>
      </c>
      <c r="AR126" s="134" t="s">
        <v>78</v>
      </c>
      <c r="AT126" s="142" t="s">
        <v>70</v>
      </c>
      <c r="AU126" s="142" t="s">
        <v>71</v>
      </c>
      <c r="AY126" s="134" t="s">
        <v>111</v>
      </c>
      <c r="BK126" s="143">
        <f>BK127+BK138+BK147+BK154+BK174+BK177+BK193</f>
        <v>0</v>
      </c>
    </row>
    <row r="127" spans="1:65" s="12" customFormat="1" ht="22.95" customHeight="1">
      <c r="B127" s="133"/>
      <c r="D127" s="134" t="s">
        <v>70</v>
      </c>
      <c r="E127" s="144" t="s">
        <v>78</v>
      </c>
      <c r="F127" s="144" t="s">
        <v>112</v>
      </c>
      <c r="I127" s="136"/>
      <c r="J127" s="145">
        <f>BK127</f>
        <v>0</v>
      </c>
      <c r="L127" s="133"/>
      <c r="M127" s="138"/>
      <c r="N127" s="139"/>
      <c r="O127" s="139"/>
      <c r="P127" s="140">
        <f>SUM(P128:P137)</f>
        <v>0</v>
      </c>
      <c r="Q127" s="139"/>
      <c r="R127" s="140">
        <f>SUM(R128:R137)</f>
        <v>0.53400000000000003</v>
      </c>
      <c r="S127" s="139"/>
      <c r="T127" s="141">
        <f>SUM(T128:T137)</f>
        <v>9.3659999999999997</v>
      </c>
      <c r="AR127" s="134" t="s">
        <v>78</v>
      </c>
      <c r="AT127" s="142" t="s">
        <v>70</v>
      </c>
      <c r="AU127" s="142" t="s">
        <v>78</v>
      </c>
      <c r="AY127" s="134" t="s">
        <v>111</v>
      </c>
      <c r="BK127" s="143">
        <f>SUM(BK128:BK137)</f>
        <v>0</v>
      </c>
    </row>
    <row r="128" spans="1:65" s="2" customFormat="1" ht="24.15" customHeight="1">
      <c r="A128" s="32"/>
      <c r="B128" s="146"/>
      <c r="C128" s="147" t="s">
        <v>78</v>
      </c>
      <c r="D128" s="147" t="s">
        <v>113</v>
      </c>
      <c r="E128" s="148" t="s">
        <v>114</v>
      </c>
      <c r="F128" s="149" t="s">
        <v>115</v>
      </c>
      <c r="G128" s="150" t="s">
        <v>116</v>
      </c>
      <c r="H128" s="151">
        <v>8.4</v>
      </c>
      <c r="I128" s="152"/>
      <c r="J128" s="153">
        <f>ROUND(I128*H128,2)</f>
        <v>0</v>
      </c>
      <c r="K128" s="154"/>
      <c r="L128" s="33"/>
      <c r="M128" s="155" t="s">
        <v>1</v>
      </c>
      <c r="N128" s="156" t="s">
        <v>37</v>
      </c>
      <c r="O128" s="61"/>
      <c r="P128" s="157">
        <f>O128*H128</f>
        <v>0</v>
      </c>
      <c r="Q128" s="157">
        <v>0</v>
      </c>
      <c r="R128" s="157">
        <f>Q128*H128</f>
        <v>0</v>
      </c>
      <c r="S128" s="157">
        <v>0.25</v>
      </c>
      <c r="T128" s="158">
        <f>S128*H128</f>
        <v>2.1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9" t="s">
        <v>117</v>
      </c>
      <c r="AT128" s="159" t="s">
        <v>113</v>
      </c>
      <c r="AU128" s="159" t="s">
        <v>118</v>
      </c>
      <c r="AY128" s="17" t="s">
        <v>111</v>
      </c>
      <c r="BE128" s="160">
        <f>IF(N128="základná",J128,0)</f>
        <v>0</v>
      </c>
      <c r="BF128" s="160">
        <f>IF(N128="znížená",J128,0)</f>
        <v>0</v>
      </c>
      <c r="BG128" s="160">
        <f>IF(N128="zákl. prenesená",J128,0)</f>
        <v>0</v>
      </c>
      <c r="BH128" s="160">
        <f>IF(N128="zníž. prenesená",J128,0)</f>
        <v>0</v>
      </c>
      <c r="BI128" s="160">
        <f>IF(N128="nulová",J128,0)</f>
        <v>0</v>
      </c>
      <c r="BJ128" s="17" t="s">
        <v>118</v>
      </c>
      <c r="BK128" s="160">
        <f>ROUND(I128*H128,2)</f>
        <v>0</v>
      </c>
      <c r="BL128" s="17" t="s">
        <v>117</v>
      </c>
      <c r="BM128" s="159" t="s">
        <v>119</v>
      </c>
    </row>
    <row r="129" spans="1:65" s="13" customFormat="1">
      <c r="B129" s="161"/>
      <c r="D129" s="162" t="s">
        <v>120</v>
      </c>
      <c r="E129" s="163" t="s">
        <v>1</v>
      </c>
      <c r="F129" s="164" t="s">
        <v>121</v>
      </c>
      <c r="H129" s="165">
        <v>8.4</v>
      </c>
      <c r="I129" s="166"/>
      <c r="L129" s="161"/>
      <c r="M129" s="167"/>
      <c r="N129" s="168"/>
      <c r="O129" s="168"/>
      <c r="P129" s="168"/>
      <c r="Q129" s="168"/>
      <c r="R129" s="168"/>
      <c r="S129" s="168"/>
      <c r="T129" s="169"/>
      <c r="AT129" s="163" t="s">
        <v>120</v>
      </c>
      <c r="AU129" s="163" t="s">
        <v>118</v>
      </c>
      <c r="AV129" s="13" t="s">
        <v>118</v>
      </c>
      <c r="AW129" s="13" t="s">
        <v>28</v>
      </c>
      <c r="AX129" s="13" t="s">
        <v>78</v>
      </c>
      <c r="AY129" s="163" t="s">
        <v>111</v>
      </c>
    </row>
    <row r="130" spans="1:65" s="2" customFormat="1" ht="24.15" customHeight="1">
      <c r="A130" s="32"/>
      <c r="B130" s="146"/>
      <c r="C130" s="147" t="s">
        <v>118</v>
      </c>
      <c r="D130" s="147" t="s">
        <v>113</v>
      </c>
      <c r="E130" s="148" t="s">
        <v>122</v>
      </c>
      <c r="F130" s="149" t="s">
        <v>123</v>
      </c>
      <c r="G130" s="150" t="s">
        <v>116</v>
      </c>
      <c r="H130" s="151">
        <v>8.4</v>
      </c>
      <c r="I130" s="152"/>
      <c r="J130" s="153">
        <f>ROUND(I130*H130,2)</f>
        <v>0</v>
      </c>
      <c r="K130" s="154"/>
      <c r="L130" s="33"/>
      <c r="M130" s="155" t="s">
        <v>1</v>
      </c>
      <c r="N130" s="156" t="s">
        <v>37</v>
      </c>
      <c r="O130" s="61"/>
      <c r="P130" s="157">
        <f>O130*H130</f>
        <v>0</v>
      </c>
      <c r="Q130" s="157">
        <v>0</v>
      </c>
      <c r="R130" s="157">
        <f>Q130*H130</f>
        <v>0</v>
      </c>
      <c r="S130" s="157">
        <v>0.24</v>
      </c>
      <c r="T130" s="158">
        <f>S130*H130</f>
        <v>2.016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9" t="s">
        <v>117</v>
      </c>
      <c r="AT130" s="159" t="s">
        <v>113</v>
      </c>
      <c r="AU130" s="159" t="s">
        <v>118</v>
      </c>
      <c r="AY130" s="17" t="s">
        <v>111</v>
      </c>
      <c r="BE130" s="160">
        <f>IF(N130="základná",J130,0)</f>
        <v>0</v>
      </c>
      <c r="BF130" s="160">
        <f>IF(N130="znížená",J130,0)</f>
        <v>0</v>
      </c>
      <c r="BG130" s="160">
        <f>IF(N130="zákl. prenesená",J130,0)</f>
        <v>0</v>
      </c>
      <c r="BH130" s="160">
        <f>IF(N130="zníž. prenesená",J130,0)</f>
        <v>0</v>
      </c>
      <c r="BI130" s="160">
        <f>IF(N130="nulová",J130,0)</f>
        <v>0</v>
      </c>
      <c r="BJ130" s="17" t="s">
        <v>118</v>
      </c>
      <c r="BK130" s="160">
        <f>ROUND(I130*H130,2)</f>
        <v>0</v>
      </c>
      <c r="BL130" s="17" t="s">
        <v>117</v>
      </c>
      <c r="BM130" s="159" t="s">
        <v>124</v>
      </c>
    </row>
    <row r="131" spans="1:65" s="2" customFormat="1" ht="33" customHeight="1">
      <c r="A131" s="32"/>
      <c r="B131" s="146"/>
      <c r="C131" s="147" t="s">
        <v>125</v>
      </c>
      <c r="D131" s="147" t="s">
        <v>113</v>
      </c>
      <c r="E131" s="148" t="s">
        <v>126</v>
      </c>
      <c r="F131" s="149" t="s">
        <v>127</v>
      </c>
      <c r="G131" s="150" t="s">
        <v>116</v>
      </c>
      <c r="H131" s="151">
        <v>8.4</v>
      </c>
      <c r="I131" s="152"/>
      <c r="J131" s="153">
        <f>ROUND(I131*H131,2)</f>
        <v>0</v>
      </c>
      <c r="K131" s="154"/>
      <c r="L131" s="33"/>
      <c r="M131" s="155" t="s">
        <v>1</v>
      </c>
      <c r="N131" s="156" t="s">
        <v>37</v>
      </c>
      <c r="O131" s="61"/>
      <c r="P131" s="157">
        <f>O131*H131</f>
        <v>0</v>
      </c>
      <c r="Q131" s="157">
        <v>0</v>
      </c>
      <c r="R131" s="157">
        <f>Q131*H131</f>
        <v>0</v>
      </c>
      <c r="S131" s="157">
        <v>0.4</v>
      </c>
      <c r="T131" s="158">
        <f>S131*H131</f>
        <v>3.3600000000000003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9" t="s">
        <v>117</v>
      </c>
      <c r="AT131" s="159" t="s">
        <v>113</v>
      </c>
      <c r="AU131" s="159" t="s">
        <v>118</v>
      </c>
      <c r="AY131" s="17" t="s">
        <v>111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7" t="s">
        <v>118</v>
      </c>
      <c r="BK131" s="160">
        <f>ROUND(I131*H131,2)</f>
        <v>0</v>
      </c>
      <c r="BL131" s="17" t="s">
        <v>117</v>
      </c>
      <c r="BM131" s="159" t="s">
        <v>128</v>
      </c>
    </row>
    <row r="132" spans="1:65" s="2" customFormat="1" ht="33" customHeight="1">
      <c r="A132" s="32"/>
      <c r="B132" s="146"/>
      <c r="C132" s="147" t="s">
        <v>117</v>
      </c>
      <c r="D132" s="147" t="s">
        <v>113</v>
      </c>
      <c r="E132" s="148" t="s">
        <v>129</v>
      </c>
      <c r="F132" s="149" t="s">
        <v>130</v>
      </c>
      <c r="G132" s="150" t="s">
        <v>116</v>
      </c>
      <c r="H132" s="151">
        <v>8.4</v>
      </c>
      <c r="I132" s="152"/>
      <c r="J132" s="153">
        <f>ROUND(I132*H132,2)</f>
        <v>0</v>
      </c>
      <c r="K132" s="154"/>
      <c r="L132" s="33"/>
      <c r="M132" s="155" t="s">
        <v>1</v>
      </c>
      <c r="N132" s="156" t="s">
        <v>37</v>
      </c>
      <c r="O132" s="61"/>
      <c r="P132" s="157">
        <f>O132*H132</f>
        <v>0</v>
      </c>
      <c r="Q132" s="157">
        <v>0</v>
      </c>
      <c r="R132" s="157">
        <f>Q132*H132</f>
        <v>0</v>
      </c>
      <c r="S132" s="157">
        <v>0.22500000000000001</v>
      </c>
      <c r="T132" s="158">
        <f>S132*H132</f>
        <v>1.8900000000000001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9" t="s">
        <v>117</v>
      </c>
      <c r="AT132" s="159" t="s">
        <v>113</v>
      </c>
      <c r="AU132" s="159" t="s">
        <v>118</v>
      </c>
      <c r="AY132" s="17" t="s">
        <v>111</v>
      </c>
      <c r="BE132" s="160">
        <f>IF(N132="základná",J132,0)</f>
        <v>0</v>
      </c>
      <c r="BF132" s="160">
        <f>IF(N132="znížená",J132,0)</f>
        <v>0</v>
      </c>
      <c r="BG132" s="160">
        <f>IF(N132="zákl. prenesená",J132,0)</f>
        <v>0</v>
      </c>
      <c r="BH132" s="160">
        <f>IF(N132="zníž. prenesená",J132,0)</f>
        <v>0</v>
      </c>
      <c r="BI132" s="160">
        <f>IF(N132="nulová",J132,0)</f>
        <v>0</v>
      </c>
      <c r="BJ132" s="17" t="s">
        <v>118</v>
      </c>
      <c r="BK132" s="160">
        <f>ROUND(I132*H132,2)</f>
        <v>0</v>
      </c>
      <c r="BL132" s="17" t="s">
        <v>117</v>
      </c>
      <c r="BM132" s="159" t="s">
        <v>131</v>
      </c>
    </row>
    <row r="133" spans="1:65" s="2" customFormat="1" ht="24.15" customHeight="1">
      <c r="A133" s="32"/>
      <c r="B133" s="146"/>
      <c r="C133" s="147" t="s">
        <v>132</v>
      </c>
      <c r="D133" s="147" t="s">
        <v>113</v>
      </c>
      <c r="E133" s="148" t="s">
        <v>133</v>
      </c>
      <c r="F133" s="149" t="s">
        <v>134</v>
      </c>
      <c r="G133" s="150" t="s">
        <v>135</v>
      </c>
      <c r="H133" s="151">
        <v>0.314</v>
      </c>
      <c r="I133" s="152"/>
      <c r="J133" s="153">
        <f>ROUND(I133*H133,2)</f>
        <v>0</v>
      </c>
      <c r="K133" s="154"/>
      <c r="L133" s="33"/>
      <c r="M133" s="155" t="s">
        <v>1</v>
      </c>
      <c r="N133" s="156" t="s">
        <v>37</v>
      </c>
      <c r="O133" s="61"/>
      <c r="P133" s="157">
        <f>O133*H133</f>
        <v>0</v>
      </c>
      <c r="Q133" s="157">
        <v>0</v>
      </c>
      <c r="R133" s="157">
        <f>Q133*H133</f>
        <v>0</v>
      </c>
      <c r="S133" s="157">
        <v>0</v>
      </c>
      <c r="T133" s="158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9" t="s">
        <v>117</v>
      </c>
      <c r="AT133" s="159" t="s">
        <v>113</v>
      </c>
      <c r="AU133" s="159" t="s">
        <v>118</v>
      </c>
      <c r="AY133" s="17" t="s">
        <v>111</v>
      </c>
      <c r="BE133" s="160">
        <f>IF(N133="základná",J133,0)</f>
        <v>0</v>
      </c>
      <c r="BF133" s="160">
        <f>IF(N133="znížená",J133,0)</f>
        <v>0</v>
      </c>
      <c r="BG133" s="160">
        <f>IF(N133="zákl. prenesená",J133,0)</f>
        <v>0</v>
      </c>
      <c r="BH133" s="160">
        <f>IF(N133="zníž. prenesená",J133,0)</f>
        <v>0</v>
      </c>
      <c r="BI133" s="160">
        <f>IF(N133="nulová",J133,0)</f>
        <v>0</v>
      </c>
      <c r="BJ133" s="17" t="s">
        <v>118</v>
      </c>
      <c r="BK133" s="160">
        <f>ROUND(I133*H133,2)</f>
        <v>0</v>
      </c>
      <c r="BL133" s="17" t="s">
        <v>117</v>
      </c>
      <c r="BM133" s="159" t="s">
        <v>136</v>
      </c>
    </row>
    <row r="134" spans="1:65" s="14" customFormat="1">
      <c r="B134" s="170"/>
      <c r="D134" s="162" t="s">
        <v>120</v>
      </c>
      <c r="E134" s="171" t="s">
        <v>1</v>
      </c>
      <c r="F134" s="172" t="s">
        <v>137</v>
      </c>
      <c r="H134" s="171" t="s">
        <v>1</v>
      </c>
      <c r="I134" s="173"/>
      <c r="L134" s="170"/>
      <c r="M134" s="174"/>
      <c r="N134" s="175"/>
      <c r="O134" s="175"/>
      <c r="P134" s="175"/>
      <c r="Q134" s="175"/>
      <c r="R134" s="175"/>
      <c r="S134" s="175"/>
      <c r="T134" s="176"/>
      <c r="AT134" s="171" t="s">
        <v>120</v>
      </c>
      <c r="AU134" s="171" t="s">
        <v>118</v>
      </c>
      <c r="AV134" s="14" t="s">
        <v>78</v>
      </c>
      <c r="AW134" s="14" t="s">
        <v>28</v>
      </c>
      <c r="AX134" s="14" t="s">
        <v>71</v>
      </c>
      <c r="AY134" s="171" t="s">
        <v>111</v>
      </c>
    </row>
    <row r="135" spans="1:65" s="13" customFormat="1">
      <c r="B135" s="161"/>
      <c r="D135" s="162" t="s">
        <v>120</v>
      </c>
      <c r="E135" s="163" t="s">
        <v>1</v>
      </c>
      <c r="F135" s="164" t="s">
        <v>138</v>
      </c>
      <c r="H135" s="165">
        <v>0.314</v>
      </c>
      <c r="I135" s="166"/>
      <c r="L135" s="161"/>
      <c r="M135" s="167"/>
      <c r="N135" s="168"/>
      <c r="O135" s="168"/>
      <c r="P135" s="168"/>
      <c r="Q135" s="168"/>
      <c r="R135" s="168"/>
      <c r="S135" s="168"/>
      <c r="T135" s="169"/>
      <c r="AT135" s="163" t="s">
        <v>120</v>
      </c>
      <c r="AU135" s="163" t="s">
        <v>118</v>
      </c>
      <c r="AV135" s="13" t="s">
        <v>118</v>
      </c>
      <c r="AW135" s="13" t="s">
        <v>28</v>
      </c>
      <c r="AX135" s="13" t="s">
        <v>78</v>
      </c>
      <c r="AY135" s="163" t="s">
        <v>111</v>
      </c>
    </row>
    <row r="136" spans="1:65" s="2" customFormat="1" ht="16.5" customHeight="1">
      <c r="A136" s="32"/>
      <c r="B136" s="146"/>
      <c r="C136" s="177" t="s">
        <v>139</v>
      </c>
      <c r="D136" s="177" t="s">
        <v>140</v>
      </c>
      <c r="E136" s="178" t="s">
        <v>141</v>
      </c>
      <c r="F136" s="179" t="s">
        <v>142</v>
      </c>
      <c r="G136" s="180" t="s">
        <v>143</v>
      </c>
      <c r="H136" s="181">
        <v>0.53400000000000003</v>
      </c>
      <c r="I136" s="182"/>
      <c r="J136" s="183">
        <f>ROUND(I136*H136,2)</f>
        <v>0</v>
      </c>
      <c r="K136" s="184"/>
      <c r="L136" s="185"/>
      <c r="M136" s="186" t="s">
        <v>1</v>
      </c>
      <c r="N136" s="187" t="s">
        <v>37</v>
      </c>
      <c r="O136" s="61"/>
      <c r="P136" s="157">
        <f>O136*H136</f>
        <v>0</v>
      </c>
      <c r="Q136" s="157">
        <v>1</v>
      </c>
      <c r="R136" s="157">
        <f>Q136*H136</f>
        <v>0.53400000000000003</v>
      </c>
      <c r="S136" s="157">
        <v>0</v>
      </c>
      <c r="T136" s="158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9" t="s">
        <v>144</v>
      </c>
      <c r="AT136" s="159" t="s">
        <v>140</v>
      </c>
      <c r="AU136" s="159" t="s">
        <v>118</v>
      </c>
      <c r="AY136" s="17" t="s">
        <v>111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7" t="s">
        <v>118</v>
      </c>
      <c r="BK136" s="160">
        <f>ROUND(I136*H136,2)</f>
        <v>0</v>
      </c>
      <c r="BL136" s="17" t="s">
        <v>117</v>
      </c>
      <c r="BM136" s="159" t="s">
        <v>145</v>
      </c>
    </row>
    <row r="137" spans="1:65" s="13" customFormat="1">
      <c r="B137" s="161"/>
      <c r="D137" s="162" t="s">
        <v>120</v>
      </c>
      <c r="E137" s="163" t="s">
        <v>1</v>
      </c>
      <c r="F137" s="164" t="s">
        <v>146</v>
      </c>
      <c r="H137" s="165">
        <v>0.53400000000000003</v>
      </c>
      <c r="I137" s="166"/>
      <c r="L137" s="161"/>
      <c r="M137" s="167"/>
      <c r="N137" s="168"/>
      <c r="O137" s="168"/>
      <c r="P137" s="168"/>
      <c r="Q137" s="168"/>
      <c r="R137" s="168"/>
      <c r="S137" s="168"/>
      <c r="T137" s="169"/>
      <c r="AT137" s="163" t="s">
        <v>120</v>
      </c>
      <c r="AU137" s="163" t="s">
        <v>118</v>
      </c>
      <c r="AV137" s="13" t="s">
        <v>118</v>
      </c>
      <c r="AW137" s="13" t="s">
        <v>28</v>
      </c>
      <c r="AX137" s="13" t="s">
        <v>78</v>
      </c>
      <c r="AY137" s="163" t="s">
        <v>111</v>
      </c>
    </row>
    <row r="138" spans="1:65" s="12" customFormat="1" ht="22.95" customHeight="1">
      <c r="B138" s="133"/>
      <c r="D138" s="134" t="s">
        <v>70</v>
      </c>
      <c r="E138" s="144" t="s">
        <v>125</v>
      </c>
      <c r="F138" s="144" t="s">
        <v>147</v>
      </c>
      <c r="I138" s="136"/>
      <c r="J138" s="145">
        <f>BK138</f>
        <v>0</v>
      </c>
      <c r="L138" s="133"/>
      <c r="M138" s="138"/>
      <c r="N138" s="139"/>
      <c r="O138" s="139"/>
      <c r="P138" s="140">
        <f>SUM(P139:P146)</f>
        <v>0</v>
      </c>
      <c r="Q138" s="139"/>
      <c r="R138" s="140">
        <f>SUM(R139:R146)</f>
        <v>3.4464499999999996</v>
      </c>
      <c r="S138" s="139"/>
      <c r="T138" s="141">
        <f>SUM(T139:T146)</f>
        <v>0</v>
      </c>
      <c r="AR138" s="134" t="s">
        <v>78</v>
      </c>
      <c r="AT138" s="142" t="s">
        <v>70</v>
      </c>
      <c r="AU138" s="142" t="s">
        <v>78</v>
      </c>
      <c r="AY138" s="134" t="s">
        <v>111</v>
      </c>
      <c r="BK138" s="143">
        <f>SUM(BK139:BK146)</f>
        <v>0</v>
      </c>
    </row>
    <row r="139" spans="1:65" s="2" customFormat="1" ht="16.5" customHeight="1">
      <c r="A139" s="32"/>
      <c r="B139" s="146"/>
      <c r="C139" s="147" t="s">
        <v>148</v>
      </c>
      <c r="D139" s="147" t="s">
        <v>113</v>
      </c>
      <c r="E139" s="148" t="s">
        <v>149</v>
      </c>
      <c r="F139" s="149" t="s">
        <v>150</v>
      </c>
      <c r="G139" s="150" t="s">
        <v>135</v>
      </c>
      <c r="H139" s="151">
        <v>1.4</v>
      </c>
      <c r="I139" s="152"/>
      <c r="J139" s="153">
        <f>ROUND(I139*H139,2)</f>
        <v>0</v>
      </c>
      <c r="K139" s="154"/>
      <c r="L139" s="33"/>
      <c r="M139" s="155" t="s">
        <v>1</v>
      </c>
      <c r="N139" s="156" t="s">
        <v>37</v>
      </c>
      <c r="O139" s="61"/>
      <c r="P139" s="157">
        <f>O139*H139</f>
        <v>0</v>
      </c>
      <c r="Q139" s="157">
        <v>2.4617499999999999</v>
      </c>
      <c r="R139" s="157">
        <f>Q139*H139</f>
        <v>3.4464499999999996</v>
      </c>
      <c r="S139" s="157">
        <v>0</v>
      </c>
      <c r="T139" s="158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9" t="s">
        <v>117</v>
      </c>
      <c r="AT139" s="159" t="s">
        <v>113</v>
      </c>
      <c r="AU139" s="159" t="s">
        <v>118</v>
      </c>
      <c r="AY139" s="17" t="s">
        <v>111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7" t="s">
        <v>118</v>
      </c>
      <c r="BK139" s="160">
        <f>ROUND(I139*H139,2)</f>
        <v>0</v>
      </c>
      <c r="BL139" s="17" t="s">
        <v>117</v>
      </c>
      <c r="BM139" s="159" t="s">
        <v>151</v>
      </c>
    </row>
    <row r="140" spans="1:65" s="14" customFormat="1">
      <c r="B140" s="170"/>
      <c r="D140" s="162" t="s">
        <v>120</v>
      </c>
      <c r="E140" s="171" t="s">
        <v>1</v>
      </c>
      <c r="F140" s="172" t="s">
        <v>152</v>
      </c>
      <c r="H140" s="171" t="s">
        <v>1</v>
      </c>
      <c r="I140" s="173"/>
      <c r="L140" s="170"/>
      <c r="M140" s="174"/>
      <c r="N140" s="175"/>
      <c r="O140" s="175"/>
      <c r="P140" s="175"/>
      <c r="Q140" s="175"/>
      <c r="R140" s="175"/>
      <c r="S140" s="175"/>
      <c r="T140" s="176"/>
      <c r="AT140" s="171" t="s">
        <v>120</v>
      </c>
      <c r="AU140" s="171" t="s">
        <v>118</v>
      </c>
      <c r="AV140" s="14" t="s">
        <v>78</v>
      </c>
      <c r="AW140" s="14" t="s">
        <v>28</v>
      </c>
      <c r="AX140" s="14" t="s">
        <v>71</v>
      </c>
      <c r="AY140" s="171" t="s">
        <v>111</v>
      </c>
    </row>
    <row r="141" spans="1:65" s="13" customFormat="1">
      <c r="B141" s="161"/>
      <c r="D141" s="162" t="s">
        <v>120</v>
      </c>
      <c r="E141" s="163" t="s">
        <v>1</v>
      </c>
      <c r="F141" s="164" t="s">
        <v>153</v>
      </c>
      <c r="H141" s="165">
        <v>5.46</v>
      </c>
      <c r="I141" s="166"/>
      <c r="L141" s="161"/>
      <c r="M141" s="167"/>
      <c r="N141" s="168"/>
      <c r="O141" s="168"/>
      <c r="P141" s="168"/>
      <c r="Q141" s="168"/>
      <c r="R141" s="168"/>
      <c r="S141" s="168"/>
      <c r="T141" s="169"/>
      <c r="AT141" s="163" t="s">
        <v>120</v>
      </c>
      <c r="AU141" s="163" t="s">
        <v>118</v>
      </c>
      <c r="AV141" s="13" t="s">
        <v>118</v>
      </c>
      <c r="AW141" s="13" t="s">
        <v>28</v>
      </c>
      <c r="AX141" s="13" t="s">
        <v>71</v>
      </c>
      <c r="AY141" s="163" t="s">
        <v>111</v>
      </c>
    </row>
    <row r="142" spans="1:65" s="14" customFormat="1">
      <c r="B142" s="170"/>
      <c r="D142" s="162" t="s">
        <v>120</v>
      </c>
      <c r="E142" s="171" t="s">
        <v>1</v>
      </c>
      <c r="F142" s="172" t="s">
        <v>154</v>
      </c>
      <c r="H142" s="171" t="s">
        <v>1</v>
      </c>
      <c r="I142" s="173"/>
      <c r="L142" s="170"/>
      <c r="M142" s="174"/>
      <c r="N142" s="175"/>
      <c r="O142" s="175"/>
      <c r="P142" s="175"/>
      <c r="Q142" s="175"/>
      <c r="R142" s="175"/>
      <c r="S142" s="175"/>
      <c r="T142" s="176"/>
      <c r="AT142" s="171" t="s">
        <v>120</v>
      </c>
      <c r="AU142" s="171" t="s">
        <v>118</v>
      </c>
      <c r="AV142" s="14" t="s">
        <v>78</v>
      </c>
      <c r="AW142" s="14" t="s">
        <v>28</v>
      </c>
      <c r="AX142" s="14" t="s">
        <v>71</v>
      </c>
      <c r="AY142" s="171" t="s">
        <v>111</v>
      </c>
    </row>
    <row r="143" spans="1:65" s="13" customFormat="1">
      <c r="B143" s="161"/>
      <c r="D143" s="162" t="s">
        <v>120</v>
      </c>
      <c r="E143" s="163" t="s">
        <v>1</v>
      </c>
      <c r="F143" s="164" t="s">
        <v>155</v>
      </c>
      <c r="H143" s="165">
        <v>-2.8</v>
      </c>
      <c r="I143" s="166"/>
      <c r="L143" s="161"/>
      <c r="M143" s="167"/>
      <c r="N143" s="168"/>
      <c r="O143" s="168"/>
      <c r="P143" s="168"/>
      <c r="Q143" s="168"/>
      <c r="R143" s="168"/>
      <c r="S143" s="168"/>
      <c r="T143" s="169"/>
      <c r="AT143" s="163" t="s">
        <v>120</v>
      </c>
      <c r="AU143" s="163" t="s">
        <v>118</v>
      </c>
      <c r="AV143" s="13" t="s">
        <v>118</v>
      </c>
      <c r="AW143" s="13" t="s">
        <v>28</v>
      </c>
      <c r="AX143" s="13" t="s">
        <v>71</v>
      </c>
      <c r="AY143" s="163" t="s">
        <v>111</v>
      </c>
    </row>
    <row r="144" spans="1:65" s="14" customFormat="1">
      <c r="B144" s="170"/>
      <c r="D144" s="162" t="s">
        <v>120</v>
      </c>
      <c r="E144" s="171" t="s">
        <v>1</v>
      </c>
      <c r="F144" s="172" t="s">
        <v>156</v>
      </c>
      <c r="H144" s="171" t="s">
        <v>1</v>
      </c>
      <c r="I144" s="173"/>
      <c r="L144" s="170"/>
      <c r="M144" s="174"/>
      <c r="N144" s="175"/>
      <c r="O144" s="175"/>
      <c r="P144" s="175"/>
      <c r="Q144" s="175"/>
      <c r="R144" s="175"/>
      <c r="S144" s="175"/>
      <c r="T144" s="176"/>
      <c r="AT144" s="171" t="s">
        <v>120</v>
      </c>
      <c r="AU144" s="171" t="s">
        <v>118</v>
      </c>
      <c r="AV144" s="14" t="s">
        <v>78</v>
      </c>
      <c r="AW144" s="14" t="s">
        <v>28</v>
      </c>
      <c r="AX144" s="14" t="s">
        <v>71</v>
      </c>
      <c r="AY144" s="171" t="s">
        <v>111</v>
      </c>
    </row>
    <row r="145" spans="1:65" s="13" customFormat="1">
      <c r="B145" s="161"/>
      <c r="D145" s="162" t="s">
        <v>120</v>
      </c>
      <c r="E145" s="163" t="s">
        <v>1</v>
      </c>
      <c r="F145" s="164" t="s">
        <v>157</v>
      </c>
      <c r="H145" s="165">
        <v>-1.26</v>
      </c>
      <c r="I145" s="166"/>
      <c r="L145" s="161"/>
      <c r="M145" s="167"/>
      <c r="N145" s="168"/>
      <c r="O145" s="168"/>
      <c r="P145" s="168"/>
      <c r="Q145" s="168"/>
      <c r="R145" s="168"/>
      <c r="S145" s="168"/>
      <c r="T145" s="169"/>
      <c r="AT145" s="163" t="s">
        <v>120</v>
      </c>
      <c r="AU145" s="163" t="s">
        <v>118</v>
      </c>
      <c r="AV145" s="13" t="s">
        <v>118</v>
      </c>
      <c r="AW145" s="13" t="s">
        <v>28</v>
      </c>
      <c r="AX145" s="13" t="s">
        <v>71</v>
      </c>
      <c r="AY145" s="163" t="s">
        <v>111</v>
      </c>
    </row>
    <row r="146" spans="1:65" s="15" customFormat="1">
      <c r="B146" s="188"/>
      <c r="D146" s="162" t="s">
        <v>120</v>
      </c>
      <c r="E146" s="189" t="s">
        <v>1</v>
      </c>
      <c r="F146" s="190" t="s">
        <v>158</v>
      </c>
      <c r="H146" s="191">
        <v>1.4</v>
      </c>
      <c r="I146" s="192"/>
      <c r="L146" s="188"/>
      <c r="M146" s="193"/>
      <c r="N146" s="194"/>
      <c r="O146" s="194"/>
      <c r="P146" s="194"/>
      <c r="Q146" s="194"/>
      <c r="R146" s="194"/>
      <c r="S146" s="194"/>
      <c r="T146" s="195"/>
      <c r="AT146" s="189" t="s">
        <v>120</v>
      </c>
      <c r="AU146" s="189" t="s">
        <v>118</v>
      </c>
      <c r="AV146" s="15" t="s">
        <v>117</v>
      </c>
      <c r="AW146" s="15" t="s">
        <v>28</v>
      </c>
      <c r="AX146" s="15" t="s">
        <v>78</v>
      </c>
      <c r="AY146" s="189" t="s">
        <v>111</v>
      </c>
    </row>
    <row r="147" spans="1:65" s="12" customFormat="1" ht="22.95" customHeight="1">
      <c r="B147" s="133"/>
      <c r="D147" s="134" t="s">
        <v>70</v>
      </c>
      <c r="E147" s="144" t="s">
        <v>117</v>
      </c>
      <c r="F147" s="144" t="s">
        <v>159</v>
      </c>
      <c r="I147" s="136"/>
      <c r="J147" s="145">
        <f>BK147</f>
        <v>0</v>
      </c>
      <c r="L147" s="133"/>
      <c r="M147" s="138"/>
      <c r="N147" s="139"/>
      <c r="O147" s="139"/>
      <c r="P147" s="140">
        <f>SUM(P148:P153)</f>
        <v>0</v>
      </c>
      <c r="Q147" s="139"/>
      <c r="R147" s="140">
        <f>SUM(R148:R153)</f>
        <v>2.6447651999999997</v>
      </c>
      <c r="S147" s="139"/>
      <c r="T147" s="141">
        <f>SUM(T148:T153)</f>
        <v>0</v>
      </c>
      <c r="AR147" s="134" t="s">
        <v>78</v>
      </c>
      <c r="AT147" s="142" t="s">
        <v>70</v>
      </c>
      <c r="AU147" s="142" t="s">
        <v>78</v>
      </c>
      <c r="AY147" s="134" t="s">
        <v>111</v>
      </c>
      <c r="BK147" s="143">
        <f>SUM(BK148:BK153)</f>
        <v>0</v>
      </c>
    </row>
    <row r="148" spans="1:65" s="2" customFormat="1" ht="33" customHeight="1">
      <c r="A148" s="32"/>
      <c r="B148" s="146"/>
      <c r="C148" s="147" t="s">
        <v>144</v>
      </c>
      <c r="D148" s="147" t="s">
        <v>113</v>
      </c>
      <c r="E148" s="148" t="s">
        <v>160</v>
      </c>
      <c r="F148" s="149" t="s">
        <v>161</v>
      </c>
      <c r="G148" s="150" t="s">
        <v>135</v>
      </c>
      <c r="H148" s="151">
        <v>0.42</v>
      </c>
      <c r="I148" s="152"/>
      <c r="J148" s="153">
        <f>ROUND(I148*H148,2)</f>
        <v>0</v>
      </c>
      <c r="K148" s="154"/>
      <c r="L148" s="33"/>
      <c r="M148" s="155" t="s">
        <v>1</v>
      </c>
      <c r="N148" s="156" t="s">
        <v>37</v>
      </c>
      <c r="O148" s="61"/>
      <c r="P148" s="157">
        <f>O148*H148</f>
        <v>0</v>
      </c>
      <c r="Q148" s="157">
        <v>1.8907799999999999</v>
      </c>
      <c r="R148" s="157">
        <f>Q148*H148</f>
        <v>0.79412759999999993</v>
      </c>
      <c r="S148" s="157">
        <v>0</v>
      </c>
      <c r="T148" s="158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9" t="s">
        <v>117</v>
      </c>
      <c r="AT148" s="159" t="s">
        <v>113</v>
      </c>
      <c r="AU148" s="159" t="s">
        <v>118</v>
      </c>
      <c r="AY148" s="17" t="s">
        <v>111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7" t="s">
        <v>118</v>
      </c>
      <c r="BK148" s="160">
        <f>ROUND(I148*H148,2)</f>
        <v>0</v>
      </c>
      <c r="BL148" s="17" t="s">
        <v>117</v>
      </c>
      <c r="BM148" s="159" t="s">
        <v>162</v>
      </c>
    </row>
    <row r="149" spans="1:65" s="14" customFormat="1">
      <c r="B149" s="170"/>
      <c r="D149" s="162" t="s">
        <v>120</v>
      </c>
      <c r="E149" s="171" t="s">
        <v>1</v>
      </c>
      <c r="F149" s="172" t="s">
        <v>163</v>
      </c>
      <c r="H149" s="171" t="s">
        <v>1</v>
      </c>
      <c r="I149" s="173"/>
      <c r="L149" s="170"/>
      <c r="M149" s="174"/>
      <c r="N149" s="175"/>
      <c r="O149" s="175"/>
      <c r="P149" s="175"/>
      <c r="Q149" s="175"/>
      <c r="R149" s="175"/>
      <c r="S149" s="175"/>
      <c r="T149" s="176"/>
      <c r="AT149" s="171" t="s">
        <v>120</v>
      </c>
      <c r="AU149" s="171" t="s">
        <v>118</v>
      </c>
      <c r="AV149" s="14" t="s">
        <v>78</v>
      </c>
      <c r="AW149" s="14" t="s">
        <v>28</v>
      </c>
      <c r="AX149" s="14" t="s">
        <v>71</v>
      </c>
      <c r="AY149" s="171" t="s">
        <v>111</v>
      </c>
    </row>
    <row r="150" spans="1:65" s="13" customFormat="1">
      <c r="B150" s="161"/>
      <c r="D150" s="162" t="s">
        <v>120</v>
      </c>
      <c r="E150" s="163" t="s">
        <v>1</v>
      </c>
      <c r="F150" s="164" t="s">
        <v>164</v>
      </c>
      <c r="H150" s="165">
        <v>0.42</v>
      </c>
      <c r="I150" s="166"/>
      <c r="L150" s="161"/>
      <c r="M150" s="167"/>
      <c r="N150" s="168"/>
      <c r="O150" s="168"/>
      <c r="P150" s="168"/>
      <c r="Q150" s="168"/>
      <c r="R150" s="168"/>
      <c r="S150" s="168"/>
      <c r="T150" s="169"/>
      <c r="AT150" s="163" t="s">
        <v>120</v>
      </c>
      <c r="AU150" s="163" t="s">
        <v>118</v>
      </c>
      <c r="AV150" s="13" t="s">
        <v>118</v>
      </c>
      <c r="AW150" s="13" t="s">
        <v>28</v>
      </c>
      <c r="AX150" s="13" t="s">
        <v>78</v>
      </c>
      <c r="AY150" s="163" t="s">
        <v>111</v>
      </c>
    </row>
    <row r="151" spans="1:65" s="2" customFormat="1" ht="24.15" customHeight="1">
      <c r="A151" s="32"/>
      <c r="B151" s="146"/>
      <c r="C151" s="147" t="s">
        <v>165</v>
      </c>
      <c r="D151" s="147" t="s">
        <v>113</v>
      </c>
      <c r="E151" s="148" t="s">
        <v>166</v>
      </c>
      <c r="F151" s="149" t="s">
        <v>167</v>
      </c>
      <c r="G151" s="150" t="s">
        <v>135</v>
      </c>
      <c r="H151" s="151">
        <v>0.84</v>
      </c>
      <c r="I151" s="152"/>
      <c r="J151" s="153">
        <f>ROUND(I151*H151,2)</f>
        <v>0</v>
      </c>
      <c r="K151" s="154"/>
      <c r="L151" s="33"/>
      <c r="M151" s="155" t="s">
        <v>1</v>
      </c>
      <c r="N151" s="156" t="s">
        <v>37</v>
      </c>
      <c r="O151" s="61"/>
      <c r="P151" s="157">
        <f>O151*H151</f>
        <v>0</v>
      </c>
      <c r="Q151" s="157">
        <v>2.2031399999999999</v>
      </c>
      <c r="R151" s="157">
        <f>Q151*H151</f>
        <v>1.8506375999999998</v>
      </c>
      <c r="S151" s="157">
        <v>0</v>
      </c>
      <c r="T151" s="158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9" t="s">
        <v>117</v>
      </c>
      <c r="AT151" s="159" t="s">
        <v>113</v>
      </c>
      <c r="AU151" s="159" t="s">
        <v>118</v>
      </c>
      <c r="AY151" s="17" t="s">
        <v>111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7" t="s">
        <v>118</v>
      </c>
      <c r="BK151" s="160">
        <f>ROUND(I151*H151,2)</f>
        <v>0</v>
      </c>
      <c r="BL151" s="17" t="s">
        <v>117</v>
      </c>
      <c r="BM151" s="159" t="s">
        <v>168</v>
      </c>
    </row>
    <row r="152" spans="1:65" s="14" customFormat="1">
      <c r="B152" s="170"/>
      <c r="D152" s="162" t="s">
        <v>120</v>
      </c>
      <c r="E152" s="171" t="s">
        <v>1</v>
      </c>
      <c r="F152" s="172" t="s">
        <v>169</v>
      </c>
      <c r="H152" s="171" t="s">
        <v>1</v>
      </c>
      <c r="I152" s="173"/>
      <c r="L152" s="170"/>
      <c r="M152" s="174"/>
      <c r="N152" s="175"/>
      <c r="O152" s="175"/>
      <c r="P152" s="175"/>
      <c r="Q152" s="175"/>
      <c r="R152" s="175"/>
      <c r="S152" s="175"/>
      <c r="T152" s="176"/>
      <c r="AT152" s="171" t="s">
        <v>120</v>
      </c>
      <c r="AU152" s="171" t="s">
        <v>118</v>
      </c>
      <c r="AV152" s="14" t="s">
        <v>78</v>
      </c>
      <c r="AW152" s="14" t="s">
        <v>28</v>
      </c>
      <c r="AX152" s="14" t="s">
        <v>71</v>
      </c>
      <c r="AY152" s="171" t="s">
        <v>111</v>
      </c>
    </row>
    <row r="153" spans="1:65" s="13" customFormat="1">
      <c r="B153" s="161"/>
      <c r="D153" s="162" t="s">
        <v>120</v>
      </c>
      <c r="E153" s="163" t="s">
        <v>1</v>
      </c>
      <c r="F153" s="164" t="s">
        <v>170</v>
      </c>
      <c r="H153" s="165">
        <v>0.84</v>
      </c>
      <c r="I153" s="166"/>
      <c r="L153" s="161"/>
      <c r="M153" s="167"/>
      <c r="N153" s="168"/>
      <c r="O153" s="168"/>
      <c r="P153" s="168"/>
      <c r="Q153" s="168"/>
      <c r="R153" s="168"/>
      <c r="S153" s="168"/>
      <c r="T153" s="169"/>
      <c r="AT153" s="163" t="s">
        <v>120</v>
      </c>
      <c r="AU153" s="163" t="s">
        <v>118</v>
      </c>
      <c r="AV153" s="13" t="s">
        <v>118</v>
      </c>
      <c r="AW153" s="13" t="s">
        <v>28</v>
      </c>
      <c r="AX153" s="13" t="s">
        <v>78</v>
      </c>
      <c r="AY153" s="163" t="s">
        <v>111</v>
      </c>
    </row>
    <row r="154" spans="1:65" s="12" customFormat="1" ht="22.95" customHeight="1">
      <c r="B154" s="133"/>
      <c r="D154" s="134" t="s">
        <v>70</v>
      </c>
      <c r="E154" s="144" t="s">
        <v>132</v>
      </c>
      <c r="F154" s="144" t="s">
        <v>171</v>
      </c>
      <c r="I154" s="136"/>
      <c r="J154" s="145">
        <f>BK154</f>
        <v>0</v>
      </c>
      <c r="L154" s="133"/>
      <c r="M154" s="138"/>
      <c r="N154" s="139"/>
      <c r="O154" s="139"/>
      <c r="P154" s="140">
        <f>SUM(P155:P173)</f>
        <v>0</v>
      </c>
      <c r="Q154" s="139"/>
      <c r="R154" s="140">
        <f>SUM(R155:R173)</f>
        <v>0.85275400000000001</v>
      </c>
      <c r="S154" s="139"/>
      <c r="T154" s="141">
        <f>SUM(T155:T173)</f>
        <v>0</v>
      </c>
      <c r="AR154" s="134" t="s">
        <v>78</v>
      </c>
      <c r="AT154" s="142" t="s">
        <v>70</v>
      </c>
      <c r="AU154" s="142" t="s">
        <v>78</v>
      </c>
      <c r="AY154" s="134" t="s">
        <v>111</v>
      </c>
      <c r="BK154" s="143">
        <f>SUM(BK155:BK173)</f>
        <v>0</v>
      </c>
    </row>
    <row r="155" spans="1:65" s="2" customFormat="1" ht="37.950000000000003" customHeight="1">
      <c r="A155" s="32"/>
      <c r="B155" s="146"/>
      <c r="C155" s="147" t="s">
        <v>172</v>
      </c>
      <c r="D155" s="147" t="s">
        <v>113</v>
      </c>
      <c r="E155" s="148" t="s">
        <v>173</v>
      </c>
      <c r="F155" s="149" t="s">
        <v>174</v>
      </c>
      <c r="G155" s="150" t="s">
        <v>116</v>
      </c>
      <c r="H155" s="151">
        <v>2.38</v>
      </c>
      <c r="I155" s="152"/>
      <c r="J155" s="153">
        <f>ROUND(I155*H155,2)</f>
        <v>0</v>
      </c>
      <c r="K155" s="154"/>
      <c r="L155" s="33"/>
      <c r="M155" s="155" t="s">
        <v>1</v>
      </c>
      <c r="N155" s="156" t="s">
        <v>37</v>
      </c>
      <c r="O155" s="61"/>
      <c r="P155" s="157">
        <f>O155*H155</f>
        <v>0</v>
      </c>
      <c r="Q155" s="157">
        <v>0.26375999999999999</v>
      </c>
      <c r="R155" s="157">
        <f>Q155*H155</f>
        <v>0.6277488</v>
      </c>
      <c r="S155" s="157">
        <v>0</v>
      </c>
      <c r="T155" s="158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9" t="s">
        <v>117</v>
      </c>
      <c r="AT155" s="159" t="s">
        <v>113</v>
      </c>
      <c r="AU155" s="159" t="s">
        <v>118</v>
      </c>
      <c r="AY155" s="17" t="s">
        <v>111</v>
      </c>
      <c r="BE155" s="160">
        <f>IF(N155="základná",J155,0)</f>
        <v>0</v>
      </c>
      <c r="BF155" s="160">
        <f>IF(N155="znížená",J155,0)</f>
        <v>0</v>
      </c>
      <c r="BG155" s="160">
        <f>IF(N155="zákl. prenesená",J155,0)</f>
        <v>0</v>
      </c>
      <c r="BH155" s="160">
        <f>IF(N155="zníž. prenesená",J155,0)</f>
        <v>0</v>
      </c>
      <c r="BI155" s="160">
        <f>IF(N155="nulová",J155,0)</f>
        <v>0</v>
      </c>
      <c r="BJ155" s="17" t="s">
        <v>118</v>
      </c>
      <c r="BK155" s="160">
        <f>ROUND(I155*H155,2)</f>
        <v>0</v>
      </c>
      <c r="BL155" s="17" t="s">
        <v>117</v>
      </c>
      <c r="BM155" s="159" t="s">
        <v>175</v>
      </c>
    </row>
    <row r="156" spans="1:65" s="14" customFormat="1">
      <c r="B156" s="170"/>
      <c r="D156" s="162" t="s">
        <v>120</v>
      </c>
      <c r="E156" s="171" t="s">
        <v>1</v>
      </c>
      <c r="F156" s="172" t="s">
        <v>152</v>
      </c>
      <c r="H156" s="171" t="s">
        <v>1</v>
      </c>
      <c r="I156" s="173"/>
      <c r="L156" s="170"/>
      <c r="M156" s="174"/>
      <c r="N156" s="175"/>
      <c r="O156" s="175"/>
      <c r="P156" s="175"/>
      <c r="Q156" s="175"/>
      <c r="R156" s="175"/>
      <c r="S156" s="175"/>
      <c r="T156" s="176"/>
      <c r="AT156" s="171" t="s">
        <v>120</v>
      </c>
      <c r="AU156" s="171" t="s">
        <v>118</v>
      </c>
      <c r="AV156" s="14" t="s">
        <v>78</v>
      </c>
      <c r="AW156" s="14" t="s">
        <v>28</v>
      </c>
      <c r="AX156" s="14" t="s">
        <v>71</v>
      </c>
      <c r="AY156" s="171" t="s">
        <v>111</v>
      </c>
    </row>
    <row r="157" spans="1:65" s="13" customFormat="1">
      <c r="B157" s="161"/>
      <c r="D157" s="162" t="s">
        <v>120</v>
      </c>
      <c r="E157" s="163" t="s">
        <v>1</v>
      </c>
      <c r="F157" s="164" t="s">
        <v>121</v>
      </c>
      <c r="H157" s="165">
        <v>8.4</v>
      </c>
      <c r="I157" s="166"/>
      <c r="L157" s="161"/>
      <c r="M157" s="167"/>
      <c r="N157" s="168"/>
      <c r="O157" s="168"/>
      <c r="P157" s="168"/>
      <c r="Q157" s="168"/>
      <c r="R157" s="168"/>
      <c r="S157" s="168"/>
      <c r="T157" s="169"/>
      <c r="AT157" s="163" t="s">
        <v>120</v>
      </c>
      <c r="AU157" s="163" t="s">
        <v>118</v>
      </c>
      <c r="AV157" s="13" t="s">
        <v>118</v>
      </c>
      <c r="AW157" s="13" t="s">
        <v>28</v>
      </c>
      <c r="AX157" s="13" t="s">
        <v>71</v>
      </c>
      <c r="AY157" s="163" t="s">
        <v>111</v>
      </c>
    </row>
    <row r="158" spans="1:65" s="14" customFormat="1">
      <c r="B158" s="170"/>
      <c r="D158" s="162" t="s">
        <v>120</v>
      </c>
      <c r="E158" s="171" t="s">
        <v>1</v>
      </c>
      <c r="F158" s="172" t="s">
        <v>176</v>
      </c>
      <c r="H158" s="171" t="s">
        <v>1</v>
      </c>
      <c r="I158" s="173"/>
      <c r="L158" s="170"/>
      <c r="M158" s="174"/>
      <c r="N158" s="175"/>
      <c r="O158" s="175"/>
      <c r="P158" s="175"/>
      <c r="Q158" s="175"/>
      <c r="R158" s="175"/>
      <c r="S158" s="175"/>
      <c r="T158" s="176"/>
      <c r="AT158" s="171" t="s">
        <v>120</v>
      </c>
      <c r="AU158" s="171" t="s">
        <v>118</v>
      </c>
      <c r="AV158" s="14" t="s">
        <v>78</v>
      </c>
      <c r="AW158" s="14" t="s">
        <v>28</v>
      </c>
      <c r="AX158" s="14" t="s">
        <v>71</v>
      </c>
      <c r="AY158" s="171" t="s">
        <v>111</v>
      </c>
    </row>
    <row r="159" spans="1:65" s="13" customFormat="1">
      <c r="B159" s="161"/>
      <c r="D159" s="162" t="s">
        <v>120</v>
      </c>
      <c r="E159" s="163" t="s">
        <v>1</v>
      </c>
      <c r="F159" s="164" t="s">
        <v>177</v>
      </c>
      <c r="H159" s="165">
        <v>-7</v>
      </c>
      <c r="I159" s="166"/>
      <c r="L159" s="161"/>
      <c r="M159" s="167"/>
      <c r="N159" s="168"/>
      <c r="O159" s="168"/>
      <c r="P159" s="168"/>
      <c r="Q159" s="168"/>
      <c r="R159" s="168"/>
      <c r="S159" s="168"/>
      <c r="T159" s="169"/>
      <c r="AT159" s="163" t="s">
        <v>120</v>
      </c>
      <c r="AU159" s="163" t="s">
        <v>118</v>
      </c>
      <c r="AV159" s="13" t="s">
        <v>118</v>
      </c>
      <c r="AW159" s="13" t="s">
        <v>28</v>
      </c>
      <c r="AX159" s="13" t="s">
        <v>71</v>
      </c>
      <c r="AY159" s="163" t="s">
        <v>111</v>
      </c>
    </row>
    <row r="160" spans="1:65" s="14" customFormat="1">
      <c r="B160" s="170"/>
      <c r="D160" s="162" t="s">
        <v>120</v>
      </c>
      <c r="E160" s="171" t="s">
        <v>1</v>
      </c>
      <c r="F160" s="172" t="s">
        <v>178</v>
      </c>
      <c r="H160" s="171" t="s">
        <v>1</v>
      </c>
      <c r="I160" s="173"/>
      <c r="L160" s="170"/>
      <c r="M160" s="174"/>
      <c r="N160" s="175"/>
      <c r="O160" s="175"/>
      <c r="P160" s="175"/>
      <c r="Q160" s="175"/>
      <c r="R160" s="175"/>
      <c r="S160" s="175"/>
      <c r="T160" s="176"/>
      <c r="AT160" s="171" t="s">
        <v>120</v>
      </c>
      <c r="AU160" s="171" t="s">
        <v>118</v>
      </c>
      <c r="AV160" s="14" t="s">
        <v>78</v>
      </c>
      <c r="AW160" s="14" t="s">
        <v>28</v>
      </c>
      <c r="AX160" s="14" t="s">
        <v>71</v>
      </c>
      <c r="AY160" s="171" t="s">
        <v>111</v>
      </c>
    </row>
    <row r="161" spans="1:65" s="13" customFormat="1">
      <c r="B161" s="161"/>
      <c r="D161" s="162" t="s">
        <v>120</v>
      </c>
      <c r="E161" s="163" t="s">
        <v>1</v>
      </c>
      <c r="F161" s="164" t="s">
        <v>179</v>
      </c>
      <c r="H161" s="165">
        <v>0.98</v>
      </c>
      <c r="I161" s="166"/>
      <c r="L161" s="161"/>
      <c r="M161" s="167"/>
      <c r="N161" s="168"/>
      <c r="O161" s="168"/>
      <c r="P161" s="168"/>
      <c r="Q161" s="168"/>
      <c r="R161" s="168"/>
      <c r="S161" s="168"/>
      <c r="T161" s="169"/>
      <c r="AT161" s="163" t="s">
        <v>120</v>
      </c>
      <c r="AU161" s="163" t="s">
        <v>118</v>
      </c>
      <c r="AV161" s="13" t="s">
        <v>118</v>
      </c>
      <c r="AW161" s="13" t="s">
        <v>28</v>
      </c>
      <c r="AX161" s="13" t="s">
        <v>71</v>
      </c>
      <c r="AY161" s="163" t="s">
        <v>111</v>
      </c>
    </row>
    <row r="162" spans="1:65" s="15" customFormat="1">
      <c r="B162" s="188"/>
      <c r="D162" s="162" t="s">
        <v>120</v>
      </c>
      <c r="E162" s="189" t="s">
        <v>1</v>
      </c>
      <c r="F162" s="190" t="s">
        <v>158</v>
      </c>
      <c r="H162" s="191">
        <v>2.38</v>
      </c>
      <c r="I162" s="192"/>
      <c r="L162" s="188"/>
      <c r="M162" s="193"/>
      <c r="N162" s="194"/>
      <c r="O162" s="194"/>
      <c r="P162" s="194"/>
      <c r="Q162" s="194"/>
      <c r="R162" s="194"/>
      <c r="S162" s="194"/>
      <c r="T162" s="195"/>
      <c r="AT162" s="189" t="s">
        <v>120</v>
      </c>
      <c r="AU162" s="189" t="s">
        <v>118</v>
      </c>
      <c r="AV162" s="15" t="s">
        <v>117</v>
      </c>
      <c r="AW162" s="15" t="s">
        <v>28</v>
      </c>
      <c r="AX162" s="15" t="s">
        <v>78</v>
      </c>
      <c r="AY162" s="189" t="s">
        <v>111</v>
      </c>
    </row>
    <row r="163" spans="1:65" s="2" customFormat="1" ht="37.950000000000003" customHeight="1">
      <c r="A163" s="32"/>
      <c r="B163" s="146"/>
      <c r="C163" s="147" t="s">
        <v>180</v>
      </c>
      <c r="D163" s="147" t="s">
        <v>113</v>
      </c>
      <c r="E163" s="148" t="s">
        <v>181</v>
      </c>
      <c r="F163" s="149" t="s">
        <v>182</v>
      </c>
      <c r="G163" s="150" t="s">
        <v>116</v>
      </c>
      <c r="H163" s="151">
        <v>0.98</v>
      </c>
      <c r="I163" s="152"/>
      <c r="J163" s="153">
        <f>ROUND(I163*H163,2)</f>
        <v>0</v>
      </c>
      <c r="K163" s="154"/>
      <c r="L163" s="33"/>
      <c r="M163" s="155" t="s">
        <v>1</v>
      </c>
      <c r="N163" s="156" t="s">
        <v>37</v>
      </c>
      <c r="O163" s="61"/>
      <c r="P163" s="157">
        <f>O163*H163</f>
        <v>0</v>
      </c>
      <c r="Q163" s="157">
        <v>0.22763</v>
      </c>
      <c r="R163" s="157">
        <f>Q163*H163</f>
        <v>0.22307739999999998</v>
      </c>
      <c r="S163" s="157">
        <v>0</v>
      </c>
      <c r="T163" s="158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9" t="s">
        <v>117</v>
      </c>
      <c r="AT163" s="159" t="s">
        <v>113</v>
      </c>
      <c r="AU163" s="159" t="s">
        <v>118</v>
      </c>
      <c r="AY163" s="17" t="s">
        <v>111</v>
      </c>
      <c r="BE163" s="160">
        <f>IF(N163="základná",J163,0)</f>
        <v>0</v>
      </c>
      <c r="BF163" s="160">
        <f>IF(N163="znížená",J163,0)</f>
        <v>0</v>
      </c>
      <c r="BG163" s="160">
        <f>IF(N163="zákl. prenesená",J163,0)</f>
        <v>0</v>
      </c>
      <c r="BH163" s="160">
        <f>IF(N163="zníž. prenesená",J163,0)</f>
        <v>0</v>
      </c>
      <c r="BI163" s="160">
        <f>IF(N163="nulová",J163,0)</f>
        <v>0</v>
      </c>
      <c r="BJ163" s="17" t="s">
        <v>118</v>
      </c>
      <c r="BK163" s="160">
        <f>ROUND(I163*H163,2)</f>
        <v>0</v>
      </c>
      <c r="BL163" s="17" t="s">
        <v>117</v>
      </c>
      <c r="BM163" s="159" t="s">
        <v>183</v>
      </c>
    </row>
    <row r="164" spans="1:65" s="14" customFormat="1">
      <c r="B164" s="170"/>
      <c r="D164" s="162" t="s">
        <v>120</v>
      </c>
      <c r="E164" s="171" t="s">
        <v>1</v>
      </c>
      <c r="F164" s="172" t="s">
        <v>178</v>
      </c>
      <c r="H164" s="171" t="s">
        <v>1</v>
      </c>
      <c r="I164" s="173"/>
      <c r="L164" s="170"/>
      <c r="M164" s="174"/>
      <c r="N164" s="175"/>
      <c r="O164" s="175"/>
      <c r="P164" s="175"/>
      <c r="Q164" s="175"/>
      <c r="R164" s="175"/>
      <c r="S164" s="175"/>
      <c r="T164" s="176"/>
      <c r="AT164" s="171" t="s">
        <v>120</v>
      </c>
      <c r="AU164" s="171" t="s">
        <v>118</v>
      </c>
      <c r="AV164" s="14" t="s">
        <v>78</v>
      </c>
      <c r="AW164" s="14" t="s">
        <v>28</v>
      </c>
      <c r="AX164" s="14" t="s">
        <v>71</v>
      </c>
      <c r="AY164" s="171" t="s">
        <v>111</v>
      </c>
    </row>
    <row r="165" spans="1:65" s="13" customFormat="1">
      <c r="B165" s="161"/>
      <c r="D165" s="162" t="s">
        <v>120</v>
      </c>
      <c r="E165" s="163" t="s">
        <v>1</v>
      </c>
      <c r="F165" s="164" t="s">
        <v>179</v>
      </c>
      <c r="H165" s="165">
        <v>0.98</v>
      </c>
      <c r="I165" s="166"/>
      <c r="L165" s="161"/>
      <c r="M165" s="167"/>
      <c r="N165" s="168"/>
      <c r="O165" s="168"/>
      <c r="P165" s="168"/>
      <c r="Q165" s="168"/>
      <c r="R165" s="168"/>
      <c r="S165" s="168"/>
      <c r="T165" s="169"/>
      <c r="AT165" s="163" t="s">
        <v>120</v>
      </c>
      <c r="AU165" s="163" t="s">
        <v>118</v>
      </c>
      <c r="AV165" s="13" t="s">
        <v>118</v>
      </c>
      <c r="AW165" s="13" t="s">
        <v>28</v>
      </c>
      <c r="AX165" s="13" t="s">
        <v>78</v>
      </c>
      <c r="AY165" s="163" t="s">
        <v>111</v>
      </c>
    </row>
    <row r="166" spans="1:65" s="2" customFormat="1" ht="33" customHeight="1">
      <c r="A166" s="32"/>
      <c r="B166" s="146"/>
      <c r="C166" s="147" t="s">
        <v>184</v>
      </c>
      <c r="D166" s="147" t="s">
        <v>113</v>
      </c>
      <c r="E166" s="148" t="s">
        <v>185</v>
      </c>
      <c r="F166" s="149" t="s">
        <v>186</v>
      </c>
      <c r="G166" s="150" t="s">
        <v>116</v>
      </c>
      <c r="H166" s="151">
        <v>2.38</v>
      </c>
      <c r="I166" s="152"/>
      <c r="J166" s="153">
        <f>ROUND(I166*H166,2)</f>
        <v>0</v>
      </c>
      <c r="K166" s="154"/>
      <c r="L166" s="33"/>
      <c r="M166" s="155" t="s">
        <v>1</v>
      </c>
      <c r="N166" s="156" t="s">
        <v>37</v>
      </c>
      <c r="O166" s="61"/>
      <c r="P166" s="157">
        <f>O166*H166</f>
        <v>0</v>
      </c>
      <c r="Q166" s="157">
        <v>8.0999999999999996E-4</v>
      </c>
      <c r="R166" s="157">
        <f>Q166*H166</f>
        <v>1.9277999999999999E-3</v>
      </c>
      <c r="S166" s="157">
        <v>0</v>
      </c>
      <c r="T166" s="158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9" t="s">
        <v>117</v>
      </c>
      <c r="AT166" s="159" t="s">
        <v>113</v>
      </c>
      <c r="AU166" s="159" t="s">
        <v>118</v>
      </c>
      <c r="AY166" s="17" t="s">
        <v>111</v>
      </c>
      <c r="BE166" s="160">
        <f>IF(N166="základná",J166,0)</f>
        <v>0</v>
      </c>
      <c r="BF166" s="160">
        <f>IF(N166="znížená",J166,0)</f>
        <v>0</v>
      </c>
      <c r="BG166" s="160">
        <f>IF(N166="zákl. prenesená",J166,0)</f>
        <v>0</v>
      </c>
      <c r="BH166" s="160">
        <f>IF(N166="zníž. prenesená",J166,0)</f>
        <v>0</v>
      </c>
      <c r="BI166" s="160">
        <f>IF(N166="nulová",J166,0)</f>
        <v>0</v>
      </c>
      <c r="BJ166" s="17" t="s">
        <v>118</v>
      </c>
      <c r="BK166" s="160">
        <f>ROUND(I166*H166,2)</f>
        <v>0</v>
      </c>
      <c r="BL166" s="17" t="s">
        <v>117</v>
      </c>
      <c r="BM166" s="159" t="s">
        <v>187</v>
      </c>
    </row>
    <row r="167" spans="1:65" s="14" customFormat="1">
      <c r="B167" s="170"/>
      <c r="D167" s="162" t="s">
        <v>120</v>
      </c>
      <c r="E167" s="171" t="s">
        <v>1</v>
      </c>
      <c r="F167" s="172" t="s">
        <v>152</v>
      </c>
      <c r="H167" s="171" t="s">
        <v>1</v>
      </c>
      <c r="I167" s="173"/>
      <c r="L167" s="170"/>
      <c r="M167" s="174"/>
      <c r="N167" s="175"/>
      <c r="O167" s="175"/>
      <c r="P167" s="175"/>
      <c r="Q167" s="175"/>
      <c r="R167" s="175"/>
      <c r="S167" s="175"/>
      <c r="T167" s="176"/>
      <c r="AT167" s="171" t="s">
        <v>120</v>
      </c>
      <c r="AU167" s="171" t="s">
        <v>118</v>
      </c>
      <c r="AV167" s="14" t="s">
        <v>78</v>
      </c>
      <c r="AW167" s="14" t="s">
        <v>28</v>
      </c>
      <c r="AX167" s="14" t="s">
        <v>71</v>
      </c>
      <c r="AY167" s="171" t="s">
        <v>111</v>
      </c>
    </row>
    <row r="168" spans="1:65" s="13" customFormat="1">
      <c r="B168" s="161"/>
      <c r="D168" s="162" t="s">
        <v>120</v>
      </c>
      <c r="E168" s="163" t="s">
        <v>1</v>
      </c>
      <c r="F168" s="164" t="s">
        <v>121</v>
      </c>
      <c r="H168" s="165">
        <v>8.4</v>
      </c>
      <c r="I168" s="166"/>
      <c r="L168" s="161"/>
      <c r="M168" s="167"/>
      <c r="N168" s="168"/>
      <c r="O168" s="168"/>
      <c r="P168" s="168"/>
      <c r="Q168" s="168"/>
      <c r="R168" s="168"/>
      <c r="S168" s="168"/>
      <c r="T168" s="169"/>
      <c r="AT168" s="163" t="s">
        <v>120</v>
      </c>
      <c r="AU168" s="163" t="s">
        <v>118</v>
      </c>
      <c r="AV168" s="13" t="s">
        <v>118</v>
      </c>
      <c r="AW168" s="13" t="s">
        <v>28</v>
      </c>
      <c r="AX168" s="13" t="s">
        <v>71</v>
      </c>
      <c r="AY168" s="163" t="s">
        <v>111</v>
      </c>
    </row>
    <row r="169" spans="1:65" s="14" customFormat="1">
      <c r="B169" s="170"/>
      <c r="D169" s="162" t="s">
        <v>120</v>
      </c>
      <c r="E169" s="171" t="s">
        <v>1</v>
      </c>
      <c r="F169" s="172" t="s">
        <v>176</v>
      </c>
      <c r="H169" s="171" t="s">
        <v>1</v>
      </c>
      <c r="I169" s="173"/>
      <c r="L169" s="170"/>
      <c r="M169" s="174"/>
      <c r="N169" s="175"/>
      <c r="O169" s="175"/>
      <c r="P169" s="175"/>
      <c r="Q169" s="175"/>
      <c r="R169" s="175"/>
      <c r="S169" s="175"/>
      <c r="T169" s="176"/>
      <c r="AT169" s="171" t="s">
        <v>120</v>
      </c>
      <c r="AU169" s="171" t="s">
        <v>118</v>
      </c>
      <c r="AV169" s="14" t="s">
        <v>78</v>
      </c>
      <c r="AW169" s="14" t="s">
        <v>28</v>
      </c>
      <c r="AX169" s="14" t="s">
        <v>71</v>
      </c>
      <c r="AY169" s="171" t="s">
        <v>111</v>
      </c>
    </row>
    <row r="170" spans="1:65" s="13" customFormat="1">
      <c r="B170" s="161"/>
      <c r="D170" s="162" t="s">
        <v>120</v>
      </c>
      <c r="E170" s="163" t="s">
        <v>1</v>
      </c>
      <c r="F170" s="164" t="s">
        <v>177</v>
      </c>
      <c r="H170" s="165">
        <v>-7</v>
      </c>
      <c r="I170" s="166"/>
      <c r="L170" s="161"/>
      <c r="M170" s="167"/>
      <c r="N170" s="168"/>
      <c r="O170" s="168"/>
      <c r="P170" s="168"/>
      <c r="Q170" s="168"/>
      <c r="R170" s="168"/>
      <c r="S170" s="168"/>
      <c r="T170" s="169"/>
      <c r="AT170" s="163" t="s">
        <v>120</v>
      </c>
      <c r="AU170" s="163" t="s">
        <v>118</v>
      </c>
      <c r="AV170" s="13" t="s">
        <v>118</v>
      </c>
      <c r="AW170" s="13" t="s">
        <v>28</v>
      </c>
      <c r="AX170" s="13" t="s">
        <v>71</v>
      </c>
      <c r="AY170" s="163" t="s">
        <v>111</v>
      </c>
    </row>
    <row r="171" spans="1:65" s="14" customFormat="1">
      <c r="B171" s="170"/>
      <c r="D171" s="162" t="s">
        <v>120</v>
      </c>
      <c r="E171" s="171" t="s">
        <v>1</v>
      </c>
      <c r="F171" s="172" t="s">
        <v>178</v>
      </c>
      <c r="H171" s="171" t="s">
        <v>1</v>
      </c>
      <c r="I171" s="173"/>
      <c r="L171" s="170"/>
      <c r="M171" s="174"/>
      <c r="N171" s="175"/>
      <c r="O171" s="175"/>
      <c r="P171" s="175"/>
      <c r="Q171" s="175"/>
      <c r="R171" s="175"/>
      <c r="S171" s="175"/>
      <c r="T171" s="176"/>
      <c r="AT171" s="171" t="s">
        <v>120</v>
      </c>
      <c r="AU171" s="171" t="s">
        <v>118</v>
      </c>
      <c r="AV171" s="14" t="s">
        <v>78</v>
      </c>
      <c r="AW171" s="14" t="s">
        <v>28</v>
      </c>
      <c r="AX171" s="14" t="s">
        <v>71</v>
      </c>
      <c r="AY171" s="171" t="s">
        <v>111</v>
      </c>
    </row>
    <row r="172" spans="1:65" s="13" customFormat="1">
      <c r="B172" s="161"/>
      <c r="D172" s="162" t="s">
        <v>120</v>
      </c>
      <c r="E172" s="163" t="s">
        <v>1</v>
      </c>
      <c r="F172" s="164" t="s">
        <v>179</v>
      </c>
      <c r="H172" s="165">
        <v>0.98</v>
      </c>
      <c r="I172" s="166"/>
      <c r="L172" s="161"/>
      <c r="M172" s="167"/>
      <c r="N172" s="168"/>
      <c r="O172" s="168"/>
      <c r="P172" s="168"/>
      <c r="Q172" s="168"/>
      <c r="R172" s="168"/>
      <c r="S172" s="168"/>
      <c r="T172" s="169"/>
      <c r="AT172" s="163" t="s">
        <v>120</v>
      </c>
      <c r="AU172" s="163" t="s">
        <v>118</v>
      </c>
      <c r="AV172" s="13" t="s">
        <v>118</v>
      </c>
      <c r="AW172" s="13" t="s">
        <v>28</v>
      </c>
      <c r="AX172" s="13" t="s">
        <v>71</v>
      </c>
      <c r="AY172" s="163" t="s">
        <v>111</v>
      </c>
    </row>
    <row r="173" spans="1:65" s="15" customFormat="1">
      <c r="B173" s="188"/>
      <c r="D173" s="162" t="s">
        <v>120</v>
      </c>
      <c r="E173" s="189" t="s">
        <v>1</v>
      </c>
      <c r="F173" s="190" t="s">
        <v>158</v>
      </c>
      <c r="H173" s="191">
        <v>2.38</v>
      </c>
      <c r="I173" s="192"/>
      <c r="L173" s="188"/>
      <c r="M173" s="193"/>
      <c r="N173" s="194"/>
      <c r="O173" s="194"/>
      <c r="P173" s="194"/>
      <c r="Q173" s="194"/>
      <c r="R173" s="194"/>
      <c r="S173" s="194"/>
      <c r="T173" s="195"/>
      <c r="AT173" s="189" t="s">
        <v>120</v>
      </c>
      <c r="AU173" s="189" t="s">
        <v>118</v>
      </c>
      <c r="AV173" s="15" t="s">
        <v>117</v>
      </c>
      <c r="AW173" s="15" t="s">
        <v>28</v>
      </c>
      <c r="AX173" s="15" t="s">
        <v>78</v>
      </c>
      <c r="AY173" s="189" t="s">
        <v>111</v>
      </c>
    </row>
    <row r="174" spans="1:65" s="12" customFormat="1" ht="22.95" customHeight="1">
      <c r="B174" s="133"/>
      <c r="D174" s="134" t="s">
        <v>70</v>
      </c>
      <c r="E174" s="144" t="s">
        <v>144</v>
      </c>
      <c r="F174" s="144" t="s">
        <v>188</v>
      </c>
      <c r="I174" s="136"/>
      <c r="J174" s="145">
        <f>BK174</f>
        <v>0</v>
      </c>
      <c r="L174" s="133"/>
      <c r="M174" s="138"/>
      <c r="N174" s="139"/>
      <c r="O174" s="139"/>
      <c r="P174" s="140">
        <f>SUM(P175:P176)</f>
        <v>0</v>
      </c>
      <c r="Q174" s="139"/>
      <c r="R174" s="140">
        <f>SUM(R175:R176)</f>
        <v>0</v>
      </c>
      <c r="S174" s="139"/>
      <c r="T174" s="141">
        <f>SUM(T175:T176)</f>
        <v>0</v>
      </c>
      <c r="AR174" s="134" t="s">
        <v>78</v>
      </c>
      <c r="AT174" s="142" t="s">
        <v>70</v>
      </c>
      <c r="AU174" s="142" t="s">
        <v>78</v>
      </c>
      <c r="AY174" s="134" t="s">
        <v>111</v>
      </c>
      <c r="BK174" s="143">
        <f>SUM(BK175:BK176)</f>
        <v>0</v>
      </c>
    </row>
    <row r="175" spans="1:65" s="2" customFormat="1" ht="16.5" customHeight="1">
      <c r="A175" s="32"/>
      <c r="B175" s="146"/>
      <c r="C175" s="147" t="s">
        <v>189</v>
      </c>
      <c r="D175" s="147" t="s">
        <v>113</v>
      </c>
      <c r="E175" s="148" t="s">
        <v>190</v>
      </c>
      <c r="F175" s="149" t="s">
        <v>191</v>
      </c>
      <c r="G175" s="150" t="s">
        <v>192</v>
      </c>
      <c r="H175" s="151">
        <v>2</v>
      </c>
      <c r="I175" s="152"/>
      <c r="J175" s="153">
        <f>ROUND(I175*H175,2)</f>
        <v>0</v>
      </c>
      <c r="K175" s="154"/>
      <c r="L175" s="33"/>
      <c r="M175" s="155" t="s">
        <v>1</v>
      </c>
      <c r="N175" s="156" t="s">
        <v>37</v>
      </c>
      <c r="O175" s="61"/>
      <c r="P175" s="157">
        <f>O175*H175</f>
        <v>0</v>
      </c>
      <c r="Q175" s="157">
        <v>0</v>
      </c>
      <c r="R175" s="157">
        <f>Q175*H175</f>
        <v>0</v>
      </c>
      <c r="S175" s="157">
        <v>0</v>
      </c>
      <c r="T175" s="158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9" t="s">
        <v>117</v>
      </c>
      <c r="AT175" s="159" t="s">
        <v>113</v>
      </c>
      <c r="AU175" s="159" t="s">
        <v>118</v>
      </c>
      <c r="AY175" s="17" t="s">
        <v>111</v>
      </c>
      <c r="BE175" s="160">
        <f>IF(N175="základná",J175,0)</f>
        <v>0</v>
      </c>
      <c r="BF175" s="160">
        <f>IF(N175="znížená",J175,0)</f>
        <v>0</v>
      </c>
      <c r="BG175" s="160">
        <f>IF(N175="zákl. prenesená",J175,0)</f>
        <v>0</v>
      </c>
      <c r="BH175" s="160">
        <f>IF(N175="zníž. prenesená",J175,0)</f>
        <v>0</v>
      </c>
      <c r="BI175" s="160">
        <f>IF(N175="nulová",J175,0)</f>
        <v>0</v>
      </c>
      <c r="BJ175" s="17" t="s">
        <v>118</v>
      </c>
      <c r="BK175" s="160">
        <f>ROUND(I175*H175,2)</f>
        <v>0</v>
      </c>
      <c r="BL175" s="17" t="s">
        <v>117</v>
      </c>
      <c r="BM175" s="159" t="s">
        <v>193</v>
      </c>
    </row>
    <row r="176" spans="1:65" s="2" customFormat="1" ht="16.5" customHeight="1">
      <c r="A176" s="32"/>
      <c r="B176" s="146"/>
      <c r="C176" s="147" t="s">
        <v>194</v>
      </c>
      <c r="D176" s="147" t="s">
        <v>113</v>
      </c>
      <c r="E176" s="148" t="s">
        <v>195</v>
      </c>
      <c r="F176" s="149" t="s">
        <v>196</v>
      </c>
      <c r="G176" s="150" t="s">
        <v>192</v>
      </c>
      <c r="H176" s="151">
        <v>2</v>
      </c>
      <c r="I176" s="152"/>
      <c r="J176" s="153">
        <f>ROUND(I176*H176,2)</f>
        <v>0</v>
      </c>
      <c r="K176" s="154"/>
      <c r="L176" s="33"/>
      <c r="M176" s="155" t="s">
        <v>1</v>
      </c>
      <c r="N176" s="156" t="s">
        <v>37</v>
      </c>
      <c r="O176" s="61"/>
      <c r="P176" s="157">
        <f>O176*H176</f>
        <v>0</v>
      </c>
      <c r="Q176" s="157">
        <v>0</v>
      </c>
      <c r="R176" s="157">
        <f>Q176*H176</f>
        <v>0</v>
      </c>
      <c r="S176" s="157">
        <v>0</v>
      </c>
      <c r="T176" s="158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9" t="s">
        <v>117</v>
      </c>
      <c r="AT176" s="159" t="s">
        <v>113</v>
      </c>
      <c r="AU176" s="159" t="s">
        <v>118</v>
      </c>
      <c r="AY176" s="17" t="s">
        <v>111</v>
      </c>
      <c r="BE176" s="160">
        <f>IF(N176="základná",J176,0)</f>
        <v>0</v>
      </c>
      <c r="BF176" s="160">
        <f>IF(N176="znížená",J176,0)</f>
        <v>0</v>
      </c>
      <c r="BG176" s="160">
        <f>IF(N176="zákl. prenesená",J176,0)</f>
        <v>0</v>
      </c>
      <c r="BH176" s="160">
        <f>IF(N176="zníž. prenesená",J176,0)</f>
        <v>0</v>
      </c>
      <c r="BI176" s="160">
        <f>IF(N176="nulová",J176,0)</f>
        <v>0</v>
      </c>
      <c r="BJ176" s="17" t="s">
        <v>118</v>
      </c>
      <c r="BK176" s="160">
        <f>ROUND(I176*H176,2)</f>
        <v>0</v>
      </c>
      <c r="BL176" s="17" t="s">
        <v>117</v>
      </c>
      <c r="BM176" s="159" t="s">
        <v>197</v>
      </c>
    </row>
    <row r="177" spans="1:65" s="12" customFormat="1" ht="22.95" customHeight="1">
      <c r="B177" s="133"/>
      <c r="D177" s="134" t="s">
        <v>70</v>
      </c>
      <c r="E177" s="144" t="s">
        <v>165</v>
      </c>
      <c r="F177" s="144" t="s">
        <v>198</v>
      </c>
      <c r="I177" s="136"/>
      <c r="J177" s="145">
        <f>BK177</f>
        <v>0</v>
      </c>
      <c r="L177" s="133"/>
      <c r="M177" s="138"/>
      <c r="N177" s="139"/>
      <c r="O177" s="139"/>
      <c r="P177" s="140">
        <f>SUM(P178:P192)</f>
        <v>0</v>
      </c>
      <c r="Q177" s="139"/>
      <c r="R177" s="140">
        <f>SUM(R178:R192)</f>
        <v>11.728704</v>
      </c>
      <c r="S177" s="139"/>
      <c r="T177" s="141">
        <f>SUM(T178:T192)</f>
        <v>0</v>
      </c>
      <c r="AR177" s="134" t="s">
        <v>78</v>
      </c>
      <c r="AT177" s="142" t="s">
        <v>70</v>
      </c>
      <c r="AU177" s="142" t="s">
        <v>78</v>
      </c>
      <c r="AY177" s="134" t="s">
        <v>111</v>
      </c>
      <c r="BK177" s="143">
        <f>SUM(BK178:BK192)</f>
        <v>0</v>
      </c>
    </row>
    <row r="178" spans="1:65" s="2" customFormat="1" ht="24.15" customHeight="1">
      <c r="A178" s="32"/>
      <c r="B178" s="146"/>
      <c r="C178" s="147" t="s">
        <v>199</v>
      </c>
      <c r="D178" s="147" t="s">
        <v>113</v>
      </c>
      <c r="E178" s="148" t="s">
        <v>200</v>
      </c>
      <c r="F178" s="149" t="s">
        <v>201</v>
      </c>
      <c r="G178" s="150" t="s">
        <v>202</v>
      </c>
      <c r="H178" s="151">
        <v>34.4</v>
      </c>
      <c r="I178" s="152"/>
      <c r="J178" s="153">
        <f>ROUND(I178*H178,2)</f>
        <v>0</v>
      </c>
      <c r="K178" s="154"/>
      <c r="L178" s="33"/>
      <c r="M178" s="155" t="s">
        <v>1</v>
      </c>
      <c r="N178" s="156" t="s">
        <v>37</v>
      </c>
      <c r="O178" s="61"/>
      <c r="P178" s="157">
        <f>O178*H178</f>
        <v>0</v>
      </c>
      <c r="Q178" s="157">
        <v>0</v>
      </c>
      <c r="R178" s="157">
        <f>Q178*H178</f>
        <v>0</v>
      </c>
      <c r="S178" s="157">
        <v>0</v>
      </c>
      <c r="T178" s="158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9" t="s">
        <v>117</v>
      </c>
      <c r="AT178" s="159" t="s">
        <v>113</v>
      </c>
      <c r="AU178" s="159" t="s">
        <v>118</v>
      </c>
      <c r="AY178" s="17" t="s">
        <v>111</v>
      </c>
      <c r="BE178" s="160">
        <f>IF(N178="základná",J178,0)</f>
        <v>0</v>
      </c>
      <c r="BF178" s="160">
        <f>IF(N178="znížená",J178,0)</f>
        <v>0</v>
      </c>
      <c r="BG178" s="160">
        <f>IF(N178="zákl. prenesená",J178,0)</f>
        <v>0</v>
      </c>
      <c r="BH178" s="160">
        <f>IF(N178="zníž. prenesená",J178,0)</f>
        <v>0</v>
      </c>
      <c r="BI178" s="160">
        <f>IF(N178="nulová",J178,0)</f>
        <v>0</v>
      </c>
      <c r="BJ178" s="17" t="s">
        <v>118</v>
      </c>
      <c r="BK178" s="160">
        <f>ROUND(I178*H178,2)</f>
        <v>0</v>
      </c>
      <c r="BL178" s="17" t="s">
        <v>117</v>
      </c>
      <c r="BM178" s="159" t="s">
        <v>203</v>
      </c>
    </row>
    <row r="179" spans="1:65" s="14" customFormat="1">
      <c r="B179" s="170"/>
      <c r="D179" s="162" t="s">
        <v>120</v>
      </c>
      <c r="E179" s="171" t="s">
        <v>1</v>
      </c>
      <c r="F179" s="172" t="s">
        <v>204</v>
      </c>
      <c r="H179" s="171" t="s">
        <v>1</v>
      </c>
      <c r="I179" s="173"/>
      <c r="L179" s="170"/>
      <c r="M179" s="174"/>
      <c r="N179" s="175"/>
      <c r="O179" s="175"/>
      <c r="P179" s="175"/>
      <c r="Q179" s="175"/>
      <c r="R179" s="175"/>
      <c r="S179" s="175"/>
      <c r="T179" s="176"/>
      <c r="AT179" s="171" t="s">
        <v>120</v>
      </c>
      <c r="AU179" s="171" t="s">
        <v>118</v>
      </c>
      <c r="AV179" s="14" t="s">
        <v>78</v>
      </c>
      <c r="AW179" s="14" t="s">
        <v>28</v>
      </c>
      <c r="AX179" s="14" t="s">
        <v>71</v>
      </c>
      <c r="AY179" s="171" t="s">
        <v>111</v>
      </c>
    </row>
    <row r="180" spans="1:65" s="13" customFormat="1">
      <c r="B180" s="161"/>
      <c r="D180" s="162" t="s">
        <v>120</v>
      </c>
      <c r="E180" s="163" t="s">
        <v>1</v>
      </c>
      <c r="F180" s="164" t="s">
        <v>205</v>
      </c>
      <c r="H180" s="165">
        <v>28</v>
      </c>
      <c r="I180" s="166"/>
      <c r="L180" s="161"/>
      <c r="M180" s="167"/>
      <c r="N180" s="168"/>
      <c r="O180" s="168"/>
      <c r="P180" s="168"/>
      <c r="Q180" s="168"/>
      <c r="R180" s="168"/>
      <c r="S180" s="168"/>
      <c r="T180" s="169"/>
      <c r="AT180" s="163" t="s">
        <v>120</v>
      </c>
      <c r="AU180" s="163" t="s">
        <v>118</v>
      </c>
      <c r="AV180" s="13" t="s">
        <v>118</v>
      </c>
      <c r="AW180" s="13" t="s">
        <v>28</v>
      </c>
      <c r="AX180" s="13" t="s">
        <v>71</v>
      </c>
      <c r="AY180" s="163" t="s">
        <v>111</v>
      </c>
    </row>
    <row r="181" spans="1:65" s="14" customFormat="1">
      <c r="B181" s="170"/>
      <c r="D181" s="162" t="s">
        <v>120</v>
      </c>
      <c r="E181" s="171" t="s">
        <v>1</v>
      </c>
      <c r="F181" s="172" t="s">
        <v>206</v>
      </c>
      <c r="H181" s="171" t="s">
        <v>1</v>
      </c>
      <c r="I181" s="173"/>
      <c r="L181" s="170"/>
      <c r="M181" s="174"/>
      <c r="N181" s="175"/>
      <c r="O181" s="175"/>
      <c r="P181" s="175"/>
      <c r="Q181" s="175"/>
      <c r="R181" s="175"/>
      <c r="S181" s="175"/>
      <c r="T181" s="176"/>
      <c r="AT181" s="171" t="s">
        <v>120</v>
      </c>
      <c r="AU181" s="171" t="s">
        <v>118</v>
      </c>
      <c r="AV181" s="14" t="s">
        <v>78</v>
      </c>
      <c r="AW181" s="14" t="s">
        <v>28</v>
      </c>
      <c r="AX181" s="14" t="s">
        <v>71</v>
      </c>
      <c r="AY181" s="171" t="s">
        <v>111</v>
      </c>
    </row>
    <row r="182" spans="1:65" s="13" customFormat="1">
      <c r="B182" s="161"/>
      <c r="D182" s="162" t="s">
        <v>120</v>
      </c>
      <c r="E182" s="163" t="s">
        <v>1</v>
      </c>
      <c r="F182" s="164" t="s">
        <v>207</v>
      </c>
      <c r="H182" s="165">
        <v>6.4</v>
      </c>
      <c r="I182" s="166"/>
      <c r="L182" s="161"/>
      <c r="M182" s="167"/>
      <c r="N182" s="168"/>
      <c r="O182" s="168"/>
      <c r="P182" s="168"/>
      <c r="Q182" s="168"/>
      <c r="R182" s="168"/>
      <c r="S182" s="168"/>
      <c r="T182" s="169"/>
      <c r="AT182" s="163" t="s">
        <v>120</v>
      </c>
      <c r="AU182" s="163" t="s">
        <v>118</v>
      </c>
      <c r="AV182" s="13" t="s">
        <v>118</v>
      </c>
      <c r="AW182" s="13" t="s">
        <v>28</v>
      </c>
      <c r="AX182" s="13" t="s">
        <v>71</v>
      </c>
      <c r="AY182" s="163" t="s">
        <v>111</v>
      </c>
    </row>
    <row r="183" spans="1:65" s="15" customFormat="1">
      <c r="B183" s="188"/>
      <c r="D183" s="162" t="s">
        <v>120</v>
      </c>
      <c r="E183" s="189" t="s">
        <v>1</v>
      </c>
      <c r="F183" s="190" t="s">
        <v>158</v>
      </c>
      <c r="H183" s="191">
        <v>34.4</v>
      </c>
      <c r="I183" s="192"/>
      <c r="L183" s="188"/>
      <c r="M183" s="193"/>
      <c r="N183" s="194"/>
      <c r="O183" s="194"/>
      <c r="P183" s="194"/>
      <c r="Q183" s="194"/>
      <c r="R183" s="194"/>
      <c r="S183" s="194"/>
      <c r="T183" s="195"/>
      <c r="AT183" s="189" t="s">
        <v>120</v>
      </c>
      <c r="AU183" s="189" t="s">
        <v>118</v>
      </c>
      <c r="AV183" s="15" t="s">
        <v>117</v>
      </c>
      <c r="AW183" s="15" t="s">
        <v>28</v>
      </c>
      <c r="AX183" s="15" t="s">
        <v>78</v>
      </c>
      <c r="AY183" s="189" t="s">
        <v>111</v>
      </c>
    </row>
    <row r="184" spans="1:65" s="2" customFormat="1" ht="24.15" customHeight="1">
      <c r="A184" s="32"/>
      <c r="B184" s="146"/>
      <c r="C184" s="147" t="s">
        <v>208</v>
      </c>
      <c r="D184" s="147" t="s">
        <v>113</v>
      </c>
      <c r="E184" s="148" t="s">
        <v>209</v>
      </c>
      <c r="F184" s="149" t="s">
        <v>210</v>
      </c>
      <c r="G184" s="150" t="s">
        <v>202</v>
      </c>
      <c r="H184" s="151">
        <v>34.4</v>
      </c>
      <c r="I184" s="152"/>
      <c r="J184" s="153">
        <f t="shared" ref="J184:J192" si="0">ROUND(I184*H184,2)</f>
        <v>0</v>
      </c>
      <c r="K184" s="154"/>
      <c r="L184" s="33"/>
      <c r="M184" s="155" t="s">
        <v>1</v>
      </c>
      <c r="N184" s="156" t="s">
        <v>37</v>
      </c>
      <c r="O184" s="61"/>
      <c r="P184" s="157">
        <f t="shared" ref="P184:P192" si="1">O184*H184</f>
        <v>0</v>
      </c>
      <c r="Q184" s="157">
        <v>1.0000000000000001E-5</v>
      </c>
      <c r="R184" s="157">
        <f t="shared" ref="R184:R192" si="2">Q184*H184</f>
        <v>3.4400000000000001E-4</v>
      </c>
      <c r="S184" s="157">
        <v>0</v>
      </c>
      <c r="T184" s="158">
        <f t="shared" ref="T184:T192" si="3"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9" t="s">
        <v>117</v>
      </c>
      <c r="AT184" s="159" t="s">
        <v>113</v>
      </c>
      <c r="AU184" s="159" t="s">
        <v>118</v>
      </c>
      <c r="AY184" s="17" t="s">
        <v>111</v>
      </c>
      <c r="BE184" s="160">
        <f t="shared" ref="BE184:BE192" si="4">IF(N184="základná",J184,0)</f>
        <v>0</v>
      </c>
      <c r="BF184" s="160">
        <f t="shared" ref="BF184:BF192" si="5">IF(N184="znížená",J184,0)</f>
        <v>0</v>
      </c>
      <c r="BG184" s="160">
        <f t="shared" ref="BG184:BG192" si="6">IF(N184="zákl. prenesená",J184,0)</f>
        <v>0</v>
      </c>
      <c r="BH184" s="160">
        <f t="shared" ref="BH184:BH192" si="7">IF(N184="zníž. prenesená",J184,0)</f>
        <v>0</v>
      </c>
      <c r="BI184" s="160">
        <f t="shared" ref="BI184:BI192" si="8">IF(N184="nulová",J184,0)</f>
        <v>0</v>
      </c>
      <c r="BJ184" s="17" t="s">
        <v>118</v>
      </c>
      <c r="BK184" s="160">
        <f t="shared" ref="BK184:BK192" si="9">ROUND(I184*H184,2)</f>
        <v>0</v>
      </c>
      <c r="BL184" s="17" t="s">
        <v>117</v>
      </c>
      <c r="BM184" s="159" t="s">
        <v>211</v>
      </c>
    </row>
    <row r="185" spans="1:65" s="2" customFormat="1" ht="37.950000000000003" customHeight="1">
      <c r="A185" s="32"/>
      <c r="B185" s="146"/>
      <c r="C185" s="147" t="s">
        <v>212</v>
      </c>
      <c r="D185" s="147" t="s">
        <v>113</v>
      </c>
      <c r="E185" s="148" t="s">
        <v>213</v>
      </c>
      <c r="F185" s="149" t="s">
        <v>214</v>
      </c>
      <c r="G185" s="150" t="s">
        <v>202</v>
      </c>
      <c r="H185" s="151">
        <v>14</v>
      </c>
      <c r="I185" s="152"/>
      <c r="J185" s="153">
        <f t="shared" si="0"/>
        <v>0</v>
      </c>
      <c r="K185" s="154"/>
      <c r="L185" s="33"/>
      <c r="M185" s="155" t="s">
        <v>1</v>
      </c>
      <c r="N185" s="156" t="s">
        <v>37</v>
      </c>
      <c r="O185" s="61"/>
      <c r="P185" s="157">
        <f t="shared" si="1"/>
        <v>0</v>
      </c>
      <c r="Q185" s="157">
        <v>0.54293999999999998</v>
      </c>
      <c r="R185" s="157">
        <f t="shared" si="2"/>
        <v>7.6011600000000001</v>
      </c>
      <c r="S185" s="157">
        <v>0</v>
      </c>
      <c r="T185" s="158">
        <f t="shared" si="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9" t="s">
        <v>117</v>
      </c>
      <c r="AT185" s="159" t="s">
        <v>113</v>
      </c>
      <c r="AU185" s="159" t="s">
        <v>118</v>
      </c>
      <c r="AY185" s="17" t="s">
        <v>111</v>
      </c>
      <c r="BE185" s="160">
        <f t="shared" si="4"/>
        <v>0</v>
      </c>
      <c r="BF185" s="160">
        <f t="shared" si="5"/>
        <v>0</v>
      </c>
      <c r="BG185" s="160">
        <f t="shared" si="6"/>
        <v>0</v>
      </c>
      <c r="BH185" s="160">
        <f t="shared" si="7"/>
        <v>0</v>
      </c>
      <c r="BI185" s="160">
        <f t="shared" si="8"/>
        <v>0</v>
      </c>
      <c r="BJ185" s="17" t="s">
        <v>118</v>
      </c>
      <c r="BK185" s="160">
        <f t="shared" si="9"/>
        <v>0</v>
      </c>
      <c r="BL185" s="17" t="s">
        <v>117</v>
      </c>
      <c r="BM185" s="159" t="s">
        <v>215</v>
      </c>
    </row>
    <row r="186" spans="1:65" s="2" customFormat="1" ht="24.15" customHeight="1">
      <c r="A186" s="32"/>
      <c r="B186" s="146"/>
      <c r="C186" s="177" t="s">
        <v>216</v>
      </c>
      <c r="D186" s="177" t="s">
        <v>140</v>
      </c>
      <c r="E186" s="178" t="s">
        <v>217</v>
      </c>
      <c r="F186" s="179" t="s">
        <v>218</v>
      </c>
      <c r="G186" s="180" t="s">
        <v>192</v>
      </c>
      <c r="H186" s="181">
        <v>28</v>
      </c>
      <c r="I186" s="182"/>
      <c r="J186" s="183">
        <f t="shared" si="0"/>
        <v>0</v>
      </c>
      <c r="K186" s="184"/>
      <c r="L186" s="185"/>
      <c r="M186" s="186" t="s">
        <v>1</v>
      </c>
      <c r="N186" s="187" t="s">
        <v>37</v>
      </c>
      <c r="O186" s="61"/>
      <c r="P186" s="157">
        <f t="shared" si="1"/>
        <v>0</v>
      </c>
      <c r="Q186" s="157">
        <v>3.49E-2</v>
      </c>
      <c r="R186" s="157">
        <f t="shared" si="2"/>
        <v>0.97720000000000007</v>
      </c>
      <c r="S186" s="157">
        <v>0</v>
      </c>
      <c r="T186" s="158">
        <f t="shared" si="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9" t="s">
        <v>144</v>
      </c>
      <c r="AT186" s="159" t="s">
        <v>140</v>
      </c>
      <c r="AU186" s="159" t="s">
        <v>118</v>
      </c>
      <c r="AY186" s="17" t="s">
        <v>111</v>
      </c>
      <c r="BE186" s="160">
        <f t="shared" si="4"/>
        <v>0</v>
      </c>
      <c r="BF186" s="160">
        <f t="shared" si="5"/>
        <v>0</v>
      </c>
      <c r="BG186" s="160">
        <f t="shared" si="6"/>
        <v>0</v>
      </c>
      <c r="BH186" s="160">
        <f t="shared" si="7"/>
        <v>0</v>
      </c>
      <c r="BI186" s="160">
        <f t="shared" si="8"/>
        <v>0</v>
      </c>
      <c r="BJ186" s="17" t="s">
        <v>118</v>
      </c>
      <c r="BK186" s="160">
        <f t="shared" si="9"/>
        <v>0</v>
      </c>
      <c r="BL186" s="17" t="s">
        <v>117</v>
      </c>
      <c r="BM186" s="159" t="s">
        <v>219</v>
      </c>
    </row>
    <row r="187" spans="1:65" s="2" customFormat="1" ht="33" customHeight="1">
      <c r="A187" s="32"/>
      <c r="B187" s="146"/>
      <c r="C187" s="177" t="s">
        <v>220</v>
      </c>
      <c r="D187" s="177" t="s">
        <v>140</v>
      </c>
      <c r="E187" s="178" t="s">
        <v>221</v>
      </c>
      <c r="F187" s="179" t="s">
        <v>222</v>
      </c>
      <c r="G187" s="180" t="s">
        <v>192</v>
      </c>
      <c r="H187" s="181">
        <v>14</v>
      </c>
      <c r="I187" s="182"/>
      <c r="J187" s="183">
        <f t="shared" si="0"/>
        <v>0</v>
      </c>
      <c r="K187" s="184"/>
      <c r="L187" s="185"/>
      <c r="M187" s="186" t="s">
        <v>1</v>
      </c>
      <c r="N187" s="187" t="s">
        <v>37</v>
      </c>
      <c r="O187" s="61"/>
      <c r="P187" s="157">
        <f t="shared" si="1"/>
        <v>0</v>
      </c>
      <c r="Q187" s="157">
        <v>0.22500000000000001</v>
      </c>
      <c r="R187" s="157">
        <f t="shared" si="2"/>
        <v>3.15</v>
      </c>
      <c r="S187" s="157">
        <v>0</v>
      </c>
      <c r="T187" s="158">
        <f t="shared" si="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59" t="s">
        <v>144</v>
      </c>
      <c r="AT187" s="159" t="s">
        <v>140</v>
      </c>
      <c r="AU187" s="159" t="s">
        <v>118</v>
      </c>
      <c r="AY187" s="17" t="s">
        <v>111</v>
      </c>
      <c r="BE187" s="160">
        <f t="shared" si="4"/>
        <v>0</v>
      </c>
      <c r="BF187" s="160">
        <f t="shared" si="5"/>
        <v>0</v>
      </c>
      <c r="BG187" s="160">
        <f t="shared" si="6"/>
        <v>0</v>
      </c>
      <c r="BH187" s="160">
        <f t="shared" si="7"/>
        <v>0</v>
      </c>
      <c r="BI187" s="160">
        <f t="shared" si="8"/>
        <v>0</v>
      </c>
      <c r="BJ187" s="17" t="s">
        <v>118</v>
      </c>
      <c r="BK187" s="160">
        <f t="shared" si="9"/>
        <v>0</v>
      </c>
      <c r="BL187" s="17" t="s">
        <v>117</v>
      </c>
      <c r="BM187" s="159" t="s">
        <v>223</v>
      </c>
    </row>
    <row r="188" spans="1:65" s="2" customFormat="1" ht="33" customHeight="1">
      <c r="A188" s="32"/>
      <c r="B188" s="146"/>
      <c r="C188" s="147" t="s">
        <v>7</v>
      </c>
      <c r="D188" s="147" t="s">
        <v>113</v>
      </c>
      <c r="E188" s="148" t="s">
        <v>224</v>
      </c>
      <c r="F188" s="149" t="s">
        <v>225</v>
      </c>
      <c r="G188" s="150" t="s">
        <v>143</v>
      </c>
      <c r="H188" s="151">
        <v>9.3659999999999997</v>
      </c>
      <c r="I188" s="152"/>
      <c r="J188" s="153">
        <f t="shared" si="0"/>
        <v>0</v>
      </c>
      <c r="K188" s="154"/>
      <c r="L188" s="33"/>
      <c r="M188" s="155" t="s">
        <v>1</v>
      </c>
      <c r="N188" s="156" t="s">
        <v>37</v>
      </c>
      <c r="O188" s="61"/>
      <c r="P188" s="157">
        <f t="shared" si="1"/>
        <v>0</v>
      </c>
      <c r="Q188" s="157">
        <v>0</v>
      </c>
      <c r="R188" s="157">
        <f t="shared" si="2"/>
        <v>0</v>
      </c>
      <c r="S188" s="157">
        <v>0</v>
      </c>
      <c r="T188" s="158">
        <f t="shared" si="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9" t="s">
        <v>117</v>
      </c>
      <c r="AT188" s="159" t="s">
        <v>113</v>
      </c>
      <c r="AU188" s="159" t="s">
        <v>118</v>
      </c>
      <c r="AY188" s="17" t="s">
        <v>111</v>
      </c>
      <c r="BE188" s="160">
        <f t="shared" si="4"/>
        <v>0</v>
      </c>
      <c r="BF188" s="160">
        <f t="shared" si="5"/>
        <v>0</v>
      </c>
      <c r="BG188" s="160">
        <f t="shared" si="6"/>
        <v>0</v>
      </c>
      <c r="BH188" s="160">
        <f t="shared" si="7"/>
        <v>0</v>
      </c>
      <c r="BI188" s="160">
        <f t="shared" si="8"/>
        <v>0</v>
      </c>
      <c r="BJ188" s="17" t="s">
        <v>118</v>
      </c>
      <c r="BK188" s="160">
        <f t="shared" si="9"/>
        <v>0</v>
      </c>
      <c r="BL188" s="17" t="s">
        <v>117</v>
      </c>
      <c r="BM188" s="159" t="s">
        <v>226</v>
      </c>
    </row>
    <row r="189" spans="1:65" s="2" customFormat="1" ht="24.15" customHeight="1">
      <c r="A189" s="32"/>
      <c r="B189" s="146"/>
      <c r="C189" s="147" t="s">
        <v>227</v>
      </c>
      <c r="D189" s="147" t="s">
        <v>113</v>
      </c>
      <c r="E189" s="148" t="s">
        <v>228</v>
      </c>
      <c r="F189" s="149" t="s">
        <v>229</v>
      </c>
      <c r="G189" s="150" t="s">
        <v>143</v>
      </c>
      <c r="H189" s="151">
        <v>9.3659999999999997</v>
      </c>
      <c r="I189" s="152"/>
      <c r="J189" s="153">
        <f t="shared" si="0"/>
        <v>0</v>
      </c>
      <c r="K189" s="154"/>
      <c r="L189" s="33"/>
      <c r="M189" s="155" t="s">
        <v>1</v>
      </c>
      <c r="N189" s="156" t="s">
        <v>37</v>
      </c>
      <c r="O189" s="61"/>
      <c r="P189" s="157">
        <f t="shared" si="1"/>
        <v>0</v>
      </c>
      <c r="Q189" s="157">
        <v>0</v>
      </c>
      <c r="R189" s="157">
        <f t="shared" si="2"/>
        <v>0</v>
      </c>
      <c r="S189" s="157">
        <v>0</v>
      </c>
      <c r="T189" s="158">
        <f t="shared" si="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9" t="s">
        <v>117</v>
      </c>
      <c r="AT189" s="159" t="s">
        <v>113</v>
      </c>
      <c r="AU189" s="159" t="s">
        <v>118</v>
      </c>
      <c r="AY189" s="17" t="s">
        <v>111</v>
      </c>
      <c r="BE189" s="160">
        <f t="shared" si="4"/>
        <v>0</v>
      </c>
      <c r="BF189" s="160">
        <f t="shared" si="5"/>
        <v>0</v>
      </c>
      <c r="BG189" s="160">
        <f t="shared" si="6"/>
        <v>0</v>
      </c>
      <c r="BH189" s="160">
        <f t="shared" si="7"/>
        <v>0</v>
      </c>
      <c r="BI189" s="160">
        <f t="shared" si="8"/>
        <v>0</v>
      </c>
      <c r="BJ189" s="17" t="s">
        <v>118</v>
      </c>
      <c r="BK189" s="160">
        <f t="shared" si="9"/>
        <v>0</v>
      </c>
      <c r="BL189" s="17" t="s">
        <v>117</v>
      </c>
      <c r="BM189" s="159" t="s">
        <v>230</v>
      </c>
    </row>
    <row r="190" spans="1:65" s="2" customFormat="1" ht="24.15" customHeight="1">
      <c r="A190" s="32"/>
      <c r="B190" s="146"/>
      <c r="C190" s="147" t="s">
        <v>231</v>
      </c>
      <c r="D190" s="147" t="s">
        <v>113</v>
      </c>
      <c r="E190" s="148" t="s">
        <v>232</v>
      </c>
      <c r="F190" s="149" t="s">
        <v>233</v>
      </c>
      <c r="G190" s="150" t="s">
        <v>143</v>
      </c>
      <c r="H190" s="151">
        <v>9.3659999999999997</v>
      </c>
      <c r="I190" s="152"/>
      <c r="J190" s="153">
        <f t="shared" si="0"/>
        <v>0</v>
      </c>
      <c r="K190" s="154"/>
      <c r="L190" s="33"/>
      <c r="M190" s="155" t="s">
        <v>1</v>
      </c>
      <c r="N190" s="156" t="s">
        <v>37</v>
      </c>
      <c r="O190" s="61"/>
      <c r="P190" s="157">
        <f t="shared" si="1"/>
        <v>0</v>
      </c>
      <c r="Q190" s="157">
        <v>0</v>
      </c>
      <c r="R190" s="157">
        <f t="shared" si="2"/>
        <v>0</v>
      </c>
      <c r="S190" s="157">
        <v>0</v>
      </c>
      <c r="T190" s="158">
        <f t="shared" si="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9" t="s">
        <v>117</v>
      </c>
      <c r="AT190" s="159" t="s">
        <v>113</v>
      </c>
      <c r="AU190" s="159" t="s">
        <v>118</v>
      </c>
      <c r="AY190" s="17" t="s">
        <v>111</v>
      </c>
      <c r="BE190" s="160">
        <f t="shared" si="4"/>
        <v>0</v>
      </c>
      <c r="BF190" s="160">
        <f t="shared" si="5"/>
        <v>0</v>
      </c>
      <c r="BG190" s="160">
        <f t="shared" si="6"/>
        <v>0</v>
      </c>
      <c r="BH190" s="160">
        <f t="shared" si="7"/>
        <v>0</v>
      </c>
      <c r="BI190" s="160">
        <f t="shared" si="8"/>
        <v>0</v>
      </c>
      <c r="BJ190" s="17" t="s">
        <v>118</v>
      </c>
      <c r="BK190" s="160">
        <f t="shared" si="9"/>
        <v>0</v>
      </c>
      <c r="BL190" s="17" t="s">
        <v>117</v>
      </c>
      <c r="BM190" s="159" t="s">
        <v>234</v>
      </c>
    </row>
    <row r="191" spans="1:65" s="2" customFormat="1" ht="24.15" customHeight="1">
      <c r="A191" s="32"/>
      <c r="B191" s="146"/>
      <c r="C191" s="147" t="s">
        <v>235</v>
      </c>
      <c r="D191" s="147" t="s">
        <v>113</v>
      </c>
      <c r="E191" s="148" t="s">
        <v>236</v>
      </c>
      <c r="F191" s="149" t="s">
        <v>237</v>
      </c>
      <c r="G191" s="150" t="s">
        <v>143</v>
      </c>
      <c r="H191" s="151">
        <v>7.266</v>
      </c>
      <c r="I191" s="152"/>
      <c r="J191" s="153">
        <f t="shared" si="0"/>
        <v>0</v>
      </c>
      <c r="K191" s="154"/>
      <c r="L191" s="33"/>
      <c r="M191" s="155" t="s">
        <v>1</v>
      </c>
      <c r="N191" s="156" t="s">
        <v>37</v>
      </c>
      <c r="O191" s="61"/>
      <c r="P191" s="157">
        <f t="shared" si="1"/>
        <v>0</v>
      </c>
      <c r="Q191" s="157">
        <v>0</v>
      </c>
      <c r="R191" s="157">
        <f t="shared" si="2"/>
        <v>0</v>
      </c>
      <c r="S191" s="157">
        <v>0</v>
      </c>
      <c r="T191" s="158">
        <f t="shared" si="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9" t="s">
        <v>117</v>
      </c>
      <c r="AT191" s="159" t="s">
        <v>113</v>
      </c>
      <c r="AU191" s="159" t="s">
        <v>118</v>
      </c>
      <c r="AY191" s="17" t="s">
        <v>111</v>
      </c>
      <c r="BE191" s="160">
        <f t="shared" si="4"/>
        <v>0</v>
      </c>
      <c r="BF191" s="160">
        <f t="shared" si="5"/>
        <v>0</v>
      </c>
      <c r="BG191" s="160">
        <f t="shared" si="6"/>
        <v>0</v>
      </c>
      <c r="BH191" s="160">
        <f t="shared" si="7"/>
        <v>0</v>
      </c>
      <c r="BI191" s="160">
        <f t="shared" si="8"/>
        <v>0</v>
      </c>
      <c r="BJ191" s="17" t="s">
        <v>118</v>
      </c>
      <c r="BK191" s="160">
        <f t="shared" si="9"/>
        <v>0</v>
      </c>
      <c r="BL191" s="17" t="s">
        <v>117</v>
      </c>
      <c r="BM191" s="159" t="s">
        <v>238</v>
      </c>
    </row>
    <row r="192" spans="1:65" s="2" customFormat="1" ht="24.15" customHeight="1">
      <c r="A192" s="32"/>
      <c r="B192" s="146"/>
      <c r="C192" s="147" t="s">
        <v>239</v>
      </c>
      <c r="D192" s="147" t="s">
        <v>113</v>
      </c>
      <c r="E192" s="148" t="s">
        <v>240</v>
      </c>
      <c r="F192" s="149" t="s">
        <v>241</v>
      </c>
      <c r="G192" s="150" t="s">
        <v>143</v>
      </c>
      <c r="H192" s="151">
        <v>1.52</v>
      </c>
      <c r="I192" s="152"/>
      <c r="J192" s="153">
        <f t="shared" si="0"/>
        <v>0</v>
      </c>
      <c r="K192" s="154"/>
      <c r="L192" s="33"/>
      <c r="M192" s="155" t="s">
        <v>1</v>
      </c>
      <c r="N192" s="156" t="s">
        <v>37</v>
      </c>
      <c r="O192" s="61"/>
      <c r="P192" s="157">
        <f t="shared" si="1"/>
        <v>0</v>
      </c>
      <c r="Q192" s="157">
        <v>0</v>
      </c>
      <c r="R192" s="157">
        <f t="shared" si="2"/>
        <v>0</v>
      </c>
      <c r="S192" s="157">
        <v>0</v>
      </c>
      <c r="T192" s="158">
        <f t="shared" si="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9" t="s">
        <v>117</v>
      </c>
      <c r="AT192" s="159" t="s">
        <v>113</v>
      </c>
      <c r="AU192" s="159" t="s">
        <v>118</v>
      </c>
      <c r="AY192" s="17" t="s">
        <v>111</v>
      </c>
      <c r="BE192" s="160">
        <f t="shared" si="4"/>
        <v>0</v>
      </c>
      <c r="BF192" s="160">
        <f t="shared" si="5"/>
        <v>0</v>
      </c>
      <c r="BG192" s="160">
        <f t="shared" si="6"/>
        <v>0</v>
      </c>
      <c r="BH192" s="160">
        <f t="shared" si="7"/>
        <v>0</v>
      </c>
      <c r="BI192" s="160">
        <f t="shared" si="8"/>
        <v>0</v>
      </c>
      <c r="BJ192" s="17" t="s">
        <v>118</v>
      </c>
      <c r="BK192" s="160">
        <f t="shared" si="9"/>
        <v>0</v>
      </c>
      <c r="BL192" s="17" t="s">
        <v>117</v>
      </c>
      <c r="BM192" s="159" t="s">
        <v>242</v>
      </c>
    </row>
    <row r="193" spans="1:65" s="12" customFormat="1" ht="22.95" customHeight="1">
      <c r="B193" s="133"/>
      <c r="D193" s="134" t="s">
        <v>70</v>
      </c>
      <c r="E193" s="144" t="s">
        <v>243</v>
      </c>
      <c r="F193" s="144" t="s">
        <v>244</v>
      </c>
      <c r="I193" s="136"/>
      <c r="J193" s="145">
        <f>BK193</f>
        <v>0</v>
      </c>
      <c r="L193" s="133"/>
      <c r="M193" s="138"/>
      <c r="N193" s="139"/>
      <c r="O193" s="139"/>
      <c r="P193" s="140">
        <f>P194</f>
        <v>0</v>
      </c>
      <c r="Q193" s="139"/>
      <c r="R193" s="140">
        <f>R194</f>
        <v>0</v>
      </c>
      <c r="S193" s="139"/>
      <c r="T193" s="141">
        <f>T194</f>
        <v>0</v>
      </c>
      <c r="AR193" s="134" t="s">
        <v>78</v>
      </c>
      <c r="AT193" s="142" t="s">
        <v>70</v>
      </c>
      <c r="AU193" s="142" t="s">
        <v>78</v>
      </c>
      <c r="AY193" s="134" t="s">
        <v>111</v>
      </c>
      <c r="BK193" s="143">
        <f>BK194</f>
        <v>0</v>
      </c>
    </row>
    <row r="194" spans="1:65" s="2" customFormat="1" ht="24.15" customHeight="1">
      <c r="A194" s="32"/>
      <c r="B194" s="146"/>
      <c r="C194" s="147" t="s">
        <v>245</v>
      </c>
      <c r="D194" s="147" t="s">
        <v>113</v>
      </c>
      <c r="E194" s="148" t="s">
        <v>246</v>
      </c>
      <c r="F194" s="149" t="s">
        <v>247</v>
      </c>
      <c r="G194" s="150" t="s">
        <v>143</v>
      </c>
      <c r="H194" s="151">
        <v>19.207000000000001</v>
      </c>
      <c r="I194" s="152"/>
      <c r="J194" s="153">
        <f>ROUND(I194*H194,2)</f>
        <v>0</v>
      </c>
      <c r="K194" s="154"/>
      <c r="L194" s="33"/>
      <c r="M194" s="155" t="s">
        <v>1</v>
      </c>
      <c r="N194" s="156" t="s">
        <v>37</v>
      </c>
      <c r="O194" s="61"/>
      <c r="P194" s="157">
        <f>O194*H194</f>
        <v>0</v>
      </c>
      <c r="Q194" s="157">
        <v>0</v>
      </c>
      <c r="R194" s="157">
        <f>Q194*H194</f>
        <v>0</v>
      </c>
      <c r="S194" s="157">
        <v>0</v>
      </c>
      <c r="T194" s="158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9" t="s">
        <v>117</v>
      </c>
      <c r="AT194" s="159" t="s">
        <v>113</v>
      </c>
      <c r="AU194" s="159" t="s">
        <v>118</v>
      </c>
      <c r="AY194" s="17" t="s">
        <v>111</v>
      </c>
      <c r="BE194" s="160">
        <f>IF(N194="základná",J194,0)</f>
        <v>0</v>
      </c>
      <c r="BF194" s="160">
        <f>IF(N194="znížená",J194,0)</f>
        <v>0</v>
      </c>
      <c r="BG194" s="160">
        <f>IF(N194="zákl. prenesená",J194,0)</f>
        <v>0</v>
      </c>
      <c r="BH194" s="160">
        <f>IF(N194="zníž. prenesená",J194,0)</f>
        <v>0</v>
      </c>
      <c r="BI194" s="160">
        <f>IF(N194="nulová",J194,0)</f>
        <v>0</v>
      </c>
      <c r="BJ194" s="17" t="s">
        <v>118</v>
      </c>
      <c r="BK194" s="160">
        <f>ROUND(I194*H194,2)</f>
        <v>0</v>
      </c>
      <c r="BL194" s="17" t="s">
        <v>117</v>
      </c>
      <c r="BM194" s="159" t="s">
        <v>248</v>
      </c>
    </row>
    <row r="195" spans="1:65" s="12" customFormat="1" ht="25.95" customHeight="1">
      <c r="B195" s="133"/>
      <c r="D195" s="134" t="s">
        <v>70</v>
      </c>
      <c r="E195" s="135" t="s">
        <v>249</v>
      </c>
      <c r="F195" s="135" t="s">
        <v>250</v>
      </c>
      <c r="I195" s="136"/>
      <c r="J195" s="137">
        <f>BK195</f>
        <v>0</v>
      </c>
      <c r="L195" s="133"/>
      <c r="M195" s="138"/>
      <c r="N195" s="139"/>
      <c r="O195" s="139"/>
      <c r="P195" s="140">
        <f>SUM(P196:P199)</f>
        <v>0</v>
      </c>
      <c r="Q195" s="139"/>
      <c r="R195" s="140">
        <f>SUM(R196:R199)</f>
        <v>0</v>
      </c>
      <c r="S195" s="139"/>
      <c r="T195" s="141">
        <f>SUM(T196:T199)</f>
        <v>0</v>
      </c>
      <c r="AR195" s="134" t="s">
        <v>132</v>
      </c>
      <c r="AT195" s="142" t="s">
        <v>70</v>
      </c>
      <c r="AU195" s="142" t="s">
        <v>71</v>
      </c>
      <c r="AY195" s="134" t="s">
        <v>111</v>
      </c>
      <c r="BK195" s="143">
        <f>SUM(BK196:BK199)</f>
        <v>0</v>
      </c>
    </row>
    <row r="196" spans="1:65" s="2" customFormat="1" ht="16.5" customHeight="1">
      <c r="A196" s="32"/>
      <c r="B196" s="146"/>
      <c r="C196" s="147" t="s">
        <v>251</v>
      </c>
      <c r="D196" s="147" t="s">
        <v>113</v>
      </c>
      <c r="E196" s="148" t="s">
        <v>252</v>
      </c>
      <c r="F196" s="149" t="s">
        <v>253</v>
      </c>
      <c r="G196" s="150" t="s">
        <v>254</v>
      </c>
      <c r="H196" s="151">
        <v>1</v>
      </c>
      <c r="I196" s="152"/>
      <c r="J196" s="153">
        <f>ROUND(I196*H196,2)</f>
        <v>0</v>
      </c>
      <c r="K196" s="154"/>
      <c r="L196" s="33"/>
      <c r="M196" s="155" t="s">
        <v>1</v>
      </c>
      <c r="N196" s="156" t="s">
        <v>37</v>
      </c>
      <c r="O196" s="61"/>
      <c r="P196" s="157">
        <f>O196*H196</f>
        <v>0</v>
      </c>
      <c r="Q196" s="157">
        <v>0</v>
      </c>
      <c r="R196" s="157">
        <f>Q196*H196</f>
        <v>0</v>
      </c>
      <c r="S196" s="157">
        <v>0</v>
      </c>
      <c r="T196" s="158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9" t="s">
        <v>255</v>
      </c>
      <c r="AT196" s="159" t="s">
        <v>113</v>
      </c>
      <c r="AU196" s="159" t="s">
        <v>78</v>
      </c>
      <c r="AY196" s="17" t="s">
        <v>111</v>
      </c>
      <c r="BE196" s="160">
        <f>IF(N196="základná",J196,0)</f>
        <v>0</v>
      </c>
      <c r="BF196" s="160">
        <f>IF(N196="znížená",J196,0)</f>
        <v>0</v>
      </c>
      <c r="BG196" s="160">
        <f>IF(N196="zákl. prenesená",J196,0)</f>
        <v>0</v>
      </c>
      <c r="BH196" s="160">
        <f>IF(N196="zníž. prenesená",J196,0)</f>
        <v>0</v>
      </c>
      <c r="BI196" s="160">
        <f>IF(N196="nulová",J196,0)</f>
        <v>0</v>
      </c>
      <c r="BJ196" s="17" t="s">
        <v>118</v>
      </c>
      <c r="BK196" s="160">
        <f>ROUND(I196*H196,2)</f>
        <v>0</v>
      </c>
      <c r="BL196" s="17" t="s">
        <v>255</v>
      </c>
      <c r="BM196" s="159" t="s">
        <v>256</v>
      </c>
    </row>
    <row r="197" spans="1:65" s="2" customFormat="1" ht="16.5" customHeight="1">
      <c r="A197" s="32"/>
      <c r="B197" s="146"/>
      <c r="C197" s="147" t="s">
        <v>257</v>
      </c>
      <c r="D197" s="147" t="s">
        <v>113</v>
      </c>
      <c r="E197" s="148" t="s">
        <v>258</v>
      </c>
      <c r="F197" s="149" t="s">
        <v>259</v>
      </c>
      <c r="G197" s="150" t="s">
        <v>254</v>
      </c>
      <c r="H197" s="151">
        <v>1</v>
      </c>
      <c r="I197" s="152"/>
      <c r="J197" s="153">
        <f>ROUND(I197*H197,2)</f>
        <v>0</v>
      </c>
      <c r="K197" s="154"/>
      <c r="L197" s="33"/>
      <c r="M197" s="155" t="s">
        <v>1</v>
      </c>
      <c r="N197" s="156" t="s">
        <v>37</v>
      </c>
      <c r="O197" s="61"/>
      <c r="P197" s="157">
        <f>O197*H197</f>
        <v>0</v>
      </c>
      <c r="Q197" s="157">
        <v>0</v>
      </c>
      <c r="R197" s="157">
        <f>Q197*H197</f>
        <v>0</v>
      </c>
      <c r="S197" s="157">
        <v>0</v>
      </c>
      <c r="T197" s="158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9" t="s">
        <v>255</v>
      </c>
      <c r="AT197" s="159" t="s">
        <v>113</v>
      </c>
      <c r="AU197" s="159" t="s">
        <v>78</v>
      </c>
      <c r="AY197" s="17" t="s">
        <v>111</v>
      </c>
      <c r="BE197" s="160">
        <f>IF(N197="základná",J197,0)</f>
        <v>0</v>
      </c>
      <c r="BF197" s="160">
        <f>IF(N197="znížená",J197,0)</f>
        <v>0</v>
      </c>
      <c r="BG197" s="160">
        <f>IF(N197="zákl. prenesená",J197,0)</f>
        <v>0</v>
      </c>
      <c r="BH197" s="160">
        <f>IF(N197="zníž. prenesená",J197,0)</f>
        <v>0</v>
      </c>
      <c r="BI197" s="160">
        <f>IF(N197="nulová",J197,0)</f>
        <v>0</v>
      </c>
      <c r="BJ197" s="17" t="s">
        <v>118</v>
      </c>
      <c r="BK197" s="160">
        <f>ROUND(I197*H197,2)</f>
        <v>0</v>
      </c>
      <c r="BL197" s="17" t="s">
        <v>255</v>
      </c>
      <c r="BM197" s="159" t="s">
        <v>260</v>
      </c>
    </row>
    <row r="198" spans="1:65" s="2" customFormat="1" ht="21.75" customHeight="1">
      <c r="A198" s="32"/>
      <c r="B198" s="146"/>
      <c r="C198" s="147" t="s">
        <v>261</v>
      </c>
      <c r="D198" s="147" t="s">
        <v>113</v>
      </c>
      <c r="E198" s="148" t="s">
        <v>262</v>
      </c>
      <c r="F198" s="149" t="s">
        <v>263</v>
      </c>
      <c r="G198" s="150" t="s">
        <v>254</v>
      </c>
      <c r="H198" s="151">
        <v>1</v>
      </c>
      <c r="I198" s="152"/>
      <c r="J198" s="153">
        <f>ROUND(I198*H198,2)</f>
        <v>0</v>
      </c>
      <c r="K198" s="154"/>
      <c r="L198" s="33"/>
      <c r="M198" s="155" t="s">
        <v>1</v>
      </c>
      <c r="N198" s="156" t="s">
        <v>37</v>
      </c>
      <c r="O198" s="61"/>
      <c r="P198" s="157">
        <f>O198*H198</f>
        <v>0</v>
      </c>
      <c r="Q198" s="157">
        <v>0</v>
      </c>
      <c r="R198" s="157">
        <f>Q198*H198</f>
        <v>0</v>
      </c>
      <c r="S198" s="157">
        <v>0</v>
      </c>
      <c r="T198" s="158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9" t="s">
        <v>255</v>
      </c>
      <c r="AT198" s="159" t="s">
        <v>113</v>
      </c>
      <c r="AU198" s="159" t="s">
        <v>78</v>
      </c>
      <c r="AY198" s="17" t="s">
        <v>111</v>
      </c>
      <c r="BE198" s="160">
        <f>IF(N198="základná",J198,0)</f>
        <v>0</v>
      </c>
      <c r="BF198" s="160">
        <f>IF(N198="znížená",J198,0)</f>
        <v>0</v>
      </c>
      <c r="BG198" s="160">
        <f>IF(N198="zákl. prenesená",J198,0)</f>
        <v>0</v>
      </c>
      <c r="BH198" s="160">
        <f>IF(N198="zníž. prenesená",J198,0)</f>
        <v>0</v>
      </c>
      <c r="BI198" s="160">
        <f>IF(N198="nulová",J198,0)</f>
        <v>0</v>
      </c>
      <c r="BJ198" s="17" t="s">
        <v>118</v>
      </c>
      <c r="BK198" s="160">
        <f>ROUND(I198*H198,2)</f>
        <v>0</v>
      </c>
      <c r="BL198" s="17" t="s">
        <v>255</v>
      </c>
      <c r="BM198" s="159" t="s">
        <v>264</v>
      </c>
    </row>
    <row r="199" spans="1:65" s="2" customFormat="1" ht="16.5" customHeight="1">
      <c r="A199" s="32"/>
      <c r="B199" s="146"/>
      <c r="C199" s="147" t="s">
        <v>265</v>
      </c>
      <c r="D199" s="147" t="s">
        <v>113</v>
      </c>
      <c r="E199" s="148" t="s">
        <v>266</v>
      </c>
      <c r="F199" s="149" t="s">
        <v>267</v>
      </c>
      <c r="G199" s="150" t="s">
        <v>254</v>
      </c>
      <c r="H199" s="151">
        <v>1</v>
      </c>
      <c r="I199" s="152"/>
      <c r="J199" s="153">
        <f>ROUND(I199*H199,2)</f>
        <v>0</v>
      </c>
      <c r="K199" s="154"/>
      <c r="L199" s="33"/>
      <c r="M199" s="196" t="s">
        <v>1</v>
      </c>
      <c r="N199" s="197" t="s">
        <v>37</v>
      </c>
      <c r="O199" s="198"/>
      <c r="P199" s="199">
        <f>O199*H199</f>
        <v>0</v>
      </c>
      <c r="Q199" s="199">
        <v>0</v>
      </c>
      <c r="R199" s="199">
        <f>Q199*H199</f>
        <v>0</v>
      </c>
      <c r="S199" s="199">
        <v>0</v>
      </c>
      <c r="T199" s="200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59" t="s">
        <v>255</v>
      </c>
      <c r="AT199" s="159" t="s">
        <v>113</v>
      </c>
      <c r="AU199" s="159" t="s">
        <v>78</v>
      </c>
      <c r="AY199" s="17" t="s">
        <v>111</v>
      </c>
      <c r="BE199" s="160">
        <f>IF(N199="základná",J199,0)</f>
        <v>0</v>
      </c>
      <c r="BF199" s="160">
        <f>IF(N199="znížená",J199,0)</f>
        <v>0</v>
      </c>
      <c r="BG199" s="160">
        <f>IF(N199="zákl. prenesená",J199,0)</f>
        <v>0</v>
      </c>
      <c r="BH199" s="160">
        <f>IF(N199="zníž. prenesená",J199,0)</f>
        <v>0</v>
      </c>
      <c r="BI199" s="160">
        <f>IF(N199="nulová",J199,0)</f>
        <v>0</v>
      </c>
      <c r="BJ199" s="17" t="s">
        <v>118</v>
      </c>
      <c r="BK199" s="160">
        <f>ROUND(I199*H199,2)</f>
        <v>0</v>
      </c>
      <c r="BL199" s="17" t="s">
        <v>255</v>
      </c>
      <c r="BM199" s="159" t="s">
        <v>268</v>
      </c>
    </row>
    <row r="200" spans="1:65" s="2" customFormat="1" ht="6.9" customHeight="1">
      <c r="A200" s="32"/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33"/>
      <c r="M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</row>
  </sheetData>
  <autoFilter ref="C124:K199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01b - Odvodnenie cesty No...</vt:lpstr>
      <vt:lpstr>'01b - Odvodnenie cesty No...'!Názvy_tlače</vt:lpstr>
      <vt:lpstr>'Rekapitulácia stavby'!Názvy_tlače</vt:lpstr>
      <vt:lpstr>'01b - Odvodnenie cesty No...'!Oblasť_tlače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Pindeš Daniel, Ing.</cp:lastModifiedBy>
  <dcterms:created xsi:type="dcterms:W3CDTF">2022-09-12T12:11:42Z</dcterms:created>
  <dcterms:modified xsi:type="dcterms:W3CDTF">2022-10-19T13:17:11Z</dcterms:modified>
</cp:coreProperties>
</file>