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875" tabRatio="659" activeTab="1"/>
  </bookViews>
  <sheets>
    <sheet name="Výkaz výměr" sheetId="1" r:id="rId1"/>
    <sheet name="CN sanace " sheetId="2" r:id="rId2"/>
  </sheets>
  <definedNames/>
  <calcPr fullCalcOnLoad="1"/>
</workbook>
</file>

<file path=xl/sharedStrings.xml><?xml version="1.0" encoding="utf-8"?>
<sst xmlns="http://schemas.openxmlformats.org/spreadsheetml/2006/main" count="338" uniqueCount="261">
  <si>
    <t>M.J.</t>
  </si>
  <si>
    <t>J.C.</t>
  </si>
  <si>
    <t>Celkem Kč</t>
  </si>
  <si>
    <t>m2</t>
  </si>
  <si>
    <t>Předmět</t>
  </si>
  <si>
    <t>Poř.č.</t>
  </si>
  <si>
    <t>Množství</t>
  </si>
  <si>
    <t>Pro:</t>
  </si>
  <si>
    <t>Od:</t>
  </si>
  <si>
    <t>Fotodokumentace</t>
  </si>
  <si>
    <t>pa</t>
  </si>
  <si>
    <t>m</t>
  </si>
  <si>
    <t>Na akci:</t>
  </si>
  <si>
    <t>číslo zakázky:</t>
  </si>
  <si>
    <t>stavba:</t>
  </si>
  <si>
    <t>část:</t>
  </si>
  <si>
    <t>činnost:</t>
  </si>
  <si>
    <t>popis místnosti</t>
  </si>
  <si>
    <t>výměry místnosti</t>
  </si>
  <si>
    <t>a</t>
  </si>
  <si>
    <t>b</t>
  </si>
  <si>
    <t>v</t>
  </si>
  <si>
    <t>Práce režijní</t>
  </si>
  <si>
    <t>ks</t>
  </si>
  <si>
    <t>02</t>
  </si>
  <si>
    <t>02 01</t>
  </si>
  <si>
    <t>Zaokrouhleno</t>
  </si>
  <si>
    <t>strana:1</t>
  </si>
  <si>
    <t xml:space="preserve">     </t>
  </si>
  <si>
    <t>plocha stropu</t>
  </si>
  <si>
    <t>plocha stěn</t>
  </si>
  <si>
    <t>plocha podlahy</t>
  </si>
  <si>
    <t>02 02</t>
  </si>
  <si>
    <t>02 03</t>
  </si>
  <si>
    <t>V Brně</t>
  </si>
  <si>
    <t>Součet</t>
  </si>
  <si>
    <t>datum:</t>
  </si>
  <si>
    <t>poznámka</t>
  </si>
  <si>
    <t>podlaha</t>
  </si>
  <si>
    <t>Celkem sanace bez DPH</t>
  </si>
  <si>
    <t>06</t>
  </si>
  <si>
    <t>06 01</t>
  </si>
  <si>
    <t>07</t>
  </si>
  <si>
    <t>07 01</t>
  </si>
  <si>
    <t>ze dne :</t>
  </si>
  <si>
    <t>01</t>
  </si>
  <si>
    <t>01 01</t>
  </si>
  <si>
    <t>Firma Mibag sanace navrhuje harmonogram sanačních  prací:</t>
  </si>
  <si>
    <t>1.</t>
  </si>
  <si>
    <t>2.</t>
  </si>
  <si>
    <t>3.</t>
  </si>
  <si>
    <t>Závěrečný úklid a předání stavby</t>
  </si>
  <si>
    <t>CENOVÁ    NABÍDKA</t>
  </si>
  <si>
    <t>Úklid na stavbě</t>
  </si>
  <si>
    <t>03</t>
  </si>
  <si>
    <t>podl.</t>
  </si>
  <si>
    <t>04</t>
  </si>
  <si>
    <t>04 01</t>
  </si>
  <si>
    <t>05</t>
  </si>
  <si>
    <t>05 01</t>
  </si>
  <si>
    <t>Celkem</t>
  </si>
  <si>
    <t>zpracoval: JH</t>
  </si>
  <si>
    <t>hod</t>
  </si>
  <si>
    <t>Zařízení stavby ( doprava materiálu)</t>
  </si>
  <si>
    <t>05 02</t>
  </si>
  <si>
    <t>t</t>
  </si>
  <si>
    <t>závěrečný úklid</t>
  </si>
  <si>
    <t>4.</t>
  </si>
  <si>
    <t>03 01</t>
  </si>
  <si>
    <t>08</t>
  </si>
  <si>
    <t>03 04</t>
  </si>
  <si>
    <t>01 02</t>
  </si>
  <si>
    <t>01 03</t>
  </si>
  <si>
    <t>01 04</t>
  </si>
  <si>
    <t>01 05</t>
  </si>
  <si>
    <t>01 06</t>
  </si>
  <si>
    <t>00 01</t>
  </si>
  <si>
    <t>soubor</t>
  </si>
  <si>
    <t>km</t>
  </si>
  <si>
    <t>Technický dozor, odborný dohled</t>
  </si>
  <si>
    <t>Prvotní šetření</t>
  </si>
  <si>
    <t>04 02</t>
  </si>
  <si>
    <t>03 02</t>
  </si>
  <si>
    <t>90CPS0002</t>
  </si>
  <si>
    <t>03 03</t>
  </si>
  <si>
    <t>čištění kontaminace silná 100%</t>
  </si>
  <si>
    <t>snímky  poskytnuty dodavatelem zdarma</t>
  </si>
  <si>
    <t>kpl</t>
  </si>
  <si>
    <t xml:space="preserve">zařízení  stavby </t>
  </si>
  <si>
    <t>04 03</t>
  </si>
  <si>
    <t>90CPS0001</t>
  </si>
  <si>
    <t>04 04</t>
  </si>
  <si>
    <t>kontaminace silná  100%</t>
  </si>
  <si>
    <t>Sanace a demontáže</t>
  </si>
  <si>
    <t>kontrolní součet</t>
  </si>
  <si>
    <t>05 04</t>
  </si>
  <si>
    <t>fasáda ( m2)</t>
  </si>
  <si>
    <t>Kč</t>
  </si>
  <si>
    <t>revize elektro - dopravní náklady k revizi</t>
  </si>
  <si>
    <t>chodba</t>
  </si>
  <si>
    <t>kontaminace  do 50%</t>
  </si>
  <si>
    <t>01 07</t>
  </si>
  <si>
    <t>05 03</t>
  </si>
  <si>
    <t>02 04</t>
  </si>
  <si>
    <t>02 05</t>
  </si>
  <si>
    <t>CELKEM  sanace bez DPH</t>
  </si>
  <si>
    <t>15% DPH</t>
  </si>
  <si>
    <t xml:space="preserve">zakrývací zástěny ( folie+páska) </t>
  </si>
  <si>
    <t>Pojišťovna: Kooperativa</t>
  </si>
  <si>
    <t>Kód ceníku KOOP</t>
  </si>
  <si>
    <t>4.NP</t>
  </si>
  <si>
    <t>4.NP byt</t>
  </si>
  <si>
    <t>WC</t>
  </si>
  <si>
    <t>koupelna</t>
  </si>
  <si>
    <t>šatna</t>
  </si>
  <si>
    <t>číslo škodní události : 4224015118</t>
  </si>
  <si>
    <t>Radlas 10, Brno</t>
  </si>
  <si>
    <t>Dopravní podnik města Brna,a.s.</t>
  </si>
  <si>
    <t>Hlinky 64/151</t>
  </si>
  <si>
    <t>656 46 Brno</t>
  </si>
  <si>
    <t>IČ: 2550 8881</t>
  </si>
  <si>
    <t>DIČ: CZ 2550 8881</t>
  </si>
  <si>
    <r>
      <t xml:space="preserve">pokoj                   </t>
    </r>
    <r>
      <rPr>
        <b/>
        <sz val="10"/>
        <rFont val="Arial CE"/>
        <family val="2"/>
      </rPr>
      <t>ohnisko</t>
    </r>
  </si>
  <si>
    <t xml:space="preserve">kuchyně             </t>
  </si>
  <si>
    <t>pokoj</t>
  </si>
  <si>
    <t>parkety</t>
  </si>
  <si>
    <t>kontaminace  70%</t>
  </si>
  <si>
    <t>komora</t>
  </si>
  <si>
    <t>dlažba</t>
  </si>
  <si>
    <t>vinyl</t>
  </si>
  <si>
    <t>chodba před byty</t>
  </si>
  <si>
    <t>teracco</t>
  </si>
  <si>
    <t>čištění konatminace  70%</t>
  </si>
  <si>
    <t>okna ( ks) - pouze sanace</t>
  </si>
  <si>
    <t>1 chodba+1kuchyně+2 pokoj+1koupelna</t>
  </si>
  <si>
    <t>radiátory ( ks)</t>
  </si>
  <si>
    <t>dveře ( ks), 1 křídlo vstup</t>
  </si>
  <si>
    <t>1kuchyně+2pokoj+1 koupelna</t>
  </si>
  <si>
    <t>kontaminace  100%</t>
  </si>
  <si>
    <t>60SAN0002</t>
  </si>
  <si>
    <t>Daň odvede zákazník.</t>
  </si>
  <si>
    <t>byty na patře</t>
  </si>
  <si>
    <t>bm</t>
  </si>
  <si>
    <t>04 05</t>
  </si>
  <si>
    <t>dveře ( ks) ,1 křídlo- pouze zárubně</t>
  </si>
  <si>
    <t>čištění kontaminace slabá do 50%</t>
  </si>
  <si>
    <t>schodišťě přímé - ramen ( ks)</t>
  </si>
  <si>
    <t xml:space="preserve">Kompletační práce </t>
  </si>
  <si>
    <t>Předmětem díla jsou stavební sanace (CZ-CPA 41-43) škod způsobených požárem na stavebních částech bytu v komerčním objektu-kompletační práce.</t>
  </si>
  <si>
    <t>Po dokončených sanačních pracích je nutno zahájit kompletační činnosti pro uvedení objektu do stavu před vznikem škodní události. Je nutné provedení rozsahu prací</t>
  </si>
  <si>
    <t>Práce zednické</t>
  </si>
  <si>
    <t>5.</t>
  </si>
  <si>
    <t>Práce podlahářské</t>
  </si>
  <si>
    <t>Práce elektro</t>
  </si>
  <si>
    <t>Dodávky a montáže</t>
  </si>
  <si>
    <t>Práce malířské a natěračské</t>
  </si>
  <si>
    <t>6.</t>
  </si>
  <si>
    <t>Práce kompletační</t>
  </si>
  <si>
    <t>technický dozor, stavební dohled pro komerční objekty - zajištění</t>
  </si>
  <si>
    <t>dodávka a montáž penetrace akryl.stávajících povrchů- ohnisko</t>
  </si>
  <si>
    <t>zednické zapravení nových rozvodů elektro</t>
  </si>
  <si>
    <t>oprava spár a trhlin akrylováním</t>
  </si>
  <si>
    <t>penetrace stěn a stropů - pouze nové omítky</t>
  </si>
  <si>
    <t>nátěr zárubní ( obroušení místy, dvojitý syntetický nátěr)</t>
  </si>
  <si>
    <t>Práce montážní, dodávky a montáže</t>
  </si>
  <si>
    <t>Práce zednické, montáže suché výstavby</t>
  </si>
  <si>
    <t>zednické zapravení špalety - osazených nových oken , zapravení parapetu</t>
  </si>
  <si>
    <r>
      <rPr>
        <sz val="10"/>
        <rFont val="Arial"/>
        <family val="2"/>
      </rPr>
      <t xml:space="preserve">• </t>
    </r>
    <r>
      <rPr>
        <sz val="10"/>
        <rFont val="Arial CE"/>
        <family val="2"/>
      </rPr>
      <t>vypuštění systému</t>
    </r>
  </si>
  <si>
    <t>• demontáž stávajícího tělesa</t>
  </si>
  <si>
    <t>• úprava uchycení</t>
  </si>
  <si>
    <t>• napuštění systému</t>
  </si>
  <si>
    <t>• tlaková zkouška</t>
  </si>
  <si>
    <t>• interiérové kování  dodávka a montáž</t>
  </si>
  <si>
    <t>• interiérové dveře plné 600 * 1970  2L - koupelna, WC</t>
  </si>
  <si>
    <t>• interiérové dveře plné 700 * 1970  1P - komora</t>
  </si>
  <si>
    <t>• interiérové dveře prosklené 2/3jinak plné  800*1970 1P,2L</t>
  </si>
  <si>
    <t>kuchyně, pokoj, pokoj, chodby</t>
  </si>
  <si>
    <t>• interiérové dveře prosklené 1/3jinak plné  800*1970 1L</t>
  </si>
  <si>
    <t>dodávka  a montáž dveří interiérových, kování :</t>
  </si>
  <si>
    <t>dodávka a montáž obkladu stěn ( WC,koupelna,obklad za linkou)</t>
  </si>
  <si>
    <t>dodávka a montáž dlažby podlah ( WC, koupelna)</t>
  </si>
  <si>
    <t>vč. prořezu</t>
  </si>
  <si>
    <t>• kotevní, lepící materiál, tmel</t>
  </si>
  <si>
    <t>dodávka  kuchyňské linky:</t>
  </si>
  <si>
    <t>• dovoz, vynesení a montáž linky ( sestavení a kotvení )</t>
  </si>
  <si>
    <t>dodávka  a montáž oken atyp, kování :</t>
  </si>
  <si>
    <t>místně zedn. oprava betonové podlahy po stržení PVC lepeného,betmaz.</t>
  </si>
  <si>
    <t>nivelační stěrka pod nášlapné vrstvy podlah zátěž 30/ 6-8 mm</t>
  </si>
  <si>
    <t>dodávka a montáž syntetické penetrace podkladu</t>
  </si>
  <si>
    <t>pokládka lepené podlahy vč materiálu lepidla</t>
  </si>
  <si>
    <t>soklování PVC - dodávka a montáž</t>
  </si>
  <si>
    <t>dodávka a montáž podložky kročejové pod plovoucí podlahu</t>
  </si>
  <si>
    <t>dodávka plovoucí podlahy vč. prořezu Egger</t>
  </si>
  <si>
    <t>montáž plovoucí podlahy</t>
  </si>
  <si>
    <t>dodávka a montáž lištování plovoucí podlahy</t>
  </si>
  <si>
    <t>materiál elektro</t>
  </si>
  <si>
    <t>práce elektro - mimo přípomocí stavebního zapravení</t>
  </si>
  <si>
    <t xml:space="preserve">revize elektro - mimořádná revize bytu po opravě </t>
  </si>
  <si>
    <t>04 06</t>
  </si>
  <si>
    <t>04 07</t>
  </si>
  <si>
    <t>04 08</t>
  </si>
  <si>
    <t>04 09</t>
  </si>
  <si>
    <t>04 10</t>
  </si>
  <si>
    <t>04 11</t>
  </si>
  <si>
    <t>04 12</t>
  </si>
  <si>
    <t>06 02</t>
  </si>
  <si>
    <t>06 03</t>
  </si>
  <si>
    <t>06 04</t>
  </si>
  <si>
    <t>08 02</t>
  </si>
  <si>
    <t>09</t>
  </si>
  <si>
    <t>09 01</t>
  </si>
  <si>
    <t>průběžný úklid na stavbě po kompletacích</t>
  </si>
  <si>
    <t>doprava  (9 km*2* 8 jízdy) technik</t>
  </si>
  <si>
    <t>doprava  (9 km*2* 25 jízd)  dílna a elektro</t>
  </si>
  <si>
    <t>přesun hmot  -přeprava materiálu</t>
  </si>
  <si>
    <t>• koncové prvky ( vypínače, zásuvky)</t>
  </si>
  <si>
    <t>• osvětlovací tělesa ( stropní, nástěnná)</t>
  </si>
  <si>
    <t>• rozvaděč ( bytový, včetně vystrojení)</t>
  </si>
  <si>
    <t>• kabely ( v místě ohniska)</t>
  </si>
  <si>
    <t xml:space="preserve">dodávka a montáž SDK podhledu chodby, koupelna, WC - SDK 12,5 mm </t>
  </si>
  <si>
    <t>záklop 1 vrstva</t>
  </si>
  <si>
    <t>Kuchyně</t>
  </si>
  <si>
    <t>dvojitý záklop prken deskou OSB pro srovnání a zpevnění podkladu</t>
  </si>
  <si>
    <t>Pokoj zadní</t>
  </si>
  <si>
    <t>přebroušení parket, včetně tmelení a lakování parket</t>
  </si>
  <si>
    <t>Chodby</t>
  </si>
  <si>
    <t>dodávka montáž - přechodové lišty a prahy do bytu</t>
  </si>
  <si>
    <t>04 13</t>
  </si>
  <si>
    <t>04 14</t>
  </si>
  <si>
    <t>• dodávka a montáž nového ventilu</t>
  </si>
  <si>
    <t>• dodávka a montáž nového tělesa  1,2*0,6, včetně nap.na systém</t>
  </si>
  <si>
    <t>štukování stěn a stropů - ohnisko celoplošně</t>
  </si>
  <si>
    <t>dodávka PVC  vč. nutného prořezu</t>
  </si>
  <si>
    <t>dle následujícího předloženého harmonogramu prací :</t>
  </si>
  <si>
    <t>koordinace subdodávek a prací pro kompletační činnosti</t>
  </si>
  <si>
    <t>výmalba stěn a stropů výborně otěruvzdorná barva - bílá</t>
  </si>
  <si>
    <t>výmalba stěn a stropů výborně otěruvzdorná barva - tónovaná</t>
  </si>
  <si>
    <t>dodání a montáž nového radiátoru, včetně armatur :</t>
  </si>
  <si>
    <t>• kuchyňská linka 3,6 bm, vč. prací. desky, dřezu a lišt</t>
  </si>
  <si>
    <t>• okno dvoukřídlé, dřevěné atyp 1514*1319, dvojsklo termoizolační, kování</t>
  </si>
  <si>
    <t>• parapety vnitřní dřevěné</t>
  </si>
  <si>
    <r>
      <t>Pokoj - ohnisko</t>
    </r>
    <r>
      <rPr>
        <i/>
        <sz val="10"/>
        <rFont val="Arial CE"/>
        <family val="2"/>
      </rPr>
      <t xml:space="preserve"> ( místo nové podlahy masiv parkety návrh levnější plov.)</t>
    </r>
  </si>
  <si>
    <t>10</t>
  </si>
  <si>
    <t>Výměna Kotle</t>
  </si>
  <si>
    <t>10 01</t>
  </si>
  <si>
    <t>Baxi Luna Duo Tec E + zásobník 120 litrů</t>
  </si>
  <si>
    <t>10 02</t>
  </si>
  <si>
    <t>Montážní a připojovací materiál + expanze</t>
  </si>
  <si>
    <t>10 03</t>
  </si>
  <si>
    <t>Magnetický filtr - nutnost od výrobce</t>
  </si>
  <si>
    <t>10 04</t>
  </si>
  <si>
    <t>Přečerpávací jednotka pro kondent</t>
  </si>
  <si>
    <t>10 05</t>
  </si>
  <si>
    <t>Kouřovod, konín + práce s tím spojené včetně revize</t>
  </si>
  <si>
    <t>10 06</t>
  </si>
  <si>
    <t>Práce - Odpojední, zapojení, uvedení do provozu, zkouška</t>
  </si>
  <si>
    <t>10 07</t>
  </si>
  <si>
    <t>Doprava</t>
  </si>
  <si>
    <t>10 08</t>
  </si>
  <si>
    <t>Příloha č. 1 sml. 22/xxx/1120</t>
  </si>
  <si>
    <t xml:space="preserve">Cenová nabídka 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</si>
</sst>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#,##0.00_ ;\-#,##0.00\ "/>
    <numFmt numFmtId="175" formatCode="#,##0.00\ _K_č;[Red]#,##0.00\ _K_č"/>
    <numFmt numFmtId="176" formatCode="#,##0.00\ &quot;Kč&quot;"/>
    <numFmt numFmtId="177" formatCode="#,##0.\-\-"/>
    <numFmt numFmtId="178" formatCode="[$-405]d\.\ mmmm\ yyyy"/>
    <numFmt numFmtId="179" formatCode="#,##0\ &quot;Kč&quot;"/>
    <numFmt numFmtId="180" formatCode="000\ 00"/>
    <numFmt numFmtId="181" formatCode="0.E+00"/>
    <numFmt numFmtId="182" formatCode="0;[Red]0"/>
    <numFmt numFmtId="183" formatCode="d/m/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\ ##,000_);[Red]\([$€-2]\ #\ ##,000\)"/>
    <numFmt numFmtId="189" formatCode="0.00;[Red]0.00"/>
    <numFmt numFmtId="190" formatCode="[$¥€-2]\ #\ ##,000_);[Red]\([$€-2]\ #\ ##,000\)"/>
    <numFmt numFmtId="191" formatCode="[$-405]dddd\ d\.\ mmmm\ yyyy"/>
    <numFmt numFmtId="192" formatCode="0.000"/>
  </numFmts>
  <fonts count="5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name val="Arial CE"/>
      <family val="2"/>
    </font>
    <font>
      <sz val="10"/>
      <name val="Arial"/>
      <family val="2"/>
    </font>
    <font>
      <i/>
      <u val="single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28" xfId="0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9" fontId="3" fillId="0" borderId="3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3" fillId="0" borderId="32" xfId="0" applyNumberFormat="1" applyFont="1" applyFill="1" applyBorder="1" applyAlignment="1">
      <alignment horizontal="right"/>
    </xf>
    <xf numFmtId="49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right"/>
    </xf>
    <xf numFmtId="9" fontId="5" fillId="0" borderId="32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38" xfId="0" applyFill="1" applyBorder="1" applyAlignment="1">
      <alignment/>
    </xf>
    <xf numFmtId="0" fontId="5" fillId="0" borderId="32" xfId="0" applyFont="1" applyFill="1" applyBorder="1" applyAlignment="1">
      <alignment/>
    </xf>
    <xf numFmtId="2" fontId="0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89" fontId="0" fillId="0" borderId="2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left"/>
    </xf>
    <xf numFmtId="4" fontId="0" fillId="0" borderId="32" xfId="0" applyNumberFormat="1" applyFont="1" applyFill="1" applyBorder="1" applyAlignment="1">
      <alignment/>
    </xf>
    <xf numFmtId="4" fontId="0" fillId="0" borderId="26" xfId="0" applyNumberFormat="1" applyFont="1" applyBorder="1" applyAlignment="1">
      <alignment horizontal="right"/>
    </xf>
    <xf numFmtId="0" fontId="0" fillId="0" borderId="32" xfId="0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 vertical="center"/>
    </xf>
    <xf numFmtId="189" fontId="0" fillId="0" borderId="27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center"/>
    </xf>
    <xf numFmtId="0" fontId="0" fillId="0" borderId="0" xfId="36" applyFont="1" applyAlignment="1" applyProtection="1">
      <alignment vertical="center"/>
      <protection/>
    </xf>
    <xf numFmtId="0" fontId="0" fillId="0" borderId="37" xfId="0" applyFill="1" applyBorder="1" applyAlignment="1">
      <alignment/>
    </xf>
    <xf numFmtId="49" fontId="5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3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49" fontId="0" fillId="0" borderId="55" xfId="0" applyNumberForma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3" xfId="0" applyFill="1" applyBorder="1" applyAlignment="1">
      <alignment/>
    </xf>
    <xf numFmtId="49" fontId="0" fillId="0" borderId="23" xfId="0" applyNumberForma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ill="1" applyBorder="1" applyAlignment="1">
      <alignment/>
    </xf>
    <xf numFmtId="49" fontId="0" fillId="0" borderId="36" xfId="0" applyNumberForma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7" xfId="0" applyFill="1" applyBorder="1" applyAlignment="1">
      <alignment/>
    </xf>
    <xf numFmtId="49" fontId="0" fillId="0" borderId="15" xfId="0" applyNumberForma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0" fillId="0" borderId="26" xfId="0" applyNumberForma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2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5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ill="1" applyBorder="1" applyAlignment="1">
      <alignment/>
    </xf>
    <xf numFmtId="0" fontId="3" fillId="0" borderId="22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0" fillId="0" borderId="30" xfId="0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left" vertical="center"/>
    </xf>
    <xf numFmtId="0" fontId="54" fillId="0" borderId="0" xfId="0" applyFont="1" applyAlignment="1">
      <alignment/>
    </xf>
    <xf numFmtId="0" fontId="3" fillId="0" borderId="27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/>
    </xf>
    <xf numFmtId="4" fontId="3" fillId="0" borderId="27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left"/>
    </xf>
    <xf numFmtId="189" fontId="0" fillId="0" borderId="37" xfId="0" applyNumberFormat="1" applyFon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" fontId="0" fillId="0" borderId="42" xfId="0" applyNumberFormat="1" applyFill="1" applyBorder="1" applyAlignment="1">
      <alignment/>
    </xf>
    <xf numFmtId="182" fontId="3" fillId="0" borderId="66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2" fontId="0" fillId="0" borderId="0" xfId="0" applyNumberFormat="1" applyFill="1" applyBorder="1" applyAlignment="1">
      <alignment/>
    </xf>
    <xf numFmtId="49" fontId="0" fillId="0" borderId="3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33" xfId="0" applyBorder="1" applyAlignment="1">
      <alignment horizontal="center"/>
    </xf>
    <xf numFmtId="2" fontId="0" fillId="0" borderId="32" xfId="0" applyNumberFormat="1" applyBorder="1" applyAlignment="1">
      <alignment/>
    </xf>
    <xf numFmtId="49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2" fontId="3" fillId="0" borderId="32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4" fontId="0" fillId="0" borderId="32" xfId="0" applyNumberFormat="1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2" fontId="0" fillId="0" borderId="33" xfId="0" applyNumberFormat="1" applyBorder="1" applyAlignment="1">
      <alignment/>
    </xf>
    <xf numFmtId="0" fontId="5" fillId="0" borderId="32" xfId="0" applyFont="1" applyBorder="1" applyAlignment="1">
      <alignment/>
    </xf>
    <xf numFmtId="2" fontId="0" fillId="0" borderId="0" xfId="0" applyNumberFormat="1" applyFill="1" applyAlignment="1">
      <alignment/>
    </xf>
    <xf numFmtId="0" fontId="14" fillId="0" borderId="32" xfId="0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32" xfId="0" applyFont="1" applyBorder="1" applyAlignment="1">
      <alignment/>
    </xf>
    <xf numFmtId="2" fontId="0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14" fillId="0" borderId="0" xfId="0" applyFont="1" applyAlignment="1">
      <alignment/>
    </xf>
    <xf numFmtId="2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3" fillId="0" borderId="38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0" fillId="0" borderId="3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4" fontId="0" fillId="33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58" xfId="0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6.375" style="8" customWidth="1"/>
    <col min="2" max="2" width="29.375" style="8" customWidth="1"/>
    <col min="3" max="3" width="10.75390625" style="8" customWidth="1"/>
    <col min="4" max="4" width="6.00390625" style="8" customWidth="1"/>
    <col min="5" max="5" width="6.375" style="8" customWidth="1"/>
    <col min="6" max="6" width="5.75390625" style="8" customWidth="1"/>
    <col min="7" max="7" width="11.125" style="8" customWidth="1"/>
    <col min="8" max="8" width="8.125" style="8" customWidth="1"/>
    <col min="9" max="9" width="9.625" style="8" customWidth="1"/>
    <col min="10" max="10" width="8.125" style="8" customWidth="1"/>
    <col min="11" max="11" width="16.875" style="8" customWidth="1"/>
    <col min="12" max="16384" width="9.125" style="8" customWidth="1"/>
  </cols>
  <sheetData>
    <row r="1" ht="12.75">
      <c r="A1" s="291" t="s">
        <v>259</v>
      </c>
    </row>
    <row r="2" ht="13.5" thickBot="1">
      <c r="A2" s="291"/>
    </row>
    <row r="3" spans="1:11" ht="18.75" customHeight="1">
      <c r="A3" s="170"/>
      <c r="B3" s="171"/>
      <c r="C3" s="172" t="s">
        <v>13</v>
      </c>
      <c r="D3" s="172"/>
      <c r="E3" s="9"/>
      <c r="F3" s="9"/>
      <c r="G3" s="9"/>
      <c r="H3" s="9"/>
      <c r="I3" s="9"/>
      <c r="J3" s="10"/>
      <c r="K3" s="11" t="s">
        <v>27</v>
      </c>
    </row>
    <row r="4" spans="1:11" ht="23.25" customHeight="1">
      <c r="A4" s="173"/>
      <c r="B4" s="174"/>
      <c r="C4" s="175" t="s">
        <v>14</v>
      </c>
      <c r="D4" s="175"/>
      <c r="E4" s="12" t="s">
        <v>116</v>
      </c>
      <c r="F4" s="12"/>
      <c r="G4" s="12"/>
      <c r="H4" s="12"/>
      <c r="I4" s="12"/>
      <c r="J4" s="12"/>
      <c r="K4" s="13" t="s">
        <v>61</v>
      </c>
    </row>
    <row r="5" spans="1:11" ht="18.75" customHeight="1">
      <c r="A5" s="173"/>
      <c r="B5" s="174"/>
      <c r="C5" s="175" t="s">
        <v>15</v>
      </c>
      <c r="D5" s="175"/>
      <c r="E5" s="12" t="s">
        <v>110</v>
      </c>
      <c r="F5" s="12"/>
      <c r="G5" s="12"/>
      <c r="H5" s="12"/>
      <c r="I5" s="12"/>
      <c r="J5" s="12"/>
      <c r="K5" s="14" t="s">
        <v>36</v>
      </c>
    </row>
    <row r="6" spans="1:11" ht="18.75" customHeight="1" thickBot="1">
      <c r="A6" s="176"/>
      <c r="B6" s="177"/>
      <c r="C6" s="178" t="s">
        <v>16</v>
      </c>
      <c r="D6" s="179"/>
      <c r="E6" s="15" t="s">
        <v>93</v>
      </c>
      <c r="F6" s="15"/>
      <c r="G6" s="15"/>
      <c r="H6" s="15"/>
      <c r="I6" s="15"/>
      <c r="J6" s="15"/>
      <c r="K6" s="16"/>
    </row>
    <row r="7" spans="1:11" ht="18.75" customHeight="1" thickBot="1">
      <c r="A7" s="180" t="s">
        <v>55</v>
      </c>
      <c r="B7" s="181" t="s">
        <v>17</v>
      </c>
      <c r="C7" s="182"/>
      <c r="D7" s="183" t="s">
        <v>18</v>
      </c>
      <c r="E7" s="17"/>
      <c r="F7" s="18"/>
      <c r="G7" s="19"/>
      <c r="H7" s="20"/>
      <c r="I7" s="20"/>
      <c r="J7" s="20"/>
      <c r="K7" s="21" t="s">
        <v>28</v>
      </c>
    </row>
    <row r="8" spans="1:12" ht="27.75" thickBot="1" thickTop="1">
      <c r="A8" s="219"/>
      <c r="B8" s="184"/>
      <c r="C8" s="184"/>
      <c r="D8" s="185" t="s">
        <v>19</v>
      </c>
      <c r="E8" s="3" t="s">
        <v>20</v>
      </c>
      <c r="F8" s="3" t="s">
        <v>21</v>
      </c>
      <c r="G8" s="22" t="s">
        <v>29</v>
      </c>
      <c r="H8" s="22" t="s">
        <v>30</v>
      </c>
      <c r="I8" s="22" t="s">
        <v>31</v>
      </c>
      <c r="J8" s="300" t="s">
        <v>37</v>
      </c>
      <c r="K8" s="301"/>
      <c r="L8" s="2"/>
    </row>
    <row r="9" spans="1:12" ht="14.25" thickBot="1" thickTop="1">
      <c r="A9" s="220"/>
      <c r="B9" s="186"/>
      <c r="C9" s="187" t="s">
        <v>38</v>
      </c>
      <c r="D9" s="188" t="s">
        <v>11</v>
      </c>
      <c r="E9" s="23" t="s">
        <v>11</v>
      </c>
      <c r="F9" s="23" t="s">
        <v>11</v>
      </c>
      <c r="G9" s="23" t="s">
        <v>3</v>
      </c>
      <c r="H9" s="23" t="s">
        <v>3</v>
      </c>
      <c r="I9" s="23" t="s">
        <v>3</v>
      </c>
      <c r="J9" s="302"/>
      <c r="K9" s="303"/>
      <c r="L9" s="2"/>
    </row>
    <row r="10" spans="1:12" ht="16.5" customHeight="1" thickBot="1">
      <c r="A10" s="189"/>
      <c r="B10" s="190"/>
      <c r="C10" s="191"/>
      <c r="D10" s="192"/>
      <c r="E10" s="24"/>
      <c r="F10" s="24"/>
      <c r="G10" s="24"/>
      <c r="H10" s="24"/>
      <c r="I10" s="24"/>
      <c r="J10" s="304"/>
      <c r="K10" s="305"/>
      <c r="L10" s="2"/>
    </row>
    <row r="11" spans="1:12" s="29" customFormat="1" ht="12" customHeight="1" hidden="1" thickBot="1">
      <c r="A11" s="193"/>
      <c r="B11" s="194"/>
      <c r="C11" s="195"/>
      <c r="D11" s="196"/>
      <c r="E11" s="25"/>
      <c r="F11" s="25"/>
      <c r="G11" s="26"/>
      <c r="H11" s="26"/>
      <c r="I11" s="26"/>
      <c r="J11" s="27"/>
      <c r="K11" s="28"/>
      <c r="L11" s="140"/>
    </row>
    <row r="12" spans="1:12" s="29" customFormat="1" ht="13.5" hidden="1" thickBot="1">
      <c r="A12" s="197"/>
      <c r="B12" s="198"/>
      <c r="C12" s="199"/>
      <c r="D12" s="200"/>
      <c r="E12" s="30"/>
      <c r="F12" s="30"/>
      <c r="G12" s="31"/>
      <c r="H12" s="32"/>
      <c r="I12" s="32"/>
      <c r="J12" s="33"/>
      <c r="K12" s="34"/>
      <c r="L12" s="140"/>
    </row>
    <row r="13" spans="1:12" s="29" customFormat="1" ht="13.5" hidden="1" thickBot="1">
      <c r="A13" s="201"/>
      <c r="B13" s="202"/>
      <c r="C13" s="203"/>
      <c r="D13" s="204"/>
      <c r="E13" s="36"/>
      <c r="F13" s="36"/>
      <c r="G13" s="31"/>
      <c r="H13" s="31"/>
      <c r="I13" s="31"/>
      <c r="J13" s="33"/>
      <c r="K13" s="37"/>
      <c r="L13" s="140"/>
    </row>
    <row r="14" spans="1:12" s="29" customFormat="1" ht="13.5" hidden="1" thickBot="1">
      <c r="A14" s="205"/>
      <c r="B14" s="198"/>
      <c r="C14" s="206"/>
      <c r="D14" s="200"/>
      <c r="E14" s="30"/>
      <c r="F14" s="30"/>
      <c r="G14" s="32"/>
      <c r="H14" s="32"/>
      <c r="I14" s="32"/>
      <c r="J14" s="38"/>
      <c r="K14" s="34"/>
      <c r="L14" s="140"/>
    </row>
    <row r="15" spans="1:12" s="29" customFormat="1" ht="13.5" hidden="1" thickBot="1">
      <c r="A15" s="207"/>
      <c r="B15" s="208"/>
      <c r="C15" s="209"/>
      <c r="D15" s="145"/>
      <c r="E15" s="41"/>
      <c r="F15" s="41"/>
      <c r="G15" s="42"/>
      <c r="H15" s="42"/>
      <c r="I15" s="42"/>
      <c r="J15" s="43"/>
      <c r="K15" s="44"/>
      <c r="L15" s="140"/>
    </row>
    <row r="16" spans="1:12" ht="18.75" customHeight="1" hidden="1" thickBot="1">
      <c r="A16" s="210"/>
      <c r="B16" s="211"/>
      <c r="C16" s="212"/>
      <c r="D16" s="192"/>
      <c r="E16" s="24"/>
      <c r="F16" s="24"/>
      <c r="G16" s="24"/>
      <c r="H16" s="24"/>
      <c r="I16" s="24"/>
      <c r="J16" s="306"/>
      <c r="K16" s="307"/>
      <c r="L16" s="2"/>
    </row>
    <row r="17" spans="1:12" s="29" customFormat="1" ht="13.5" hidden="1" thickBot="1">
      <c r="A17" s="197"/>
      <c r="B17" s="198"/>
      <c r="C17" s="199"/>
      <c r="D17" s="200"/>
      <c r="E17" s="30"/>
      <c r="F17" s="30"/>
      <c r="G17" s="32"/>
      <c r="H17" s="32"/>
      <c r="I17" s="32"/>
      <c r="J17" s="33"/>
      <c r="K17" s="34"/>
      <c r="L17" s="140"/>
    </row>
    <row r="18" spans="1:12" s="29" customFormat="1" ht="13.5" hidden="1" thickBot="1">
      <c r="A18" s="197"/>
      <c r="B18" s="198"/>
      <c r="C18" s="199"/>
      <c r="D18" s="200"/>
      <c r="E18" s="30"/>
      <c r="F18" s="30"/>
      <c r="G18" s="32"/>
      <c r="H18" s="32"/>
      <c r="I18" s="32"/>
      <c r="J18" s="33"/>
      <c r="K18" s="34"/>
      <c r="L18" s="140"/>
    </row>
    <row r="19" spans="1:12" s="29" customFormat="1" ht="13.5" hidden="1" thickBot="1">
      <c r="A19" s="197"/>
      <c r="B19" s="198"/>
      <c r="C19" s="199"/>
      <c r="D19" s="200"/>
      <c r="E19" s="30"/>
      <c r="F19" s="30"/>
      <c r="G19" s="32"/>
      <c r="H19" s="32"/>
      <c r="I19" s="32"/>
      <c r="J19" s="33"/>
      <c r="K19" s="34"/>
      <c r="L19" s="140"/>
    </row>
    <row r="20" spans="1:12" s="29" customFormat="1" ht="13.5" hidden="1" thickBot="1">
      <c r="A20" s="197"/>
      <c r="B20" s="202"/>
      <c r="C20" s="199"/>
      <c r="D20" s="200"/>
      <c r="E20" s="30"/>
      <c r="F20" s="30"/>
      <c r="G20" s="32"/>
      <c r="H20" s="32"/>
      <c r="I20" s="32"/>
      <c r="J20" s="33"/>
      <c r="K20" s="34"/>
      <c r="L20" s="140"/>
    </row>
    <row r="21" spans="1:12" s="29" customFormat="1" ht="13.5" hidden="1" thickBot="1">
      <c r="A21" s="197"/>
      <c r="B21" s="198"/>
      <c r="C21" s="199"/>
      <c r="D21" s="200"/>
      <c r="E21" s="30"/>
      <c r="F21" s="30"/>
      <c r="G21" s="32"/>
      <c r="H21" s="32"/>
      <c r="I21" s="32"/>
      <c r="J21" s="33"/>
      <c r="K21" s="34"/>
      <c r="L21" s="140"/>
    </row>
    <row r="22" spans="1:12" s="29" customFormat="1" ht="13.5" hidden="1" thickBot="1">
      <c r="A22" s="197"/>
      <c r="B22" s="198"/>
      <c r="C22" s="199"/>
      <c r="D22" s="200"/>
      <c r="E22" s="30"/>
      <c r="F22" s="30"/>
      <c r="G22" s="32"/>
      <c r="H22" s="32"/>
      <c r="I22" s="32"/>
      <c r="J22" s="33"/>
      <c r="K22" s="34"/>
      <c r="L22" s="140"/>
    </row>
    <row r="23" spans="1:12" s="29" customFormat="1" ht="13.5" hidden="1" thickBot="1">
      <c r="A23" s="197"/>
      <c r="B23" s="198"/>
      <c r="C23" s="199"/>
      <c r="D23" s="200"/>
      <c r="E23" s="30"/>
      <c r="F23" s="30"/>
      <c r="G23" s="32"/>
      <c r="H23" s="32"/>
      <c r="I23" s="32"/>
      <c r="J23" s="33"/>
      <c r="K23" s="34"/>
      <c r="L23" s="140"/>
    </row>
    <row r="24" spans="1:12" s="29" customFormat="1" ht="13.5" hidden="1" thickBot="1">
      <c r="A24" s="197"/>
      <c r="B24" s="198"/>
      <c r="C24" s="199"/>
      <c r="D24" s="200"/>
      <c r="E24" s="30"/>
      <c r="F24" s="30"/>
      <c r="G24" s="32"/>
      <c r="H24" s="32"/>
      <c r="I24" s="32"/>
      <c r="J24" s="33"/>
      <c r="K24" s="34"/>
      <c r="L24" s="140"/>
    </row>
    <row r="25" spans="1:12" s="29" customFormat="1" ht="13.5" hidden="1" thickBot="1">
      <c r="A25" s="197"/>
      <c r="B25" s="198"/>
      <c r="C25" s="199"/>
      <c r="D25" s="200"/>
      <c r="E25" s="30"/>
      <c r="F25" s="30"/>
      <c r="G25" s="32"/>
      <c r="H25" s="32"/>
      <c r="I25" s="32"/>
      <c r="J25" s="33"/>
      <c r="K25" s="34"/>
      <c r="L25" s="140"/>
    </row>
    <row r="26" spans="1:12" s="29" customFormat="1" ht="13.5" hidden="1" thickBot="1">
      <c r="A26" s="197"/>
      <c r="B26" s="198"/>
      <c r="C26" s="199"/>
      <c r="D26" s="200"/>
      <c r="E26" s="30"/>
      <c r="F26" s="30"/>
      <c r="G26" s="32"/>
      <c r="H26" s="32"/>
      <c r="I26" s="32"/>
      <c r="J26" s="33"/>
      <c r="K26" s="34"/>
      <c r="L26" s="140"/>
    </row>
    <row r="27" spans="1:12" ht="18.75" customHeight="1" thickBot="1">
      <c r="A27" s="210"/>
      <c r="B27" s="213" t="s">
        <v>60</v>
      </c>
      <c r="C27" s="212"/>
      <c r="D27" s="192"/>
      <c r="E27" s="24"/>
      <c r="F27" s="24"/>
      <c r="G27" s="24">
        <f>CEILING(SUM(G28:G37),1)</f>
        <v>97</v>
      </c>
      <c r="H27" s="24">
        <f>CEILING(SUM(H28:H37),1)</f>
        <v>403</v>
      </c>
      <c r="I27" s="138">
        <f>CEILING(SUM(I28:I37),1)</f>
        <v>97</v>
      </c>
      <c r="J27" s="308"/>
      <c r="K27" s="307"/>
      <c r="L27" s="2"/>
    </row>
    <row r="28" spans="1:12" ht="12.75" customHeight="1">
      <c r="A28" s="223" t="s">
        <v>111</v>
      </c>
      <c r="B28" s="150" t="s">
        <v>99</v>
      </c>
      <c r="C28" s="214" t="s">
        <v>125</v>
      </c>
      <c r="D28" s="135">
        <v>1.7</v>
      </c>
      <c r="E28" s="135">
        <v>3.82</v>
      </c>
      <c r="F28" s="135">
        <v>2.87</v>
      </c>
      <c r="G28" s="135">
        <f aca="true" t="shared" si="0" ref="G28:G37">D28*E28</f>
        <v>6.494</v>
      </c>
      <c r="H28" s="135">
        <f aca="true" t="shared" si="1" ref="H28:H37">D28*F28*2+E28*F28*2</f>
        <v>31.684800000000003</v>
      </c>
      <c r="I28" s="142">
        <f aca="true" t="shared" si="2" ref="I28:I37">D28*E28</f>
        <v>6.494</v>
      </c>
      <c r="J28" s="162" t="s">
        <v>92</v>
      </c>
      <c r="K28" s="156"/>
      <c r="L28" s="2"/>
    </row>
    <row r="29" spans="1:12" ht="12.75" customHeight="1">
      <c r="A29" s="223"/>
      <c r="B29" s="150" t="s">
        <v>123</v>
      </c>
      <c r="C29" s="214" t="s">
        <v>129</v>
      </c>
      <c r="D29" s="135">
        <v>4.3</v>
      </c>
      <c r="E29" s="135">
        <v>2.2</v>
      </c>
      <c r="F29" s="135">
        <v>2.87</v>
      </c>
      <c r="G29" s="135">
        <f t="shared" si="0"/>
        <v>9.46</v>
      </c>
      <c r="H29" s="135">
        <f t="shared" si="1"/>
        <v>37.31</v>
      </c>
      <c r="I29" s="142">
        <f t="shared" si="2"/>
        <v>9.46</v>
      </c>
      <c r="J29" s="162" t="s">
        <v>92</v>
      </c>
      <c r="K29" s="156"/>
      <c r="L29" s="2"/>
    </row>
    <row r="30" spans="1:12" ht="12.75" customHeight="1">
      <c r="A30" s="223"/>
      <c r="B30" s="150" t="s">
        <v>122</v>
      </c>
      <c r="C30" s="215" t="s">
        <v>125</v>
      </c>
      <c r="D30" s="135">
        <v>4.2</v>
      </c>
      <c r="E30" s="135">
        <v>4.2</v>
      </c>
      <c r="F30" s="135">
        <v>2.87</v>
      </c>
      <c r="G30" s="135">
        <f t="shared" si="0"/>
        <v>17.64</v>
      </c>
      <c r="H30" s="135">
        <f t="shared" si="1"/>
        <v>48.216</v>
      </c>
      <c r="I30" s="142">
        <f t="shared" si="2"/>
        <v>17.64</v>
      </c>
      <c r="J30" s="162" t="s">
        <v>92</v>
      </c>
      <c r="K30" s="156"/>
      <c r="L30" s="2"/>
    </row>
    <row r="31" spans="1:12" ht="12.75" customHeight="1">
      <c r="A31" s="237"/>
      <c r="B31" s="150" t="s">
        <v>124</v>
      </c>
      <c r="C31" s="214" t="s">
        <v>125</v>
      </c>
      <c r="D31" s="135">
        <v>4.2</v>
      </c>
      <c r="E31" s="135">
        <v>5.4</v>
      </c>
      <c r="F31" s="135">
        <v>2.87</v>
      </c>
      <c r="G31" s="135">
        <f t="shared" si="0"/>
        <v>22.680000000000003</v>
      </c>
      <c r="H31" s="135">
        <f t="shared" si="1"/>
        <v>55.104</v>
      </c>
      <c r="I31" s="142">
        <f t="shared" si="2"/>
        <v>22.680000000000003</v>
      </c>
      <c r="J31" s="162" t="s">
        <v>126</v>
      </c>
      <c r="K31" s="156"/>
      <c r="L31" s="2"/>
    </row>
    <row r="32" spans="1:12" ht="12.75" customHeight="1">
      <c r="A32" s="237"/>
      <c r="B32" s="150" t="s">
        <v>127</v>
      </c>
      <c r="C32" s="214" t="s">
        <v>125</v>
      </c>
      <c r="D32" s="135">
        <v>1.5</v>
      </c>
      <c r="E32" s="135">
        <v>0.85</v>
      </c>
      <c r="F32" s="135">
        <v>2.87</v>
      </c>
      <c r="G32" s="135">
        <f t="shared" si="0"/>
        <v>1.275</v>
      </c>
      <c r="H32" s="135">
        <f t="shared" si="1"/>
        <v>13.489</v>
      </c>
      <c r="I32" s="142">
        <f t="shared" si="2"/>
        <v>1.275</v>
      </c>
      <c r="J32" s="162" t="s">
        <v>100</v>
      </c>
      <c r="K32" s="156"/>
      <c r="L32" s="2"/>
    </row>
    <row r="33" spans="1:12" ht="12.75" customHeight="1">
      <c r="A33" s="237"/>
      <c r="B33" s="150" t="s">
        <v>113</v>
      </c>
      <c r="C33" s="214" t="s">
        <v>128</v>
      </c>
      <c r="D33" s="135">
        <v>1.7</v>
      </c>
      <c r="E33" s="135">
        <v>2</v>
      </c>
      <c r="F33" s="135">
        <v>2.87</v>
      </c>
      <c r="G33" s="135">
        <f t="shared" si="0"/>
        <v>3.4</v>
      </c>
      <c r="H33" s="135">
        <f t="shared" si="1"/>
        <v>21.238</v>
      </c>
      <c r="I33" s="142">
        <f t="shared" si="2"/>
        <v>3.4</v>
      </c>
      <c r="J33" s="162" t="s">
        <v>138</v>
      </c>
      <c r="K33" s="156"/>
      <c r="L33" s="2"/>
    </row>
    <row r="34" spans="1:12" ht="12.75" customHeight="1">
      <c r="A34" s="237"/>
      <c r="B34" s="150" t="s">
        <v>99</v>
      </c>
      <c r="C34" s="214" t="s">
        <v>125</v>
      </c>
      <c r="D34" s="135">
        <v>2.01</v>
      </c>
      <c r="E34" s="135">
        <v>2.35</v>
      </c>
      <c r="F34" s="135">
        <v>2.87</v>
      </c>
      <c r="G34" s="135">
        <f t="shared" si="0"/>
        <v>4.7235</v>
      </c>
      <c r="H34" s="135">
        <f t="shared" si="1"/>
        <v>25.026400000000002</v>
      </c>
      <c r="I34" s="142">
        <f t="shared" si="2"/>
        <v>4.7235</v>
      </c>
      <c r="J34" s="162" t="s">
        <v>92</v>
      </c>
      <c r="K34" s="156"/>
      <c r="L34" s="2"/>
    </row>
    <row r="35" spans="1:12" ht="12.75" customHeight="1">
      <c r="A35" s="237"/>
      <c r="B35" s="150" t="s">
        <v>114</v>
      </c>
      <c r="C35" s="214" t="s">
        <v>125</v>
      </c>
      <c r="D35" s="135">
        <v>2.1</v>
      </c>
      <c r="E35" s="135">
        <v>1.75</v>
      </c>
      <c r="F35" s="135">
        <v>2.87</v>
      </c>
      <c r="G35" s="135">
        <f t="shared" si="0"/>
        <v>3.6750000000000003</v>
      </c>
      <c r="H35" s="135">
        <f t="shared" si="1"/>
        <v>22.099</v>
      </c>
      <c r="I35" s="142">
        <f t="shared" si="2"/>
        <v>3.6750000000000003</v>
      </c>
      <c r="J35" s="162" t="s">
        <v>92</v>
      </c>
      <c r="K35" s="156"/>
      <c r="L35" s="2"/>
    </row>
    <row r="36" spans="1:12" ht="12.75" customHeight="1">
      <c r="A36" s="237"/>
      <c r="B36" s="150" t="s">
        <v>112</v>
      </c>
      <c r="C36" s="214" t="s">
        <v>128</v>
      </c>
      <c r="D36" s="135">
        <v>0.9</v>
      </c>
      <c r="E36" s="135">
        <v>1.75</v>
      </c>
      <c r="F36" s="135">
        <v>2.87</v>
      </c>
      <c r="G36" s="135">
        <f t="shared" si="0"/>
        <v>1.575</v>
      </c>
      <c r="H36" s="135">
        <f t="shared" si="1"/>
        <v>15.211</v>
      </c>
      <c r="I36" s="142">
        <f t="shared" si="2"/>
        <v>1.575</v>
      </c>
      <c r="J36" s="162" t="s">
        <v>126</v>
      </c>
      <c r="K36" s="156"/>
      <c r="L36" s="2"/>
    </row>
    <row r="37" spans="1:12" ht="12.75" customHeight="1" thickBot="1">
      <c r="A37" s="237"/>
      <c r="B37" s="150" t="s">
        <v>130</v>
      </c>
      <c r="C37" s="214" t="s">
        <v>131</v>
      </c>
      <c r="D37" s="135">
        <v>4.75</v>
      </c>
      <c r="E37" s="135">
        <v>5.49</v>
      </c>
      <c r="F37" s="135">
        <v>6.5</v>
      </c>
      <c r="G37" s="135">
        <f t="shared" si="0"/>
        <v>26.0775</v>
      </c>
      <c r="H37" s="135">
        <f t="shared" si="1"/>
        <v>133.12</v>
      </c>
      <c r="I37" s="142">
        <f t="shared" si="2"/>
        <v>26.0775</v>
      </c>
      <c r="J37" s="162" t="s">
        <v>100</v>
      </c>
      <c r="K37" s="156"/>
      <c r="L37" s="2"/>
    </row>
    <row r="38" spans="1:13" ht="13.5" thickBot="1">
      <c r="A38" s="157"/>
      <c r="B38" s="158" t="s">
        <v>60</v>
      </c>
      <c r="C38" s="45"/>
      <c r="D38" s="159"/>
      <c r="E38" s="159"/>
      <c r="F38" s="159"/>
      <c r="G38" s="160">
        <f>G27</f>
        <v>97</v>
      </c>
      <c r="H38" s="24">
        <f>H27</f>
        <v>403</v>
      </c>
      <c r="I38" s="138">
        <f>I27</f>
        <v>97</v>
      </c>
      <c r="J38" s="157"/>
      <c r="K38" s="161"/>
      <c r="L38" s="2"/>
      <c r="M38" s="273"/>
    </row>
    <row r="39" spans="1:11" ht="12.75">
      <c r="A39" s="5"/>
      <c r="B39" s="227" t="s">
        <v>85</v>
      </c>
      <c r="C39" s="228"/>
      <c r="D39" s="229"/>
      <c r="E39" s="230"/>
      <c r="F39" s="230"/>
      <c r="G39" s="231">
        <f>CEILING(G28+G29+G30+G34+G35+G33,1)</f>
        <v>46</v>
      </c>
      <c r="H39" s="231">
        <f>ROUND(H28+H29+H30+H34+H35+H33,0)</f>
        <v>186</v>
      </c>
      <c r="I39" s="231">
        <f>CEILING(I28+I29+I30+I34+I35+I33,1)</f>
        <v>46</v>
      </c>
      <c r="J39" s="227"/>
      <c r="K39" s="232"/>
    </row>
    <row r="40" spans="1:11" ht="12.75">
      <c r="A40" s="5"/>
      <c r="B40" s="151" t="s">
        <v>132</v>
      </c>
      <c r="C40" s="49"/>
      <c r="D40" s="216"/>
      <c r="E40" s="51"/>
      <c r="F40" s="51"/>
      <c r="G40" s="231">
        <f aca="true" t="shared" si="3" ref="G40:I41">ROUND(G31+G36,0)</f>
        <v>24</v>
      </c>
      <c r="H40" s="231">
        <f t="shared" si="3"/>
        <v>70</v>
      </c>
      <c r="I40" s="85">
        <f t="shared" si="3"/>
        <v>24</v>
      </c>
      <c r="J40" s="242"/>
      <c r="K40" s="221"/>
    </row>
    <row r="41" spans="1:11" ht="12.75">
      <c r="A41" s="5"/>
      <c r="B41" s="151" t="s">
        <v>145</v>
      </c>
      <c r="C41" s="49"/>
      <c r="D41" s="216"/>
      <c r="E41" s="51"/>
      <c r="F41" s="51"/>
      <c r="G41" s="231">
        <f t="shared" si="3"/>
        <v>27</v>
      </c>
      <c r="H41" s="231">
        <f t="shared" si="3"/>
        <v>147</v>
      </c>
      <c r="I41" s="231">
        <f t="shared" si="3"/>
        <v>27</v>
      </c>
      <c r="K41" s="232"/>
    </row>
    <row r="42" spans="1:12" ht="12.75">
      <c r="A42" s="5"/>
      <c r="B42" s="48"/>
      <c r="C42" s="49"/>
      <c r="D42" s="50"/>
      <c r="E42" s="51"/>
      <c r="F42" s="51"/>
      <c r="G42" s="52">
        <f>SUM(G39:G41)</f>
        <v>97</v>
      </c>
      <c r="H42" s="52">
        <f>SUM(H39:H41)</f>
        <v>403</v>
      </c>
      <c r="I42" s="52">
        <f>SUM(I39:I41)</f>
        <v>97</v>
      </c>
      <c r="J42" s="151" t="s">
        <v>94</v>
      </c>
      <c r="K42" s="221"/>
      <c r="L42" s="2"/>
    </row>
    <row r="43" spans="1:12" ht="12.75">
      <c r="A43" s="5"/>
      <c r="B43" s="48"/>
      <c r="C43" s="49"/>
      <c r="D43" s="50"/>
      <c r="E43" s="51"/>
      <c r="F43" s="51"/>
      <c r="G43" s="52"/>
      <c r="H43" s="52"/>
      <c r="I43" s="52"/>
      <c r="J43" s="151"/>
      <c r="K43" s="221"/>
      <c r="L43" s="2"/>
    </row>
    <row r="44" spans="1:12" ht="12.75">
      <c r="A44" s="5"/>
      <c r="B44" s="151" t="s">
        <v>96</v>
      </c>
      <c r="C44" s="226"/>
      <c r="D44" s="238">
        <v>0</v>
      </c>
      <c r="E44" s="51"/>
      <c r="F44" s="51"/>
      <c r="G44" s="164"/>
      <c r="H44" s="52"/>
      <c r="I44" s="239"/>
      <c r="J44" s="48"/>
      <c r="K44" s="221"/>
      <c r="L44" s="2"/>
    </row>
    <row r="45" spans="1:12" ht="15.75">
      <c r="A45" s="5"/>
      <c r="B45" s="151" t="s">
        <v>136</v>
      </c>
      <c r="C45" s="218"/>
      <c r="D45" s="238">
        <v>3</v>
      </c>
      <c r="E45" s="217"/>
      <c r="F45" s="217"/>
      <c r="G45" s="164" t="s">
        <v>141</v>
      </c>
      <c r="H45" s="164"/>
      <c r="I45" s="52"/>
      <c r="J45" s="224"/>
      <c r="K45" s="225"/>
      <c r="L45" s="2"/>
    </row>
    <row r="46" spans="1:12" ht="15.75">
      <c r="A46" s="5"/>
      <c r="B46" s="151" t="s">
        <v>144</v>
      </c>
      <c r="C46" s="218"/>
      <c r="D46" s="238">
        <v>7</v>
      </c>
      <c r="E46" s="217"/>
      <c r="F46" s="217"/>
      <c r="G46" s="164"/>
      <c r="H46" s="164"/>
      <c r="I46" s="52"/>
      <c r="J46" s="224"/>
      <c r="K46" s="225"/>
      <c r="L46" s="2"/>
    </row>
    <row r="47" spans="1:12" ht="12.75">
      <c r="A47" s="5"/>
      <c r="B47" s="151" t="s">
        <v>146</v>
      </c>
      <c r="C47" s="137"/>
      <c r="D47" s="238">
        <v>3</v>
      </c>
      <c r="E47" s="217"/>
      <c r="F47" s="217"/>
      <c r="G47" s="164"/>
      <c r="H47" s="52"/>
      <c r="I47" s="52"/>
      <c r="J47" s="48"/>
      <c r="K47" s="221"/>
      <c r="L47" s="2"/>
    </row>
    <row r="48" spans="1:12" ht="12.75">
      <c r="A48" s="4"/>
      <c r="B48" s="163" t="s">
        <v>135</v>
      </c>
      <c r="C48" s="152"/>
      <c r="D48" s="153">
        <v>4</v>
      </c>
      <c r="E48" s="154"/>
      <c r="F48" s="154"/>
      <c r="G48" s="154" t="s">
        <v>137</v>
      </c>
      <c r="H48" s="154"/>
      <c r="I48" s="54"/>
      <c r="J48" s="113"/>
      <c r="K48" s="222"/>
      <c r="L48" s="2"/>
    </row>
    <row r="49" spans="1:12" ht="12.75">
      <c r="A49" s="4"/>
      <c r="B49" s="163" t="s">
        <v>133</v>
      </c>
      <c r="C49" s="137"/>
      <c r="D49" s="153">
        <v>5</v>
      </c>
      <c r="E49" s="54"/>
      <c r="F49" s="54"/>
      <c r="G49" s="154" t="s">
        <v>134</v>
      </c>
      <c r="H49" s="154"/>
      <c r="I49" s="54"/>
      <c r="J49" s="55"/>
      <c r="K49" s="222"/>
      <c r="L49" s="2"/>
    </row>
    <row r="50" spans="1:12" ht="12.75">
      <c r="A50" s="4"/>
      <c r="B50" s="136"/>
      <c r="C50" s="137"/>
      <c r="D50" s="53"/>
      <c r="E50" s="54"/>
      <c r="F50" s="54"/>
      <c r="G50" s="54"/>
      <c r="H50" s="54"/>
      <c r="I50" s="54"/>
      <c r="J50" s="55"/>
      <c r="K50" s="222"/>
      <c r="L50" s="2"/>
    </row>
    <row r="51" spans="1:12" ht="12.75">
      <c r="A51" s="4"/>
      <c r="B51" s="163"/>
      <c r="C51" s="137"/>
      <c r="D51" s="53"/>
      <c r="E51" s="54"/>
      <c r="F51" s="54"/>
      <c r="G51" s="54"/>
      <c r="H51" s="54"/>
      <c r="I51" s="54"/>
      <c r="J51" s="55"/>
      <c r="K51" s="222"/>
      <c r="L51" s="2"/>
    </row>
    <row r="52" spans="1:12" ht="13.5" thickBot="1">
      <c r="A52" s="243"/>
      <c r="B52" s="244"/>
      <c r="C52" s="245"/>
      <c r="D52" s="246"/>
      <c r="E52" s="247"/>
      <c r="F52" s="247"/>
      <c r="G52" s="247"/>
      <c r="H52" s="247"/>
      <c r="I52" s="247"/>
      <c r="J52" s="248"/>
      <c r="K52" s="249"/>
      <c r="L52" s="2"/>
    </row>
    <row r="53" spans="1:12" ht="13.5" thickBot="1">
      <c r="A53" s="250"/>
      <c r="B53" s="251" t="s">
        <v>66</v>
      </c>
      <c r="C53" s="252"/>
      <c r="D53" s="253"/>
      <c r="E53" s="253"/>
      <c r="F53" s="253"/>
      <c r="G53" s="254"/>
      <c r="H53" s="255">
        <f>I38</f>
        <v>97</v>
      </c>
      <c r="I53" s="256" t="s">
        <v>3</v>
      </c>
      <c r="J53" s="256"/>
      <c r="K53" s="257"/>
      <c r="L53" s="2"/>
    </row>
    <row r="54" spans="1:12" ht="12.75">
      <c r="A54" s="6"/>
      <c r="C54" s="2"/>
      <c r="D54" s="56"/>
      <c r="E54" s="56"/>
      <c r="F54" s="56"/>
      <c r="G54" s="56"/>
      <c r="H54" s="56"/>
      <c r="I54" s="56"/>
      <c r="J54" s="56"/>
      <c r="K54" s="47"/>
      <c r="L54" s="2"/>
    </row>
    <row r="55" spans="1:11" ht="12.75">
      <c r="A55" s="6"/>
      <c r="C55" s="2"/>
      <c r="D55" s="56"/>
      <c r="E55" s="56"/>
      <c r="F55" s="56"/>
      <c r="G55" s="56"/>
      <c r="H55" s="56"/>
      <c r="I55" s="56"/>
      <c r="J55" s="56"/>
      <c r="K55" s="47"/>
    </row>
    <row r="56" spans="1:11" ht="12.75">
      <c r="A56" s="6"/>
      <c r="C56" s="2"/>
      <c r="D56" s="56"/>
      <c r="E56" s="56"/>
      <c r="F56" s="56"/>
      <c r="G56" s="56"/>
      <c r="H56" s="56"/>
      <c r="I56" s="56"/>
      <c r="J56" s="56"/>
      <c r="K56" s="47"/>
    </row>
    <row r="57" spans="1:11" ht="12.75">
      <c r="A57" s="6"/>
      <c r="C57" s="2"/>
      <c r="D57" s="56"/>
      <c r="E57" s="56"/>
      <c r="F57" s="56"/>
      <c r="G57" s="56"/>
      <c r="H57" s="56"/>
      <c r="I57" s="56"/>
      <c r="J57" s="56"/>
      <c r="K57" s="47"/>
    </row>
    <row r="58" spans="1:11" ht="15">
      <c r="A58" s="7"/>
      <c r="B58" s="2"/>
      <c r="C58" s="2"/>
      <c r="D58" s="2"/>
      <c r="E58" s="2"/>
      <c r="F58" s="2"/>
      <c r="G58" s="2"/>
      <c r="H58" s="2"/>
      <c r="I58" s="57"/>
      <c r="J58" s="57"/>
      <c r="K58" s="57"/>
    </row>
    <row r="59" spans="1:11" ht="15">
      <c r="A59" s="7"/>
      <c r="B59" s="2"/>
      <c r="C59" s="2"/>
      <c r="D59" s="2"/>
      <c r="E59" s="2"/>
      <c r="F59" s="2"/>
      <c r="G59" s="2"/>
      <c r="H59" s="2"/>
      <c r="I59" s="57"/>
      <c r="J59" s="57"/>
      <c r="K59" s="57"/>
    </row>
    <row r="60" spans="1:11" ht="12.75">
      <c r="A60" s="2"/>
      <c r="B60" s="2"/>
      <c r="C60" s="2"/>
      <c r="D60" s="2"/>
      <c r="E60" s="2"/>
      <c r="F60" s="2"/>
      <c r="G60" s="2"/>
      <c r="H60" s="2"/>
      <c r="I60" s="40"/>
      <c r="J60" s="40"/>
      <c r="K60" s="40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K69" s="2"/>
    </row>
    <row r="70" ht="12.75">
      <c r="K70" s="2"/>
    </row>
    <row r="71" ht="12.75">
      <c r="K71" s="2"/>
    </row>
  </sheetData>
  <sheetProtection/>
  <mergeCells count="5">
    <mergeCell ref="J8:K8"/>
    <mergeCell ref="J9:K9"/>
    <mergeCell ref="J10:K10"/>
    <mergeCell ref="J16:K16"/>
    <mergeCell ref="J27:K27"/>
  </mergeCells>
  <printOptions/>
  <pageMargins left="0.3937007874015748" right="0.35433070866141736" top="1.062992125984252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PageLayoutView="0" workbookViewId="0" topLeftCell="A100">
      <selection activeCell="B141" sqref="B141"/>
    </sheetView>
  </sheetViews>
  <sheetFormatPr defaultColWidth="9.00390625" defaultRowHeight="12.75"/>
  <cols>
    <col min="1" max="1" width="9.625" style="8" customWidth="1"/>
    <col min="2" max="2" width="59.375" style="8" customWidth="1"/>
    <col min="3" max="3" width="10.25390625" style="8" customWidth="1"/>
    <col min="4" max="4" width="9.125" style="8" customWidth="1"/>
    <col min="5" max="5" width="10.00390625" style="8" customWidth="1"/>
    <col min="6" max="6" width="11.875" style="8" customWidth="1"/>
    <col min="7" max="7" width="12.00390625" style="8" customWidth="1"/>
    <col min="8" max="8" width="12.875" style="8" customWidth="1"/>
    <col min="9" max="10" width="9.125" style="8" customWidth="1"/>
    <col min="11" max="11" width="11.00390625" style="8" bestFit="1" customWidth="1"/>
    <col min="12" max="16384" width="9.125" style="8" customWidth="1"/>
  </cols>
  <sheetData>
    <row r="1" spans="1:7" ht="23.25">
      <c r="A1" s="2"/>
      <c r="B1" s="58" t="s">
        <v>260</v>
      </c>
      <c r="C1" s="59"/>
      <c r="D1" s="60"/>
      <c r="E1" s="61" t="s">
        <v>34</v>
      </c>
      <c r="F1" s="292"/>
      <c r="G1" s="63"/>
    </row>
    <row r="2" spans="1:7" ht="18">
      <c r="A2" s="57"/>
      <c r="B2" s="64" t="s">
        <v>147</v>
      </c>
      <c r="C2" s="59"/>
      <c r="D2" s="60"/>
      <c r="E2" s="61"/>
      <c r="F2" s="292"/>
      <c r="G2" s="63"/>
    </row>
    <row r="3" spans="1:7" ht="15" customHeight="1">
      <c r="A3" s="2"/>
      <c r="B3" s="65"/>
      <c r="C3" s="59"/>
      <c r="D3" s="60"/>
      <c r="E3" s="61"/>
      <c r="F3" s="62"/>
      <c r="G3" s="63"/>
    </row>
    <row r="4" spans="1:7" ht="15">
      <c r="A4" s="66" t="s">
        <v>12</v>
      </c>
      <c r="B4" s="67" t="s">
        <v>116</v>
      </c>
      <c r="C4" s="57"/>
      <c r="D4" s="169" t="s">
        <v>115</v>
      </c>
      <c r="E4" s="61"/>
      <c r="F4" s="68"/>
      <c r="G4" s="68"/>
    </row>
    <row r="5" spans="1:7" ht="15">
      <c r="A5" s="66" t="s">
        <v>44</v>
      </c>
      <c r="B5" s="144">
        <v>44727</v>
      </c>
      <c r="C5" s="57"/>
      <c r="D5" s="60"/>
      <c r="E5" s="61"/>
      <c r="F5" s="61"/>
      <c r="G5" s="63"/>
    </row>
    <row r="6" spans="1:7" ht="15.75">
      <c r="A6" s="66" t="s">
        <v>108</v>
      </c>
      <c r="B6" s="67"/>
      <c r="D6" s="70"/>
      <c r="E6" s="61"/>
      <c r="F6" s="61"/>
      <c r="G6" s="63"/>
    </row>
    <row r="7" spans="1:7" ht="19.5" customHeight="1">
      <c r="A7" s="69" t="s">
        <v>7</v>
      </c>
      <c r="B7" s="233" t="s">
        <v>117</v>
      </c>
      <c r="C7" s="293" t="s">
        <v>8</v>
      </c>
      <c r="D7" s="2"/>
      <c r="E7" s="61"/>
      <c r="F7" s="61"/>
      <c r="G7" s="63"/>
    </row>
    <row r="8" spans="1:7" ht="12.75">
      <c r="A8" s="69"/>
      <c r="B8" s="74" t="s">
        <v>118</v>
      </c>
      <c r="C8" s="60"/>
      <c r="D8" s="2"/>
      <c r="E8" s="61"/>
      <c r="F8" s="61"/>
      <c r="G8" s="63"/>
    </row>
    <row r="9" spans="1:7" ht="12.75">
      <c r="A9" s="69"/>
      <c r="B9" s="74" t="s">
        <v>119</v>
      </c>
      <c r="C9" s="60"/>
      <c r="D9" s="2"/>
      <c r="E9" s="61"/>
      <c r="F9" s="61"/>
      <c r="G9" s="63"/>
    </row>
    <row r="10" spans="2:7" ht="14.25">
      <c r="B10" s="240" t="s">
        <v>120</v>
      </c>
      <c r="C10" s="60"/>
      <c r="D10" s="2"/>
      <c r="E10" s="61"/>
      <c r="F10" s="61"/>
      <c r="G10" s="63"/>
    </row>
    <row r="11" spans="2:7" ht="14.25">
      <c r="B11" s="240" t="s">
        <v>121</v>
      </c>
      <c r="C11" s="60"/>
      <c r="D11" s="2"/>
      <c r="E11" s="61"/>
      <c r="F11" s="61"/>
      <c r="G11" s="63"/>
    </row>
    <row r="12" spans="2:7" ht="12.75">
      <c r="B12" s="74"/>
      <c r="C12" s="60"/>
      <c r="D12" s="2"/>
      <c r="E12" s="61"/>
      <c r="F12" s="61"/>
      <c r="G12" s="63"/>
    </row>
    <row r="13" spans="3:7" ht="12.75">
      <c r="C13" s="60"/>
      <c r="D13" s="46"/>
      <c r="E13" s="61"/>
      <c r="F13" s="61"/>
      <c r="G13" s="63"/>
    </row>
    <row r="14" spans="2:7" ht="12.75">
      <c r="B14" s="74"/>
      <c r="C14" s="60"/>
      <c r="D14" s="2"/>
      <c r="E14" s="61"/>
      <c r="F14" s="61"/>
      <c r="G14" s="63"/>
    </row>
    <row r="15" spans="1:7" ht="12.75">
      <c r="A15" s="69"/>
      <c r="B15" s="73"/>
      <c r="C15" s="60"/>
      <c r="D15" s="2"/>
      <c r="E15" s="61"/>
      <c r="F15" s="61"/>
      <c r="G15" s="63"/>
    </row>
    <row r="16" spans="1:7" ht="12.75">
      <c r="A16" s="69"/>
      <c r="B16" s="165"/>
      <c r="C16" s="60"/>
      <c r="D16" s="2"/>
      <c r="E16" s="61"/>
      <c r="F16" s="61"/>
      <c r="G16" s="63"/>
    </row>
    <row r="17" spans="1:2" ht="12.75">
      <c r="A17" s="69"/>
      <c r="B17" s="71"/>
    </row>
    <row r="18" spans="1:7" ht="12.75">
      <c r="A18" s="69"/>
      <c r="C18" s="60"/>
      <c r="D18" s="2"/>
      <c r="E18" s="61"/>
      <c r="F18" s="61"/>
      <c r="G18" s="63"/>
    </row>
    <row r="19" spans="1:7" ht="12.75">
      <c r="A19" s="72" t="s">
        <v>148</v>
      </c>
      <c r="C19" s="60"/>
      <c r="D19" s="2"/>
      <c r="E19" s="61"/>
      <c r="F19" s="61"/>
      <c r="G19" s="63"/>
    </row>
    <row r="20" spans="1:7" ht="12.75">
      <c r="A20" s="128"/>
      <c r="C20" s="73"/>
      <c r="D20" s="60"/>
      <c r="E20" s="61"/>
      <c r="F20" s="61"/>
      <c r="G20" s="63"/>
    </row>
    <row r="21" spans="1:7" ht="12.75">
      <c r="A21" s="128" t="s">
        <v>149</v>
      </c>
      <c r="C21" s="73"/>
      <c r="D21" s="60"/>
      <c r="E21" s="61"/>
      <c r="F21" s="61"/>
      <c r="G21" s="63"/>
    </row>
    <row r="22" spans="1:7" ht="12.75">
      <c r="A22" s="128" t="s">
        <v>233</v>
      </c>
      <c r="C22" s="73"/>
      <c r="D22" s="60"/>
      <c r="E22" s="61"/>
      <c r="F22" s="61"/>
      <c r="G22" s="63"/>
    </row>
    <row r="23" spans="1:7" ht="12.75">
      <c r="A23" s="167"/>
      <c r="B23" s="129"/>
      <c r="C23" s="130"/>
      <c r="D23" s="130"/>
      <c r="E23" s="131"/>
      <c r="F23" s="130"/>
      <c r="G23" s="132"/>
    </row>
    <row r="24" spans="1:7" ht="12.75">
      <c r="A24" s="75" t="s">
        <v>47</v>
      </c>
      <c r="B24" s="74"/>
      <c r="C24" s="76"/>
      <c r="F24" s="77"/>
      <c r="G24" s="76"/>
    </row>
    <row r="25" spans="1:7" ht="12.75">
      <c r="A25" s="78" t="s">
        <v>48</v>
      </c>
      <c r="B25" s="74" t="s">
        <v>150</v>
      </c>
      <c r="C25" s="76"/>
      <c r="F25" s="77"/>
      <c r="G25" s="76"/>
    </row>
    <row r="26" spans="1:7" ht="12.75">
      <c r="A26" s="78" t="s">
        <v>49</v>
      </c>
      <c r="B26" s="73" t="s">
        <v>155</v>
      </c>
      <c r="C26" s="76"/>
      <c r="G26" s="76"/>
    </row>
    <row r="27" spans="1:7" ht="12.75">
      <c r="A27" s="78" t="s">
        <v>50</v>
      </c>
      <c r="B27" s="73" t="s">
        <v>154</v>
      </c>
      <c r="C27" s="74"/>
      <c r="D27" s="74"/>
      <c r="E27" s="74"/>
      <c r="F27" s="74"/>
      <c r="G27" s="74"/>
    </row>
    <row r="28" spans="1:7" ht="12.75">
      <c r="A28" s="78" t="s">
        <v>67</v>
      </c>
      <c r="B28" s="73" t="s">
        <v>152</v>
      </c>
      <c r="C28" s="74"/>
      <c r="D28" s="74"/>
      <c r="E28" s="74"/>
      <c r="F28" s="74"/>
      <c r="G28" s="74"/>
    </row>
    <row r="29" spans="1:7" ht="12.75">
      <c r="A29" s="78" t="s">
        <v>151</v>
      </c>
      <c r="B29" s="73" t="s">
        <v>153</v>
      </c>
      <c r="C29" s="74"/>
      <c r="D29" s="74"/>
      <c r="E29" s="74"/>
      <c r="F29" s="74"/>
      <c r="G29" s="74"/>
    </row>
    <row r="30" spans="1:7" ht="12.75">
      <c r="A30" s="78" t="s">
        <v>156</v>
      </c>
      <c r="B30" s="2" t="s">
        <v>51</v>
      </c>
      <c r="C30" s="74"/>
      <c r="D30" s="74"/>
      <c r="E30" s="74"/>
      <c r="F30" s="74"/>
      <c r="G30" s="74"/>
    </row>
    <row r="31" spans="1:7" ht="12.75">
      <c r="A31" s="78"/>
      <c r="B31" s="2"/>
      <c r="C31" s="74"/>
      <c r="D31" s="74"/>
      <c r="E31" s="74"/>
      <c r="F31" s="74"/>
      <c r="G31" s="74"/>
    </row>
    <row r="32" spans="1:7" ht="18">
      <c r="A32" s="79" t="s">
        <v>52</v>
      </c>
      <c r="B32" s="79"/>
      <c r="C32" s="59"/>
      <c r="D32" s="80"/>
      <c r="E32" s="61"/>
      <c r="F32" s="61"/>
      <c r="G32" s="81"/>
    </row>
    <row r="33" spans="1:8" ht="12.75" customHeight="1">
      <c r="A33" s="82" t="s">
        <v>5</v>
      </c>
      <c r="B33" s="83" t="s">
        <v>4</v>
      </c>
      <c r="C33" s="84" t="s">
        <v>0</v>
      </c>
      <c r="D33" s="85" t="s">
        <v>6</v>
      </c>
      <c r="E33" s="86" t="s">
        <v>1</v>
      </c>
      <c r="F33" s="87" t="s">
        <v>2</v>
      </c>
      <c r="G33" s="88" t="s">
        <v>35</v>
      </c>
      <c r="H33" s="234" t="s">
        <v>109</v>
      </c>
    </row>
    <row r="34" spans="1:8" ht="12.75" customHeight="1">
      <c r="A34" s="89"/>
      <c r="B34" s="90" t="s">
        <v>157</v>
      </c>
      <c r="C34" s="91"/>
      <c r="D34" s="92"/>
      <c r="E34" s="93"/>
      <c r="F34" s="94"/>
      <c r="G34" s="95"/>
      <c r="H34" s="166"/>
    </row>
    <row r="35" spans="1:8" ht="12.75" customHeight="1">
      <c r="A35" s="96"/>
      <c r="B35" s="97" t="s">
        <v>80</v>
      </c>
      <c r="C35" s="91"/>
      <c r="D35" s="139"/>
      <c r="E35" s="93"/>
      <c r="F35" s="94"/>
      <c r="G35" s="95"/>
      <c r="H35" s="39"/>
    </row>
    <row r="36" spans="1:8" ht="12.75" customHeight="1">
      <c r="A36" s="259"/>
      <c r="B36" s="260" t="s">
        <v>79</v>
      </c>
      <c r="C36" s="261"/>
      <c r="D36" s="262"/>
      <c r="E36" s="281"/>
      <c r="F36" s="145"/>
      <c r="G36" s="95">
        <f>F37</f>
        <v>0</v>
      </c>
      <c r="H36" s="39"/>
    </row>
    <row r="37" spans="1:8" ht="12.75" customHeight="1">
      <c r="A37" s="259" t="s">
        <v>76</v>
      </c>
      <c r="B37" s="130" t="s">
        <v>158</v>
      </c>
      <c r="C37" s="261" t="s">
        <v>77</v>
      </c>
      <c r="D37" s="262">
        <v>1</v>
      </c>
      <c r="E37" s="282"/>
      <c r="F37" s="145">
        <f>CEILING(D37*E37,1)</f>
        <v>0</v>
      </c>
      <c r="G37" s="145"/>
      <c r="H37" s="39"/>
    </row>
    <row r="38" spans="1:8" ht="12.75" customHeight="1">
      <c r="A38" s="259"/>
      <c r="B38" s="130" t="s">
        <v>234</v>
      </c>
      <c r="C38" s="261"/>
      <c r="D38" s="262"/>
      <c r="E38" s="282"/>
      <c r="F38" s="145"/>
      <c r="G38" s="148"/>
      <c r="H38" s="39"/>
    </row>
    <row r="39" spans="1:8" ht="12.75" customHeight="1">
      <c r="A39" s="263" t="s">
        <v>45</v>
      </c>
      <c r="B39" s="260" t="s">
        <v>165</v>
      </c>
      <c r="C39" s="264"/>
      <c r="D39" s="265"/>
      <c r="E39" s="283"/>
      <c r="F39" s="145"/>
      <c r="G39" s="95">
        <f>SUM(F40:F48)</f>
        <v>0</v>
      </c>
      <c r="H39" s="100"/>
    </row>
    <row r="40" spans="1:8" ht="12.75" customHeight="1">
      <c r="A40" s="266" t="s">
        <v>46</v>
      </c>
      <c r="B40" s="130" t="s">
        <v>159</v>
      </c>
      <c r="C40" s="261" t="s">
        <v>3</v>
      </c>
      <c r="D40" s="262">
        <f>'Výkaz výměr'!G30+'Výkaz výměr'!H30</f>
        <v>65.856</v>
      </c>
      <c r="E40" s="281"/>
      <c r="F40" s="145">
        <f aca="true" t="shared" si="0" ref="F40:F48">CEILING(D40*E40,1)</f>
        <v>0</v>
      </c>
      <c r="G40" s="95"/>
      <c r="H40" s="39"/>
    </row>
    <row r="41" spans="1:8" ht="12.75" customHeight="1">
      <c r="A41" s="266" t="s">
        <v>71</v>
      </c>
      <c r="B41" s="130" t="s">
        <v>231</v>
      </c>
      <c r="C41" s="261" t="s">
        <v>3</v>
      </c>
      <c r="D41" s="262">
        <f>'Výkaz výměr'!G30+'Výkaz výměr'!H30</f>
        <v>65.856</v>
      </c>
      <c r="E41" s="281"/>
      <c r="F41" s="145">
        <f t="shared" si="0"/>
        <v>0</v>
      </c>
      <c r="G41" s="95"/>
      <c r="H41" s="39"/>
    </row>
    <row r="42" spans="1:8" ht="12.75" customHeight="1">
      <c r="A42" s="266" t="s">
        <v>72</v>
      </c>
      <c r="B42" s="130" t="s">
        <v>166</v>
      </c>
      <c r="C42" s="267" t="s">
        <v>23</v>
      </c>
      <c r="D42" s="262">
        <v>2</v>
      </c>
      <c r="E42" s="281"/>
      <c r="F42" s="145">
        <f t="shared" si="0"/>
        <v>0</v>
      </c>
      <c r="G42" s="95"/>
      <c r="H42" s="39"/>
    </row>
    <row r="43" spans="1:8" ht="12.75" customHeight="1">
      <c r="A43" s="266" t="s">
        <v>73</v>
      </c>
      <c r="B43" s="130" t="s">
        <v>160</v>
      </c>
      <c r="C43" s="267" t="s">
        <v>142</v>
      </c>
      <c r="D43" s="262">
        <v>16</v>
      </c>
      <c r="E43" s="273"/>
      <c r="F43" s="145">
        <f t="shared" si="0"/>
        <v>0</v>
      </c>
      <c r="G43" s="95"/>
      <c r="H43" s="100"/>
    </row>
    <row r="44" spans="1:8" ht="12.75" customHeight="1">
      <c r="A44" s="266" t="s">
        <v>74</v>
      </c>
      <c r="B44" s="130" t="s">
        <v>179</v>
      </c>
      <c r="C44" s="267" t="s">
        <v>3</v>
      </c>
      <c r="D44" s="262">
        <f>('Výkaz výměr'!G33+'Výkaz výměr'!G36+0.8*5)*1.3</f>
        <v>11.6675</v>
      </c>
      <c r="E44" s="273"/>
      <c r="F44" s="145">
        <f t="shared" si="0"/>
        <v>0</v>
      </c>
      <c r="G44" s="95"/>
      <c r="H44" s="100"/>
    </row>
    <row r="45" spans="1:8" ht="12.75" customHeight="1">
      <c r="A45" s="266"/>
      <c r="B45" s="130" t="s">
        <v>181</v>
      </c>
      <c r="C45" s="267"/>
      <c r="D45" s="262"/>
      <c r="E45" s="273"/>
      <c r="F45" s="145"/>
      <c r="G45" s="95"/>
      <c r="H45" s="100"/>
    </row>
    <row r="46" spans="1:8" ht="12.75" customHeight="1">
      <c r="A46" s="266" t="s">
        <v>75</v>
      </c>
      <c r="B46" s="130" t="s">
        <v>180</v>
      </c>
      <c r="C46" s="267" t="s">
        <v>3</v>
      </c>
      <c r="D46" s="262">
        <f>('Výkaz výměr'!I33+'Výkaz výměr'!I36)*1.3</f>
        <v>6.467499999999999</v>
      </c>
      <c r="E46" s="273"/>
      <c r="F46" s="145">
        <f t="shared" si="0"/>
        <v>0</v>
      </c>
      <c r="G46" s="95"/>
      <c r="H46" s="100"/>
    </row>
    <row r="47" spans="1:8" ht="12.75" customHeight="1">
      <c r="A47" s="266"/>
      <c r="B47" s="130" t="s">
        <v>181</v>
      </c>
      <c r="C47" s="267"/>
      <c r="D47" s="262"/>
      <c r="E47" s="273"/>
      <c r="F47" s="145"/>
      <c r="G47" s="95"/>
      <c r="H47" s="100"/>
    </row>
    <row r="48" spans="1:8" ht="12.75" customHeight="1">
      <c r="A48" s="266" t="s">
        <v>101</v>
      </c>
      <c r="B48" s="130" t="s">
        <v>219</v>
      </c>
      <c r="C48" s="267" t="s">
        <v>3</v>
      </c>
      <c r="D48" s="262">
        <f>'Výkaz výměr'!G28+'Výkaz výměr'!G34+'Výkaz výměr'!G33+'Výkaz výměr'!G36</f>
        <v>16.1925</v>
      </c>
      <c r="E48" s="273"/>
      <c r="F48" s="145">
        <f t="shared" si="0"/>
        <v>0</v>
      </c>
      <c r="G48" s="95"/>
      <c r="H48" s="100"/>
    </row>
    <row r="49" spans="1:8" ht="12.75" customHeight="1">
      <c r="A49" s="266"/>
      <c r="B49" s="130" t="s">
        <v>220</v>
      </c>
      <c r="C49" s="267"/>
      <c r="D49" s="262"/>
      <c r="E49" s="273"/>
      <c r="F49" s="145"/>
      <c r="G49" s="95"/>
      <c r="H49" s="100"/>
    </row>
    <row r="50" spans="1:8" ht="12.75" customHeight="1">
      <c r="A50" s="263" t="s">
        <v>24</v>
      </c>
      <c r="B50" s="260" t="s">
        <v>155</v>
      </c>
      <c r="C50" s="267"/>
      <c r="D50" s="268"/>
      <c r="E50" s="284"/>
      <c r="F50" s="145"/>
      <c r="G50" s="95">
        <f>SUM(F51:F55)</f>
        <v>0</v>
      </c>
      <c r="H50" s="100"/>
    </row>
    <row r="51" spans="1:8" ht="12.75" customHeight="1">
      <c r="A51" s="266" t="s">
        <v>25</v>
      </c>
      <c r="B51" s="130" t="s">
        <v>161</v>
      </c>
      <c r="C51" s="267" t="s">
        <v>142</v>
      </c>
      <c r="D51" s="262">
        <v>36</v>
      </c>
      <c r="E51" s="284"/>
      <c r="F51" s="145">
        <f aca="true" t="shared" si="1" ref="F51:F117">CEILING(D51*E51,1)</f>
        <v>0</v>
      </c>
      <c r="G51" s="95"/>
      <c r="H51" s="100"/>
    </row>
    <row r="52" spans="1:20" ht="12.75" customHeight="1">
      <c r="A52" s="266" t="s">
        <v>32</v>
      </c>
      <c r="B52" s="130" t="s">
        <v>162</v>
      </c>
      <c r="C52" s="267" t="s">
        <v>3</v>
      </c>
      <c r="D52" s="262">
        <f>D41</f>
        <v>65.856</v>
      </c>
      <c r="E52" s="104"/>
      <c r="F52" s="145">
        <f t="shared" si="1"/>
        <v>0</v>
      </c>
      <c r="G52" s="95"/>
      <c r="H52" s="100"/>
      <c r="I52" s="73"/>
      <c r="J52" s="258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66" t="s">
        <v>33</v>
      </c>
      <c r="B53" s="130" t="s">
        <v>235</v>
      </c>
      <c r="C53" s="270" t="s">
        <v>3</v>
      </c>
      <c r="D53" s="271">
        <v>439.23</v>
      </c>
      <c r="E53" s="101"/>
      <c r="F53" s="145">
        <f t="shared" si="1"/>
        <v>0</v>
      </c>
      <c r="G53" s="95"/>
      <c r="H53" s="100"/>
      <c r="I53" s="73"/>
      <c r="J53" s="258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66" t="s">
        <v>103</v>
      </c>
      <c r="B54" s="130" t="s">
        <v>236</v>
      </c>
      <c r="C54" s="267" t="s">
        <v>3</v>
      </c>
      <c r="D54" s="271">
        <v>60.27</v>
      </c>
      <c r="E54" s="101"/>
      <c r="F54" s="145">
        <f t="shared" si="1"/>
        <v>0</v>
      </c>
      <c r="G54" s="95"/>
      <c r="H54" s="100"/>
      <c r="I54" s="73"/>
      <c r="J54" s="258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66" t="s">
        <v>104</v>
      </c>
      <c r="B55" s="130" t="s">
        <v>163</v>
      </c>
      <c r="C55" s="267" t="s">
        <v>23</v>
      </c>
      <c r="D55" s="271">
        <v>7</v>
      </c>
      <c r="E55" s="101"/>
      <c r="F55" s="145">
        <f t="shared" si="1"/>
        <v>0</v>
      </c>
      <c r="G55" s="95"/>
      <c r="H55" s="100"/>
      <c r="I55" s="73"/>
      <c r="J55" s="258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63" t="s">
        <v>54</v>
      </c>
      <c r="B56" s="272" t="s">
        <v>164</v>
      </c>
      <c r="C56" s="105"/>
      <c r="D56" s="141"/>
      <c r="E56" s="241"/>
      <c r="F56" s="145"/>
      <c r="G56" s="95">
        <f>SUM(F57:F64)</f>
        <v>0</v>
      </c>
      <c r="H56" s="100"/>
      <c r="I56" s="7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66" t="s">
        <v>68</v>
      </c>
      <c r="B57" s="274" t="s">
        <v>237</v>
      </c>
      <c r="C57" s="267" t="s">
        <v>62</v>
      </c>
      <c r="D57" s="149">
        <v>12</v>
      </c>
      <c r="E57" s="104"/>
      <c r="F57" s="145">
        <f t="shared" si="1"/>
        <v>0</v>
      </c>
      <c r="G57" s="95"/>
      <c r="H57" s="100"/>
      <c r="I57" s="7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75"/>
      <c r="B58" s="276" t="s">
        <v>167</v>
      </c>
      <c r="C58" s="132"/>
      <c r="D58" s="149"/>
      <c r="E58" s="104"/>
      <c r="F58" s="145"/>
      <c r="G58" s="95"/>
      <c r="H58" s="100"/>
      <c r="I58" s="7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75"/>
      <c r="B59" s="276" t="s">
        <v>168</v>
      </c>
      <c r="C59" s="132"/>
      <c r="D59" s="149"/>
      <c r="E59" s="104"/>
      <c r="F59" s="145"/>
      <c r="G59" s="95"/>
      <c r="H59" s="100"/>
      <c r="I59" s="7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75"/>
      <c r="B60" s="276" t="s">
        <v>169</v>
      </c>
      <c r="C60" s="132"/>
      <c r="D60" s="149"/>
      <c r="E60" s="104"/>
      <c r="F60" s="145"/>
      <c r="G60" s="95"/>
      <c r="H60" s="100"/>
      <c r="I60" s="7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75"/>
      <c r="B61" s="276" t="s">
        <v>230</v>
      </c>
      <c r="C61" s="132" t="s">
        <v>23</v>
      </c>
      <c r="D61" s="149">
        <v>2</v>
      </c>
      <c r="E61" s="104"/>
      <c r="F61" s="145">
        <f t="shared" si="1"/>
        <v>0</v>
      </c>
      <c r="G61" s="95"/>
      <c r="H61" s="100"/>
      <c r="I61" s="7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75"/>
      <c r="B62" s="276" t="s">
        <v>229</v>
      </c>
      <c r="C62" s="132" t="s">
        <v>23</v>
      </c>
      <c r="D62" s="149">
        <v>2</v>
      </c>
      <c r="E62" s="104"/>
      <c r="F62" s="145">
        <f t="shared" si="1"/>
        <v>0</v>
      </c>
      <c r="G62" s="95"/>
      <c r="H62" s="100"/>
      <c r="I62" s="7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75"/>
      <c r="B63" s="276" t="s">
        <v>170</v>
      </c>
      <c r="C63" s="132" t="s">
        <v>23</v>
      </c>
      <c r="D63" s="149">
        <v>1</v>
      </c>
      <c r="E63" s="104"/>
      <c r="F63" s="145">
        <f t="shared" si="1"/>
        <v>0</v>
      </c>
      <c r="G63" s="95"/>
      <c r="H63" s="100"/>
      <c r="I63" s="7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75"/>
      <c r="B64" s="276" t="s">
        <v>171</v>
      </c>
      <c r="C64" s="132" t="s">
        <v>23</v>
      </c>
      <c r="D64" s="149">
        <v>1</v>
      </c>
      <c r="E64" s="104"/>
      <c r="F64" s="145">
        <f t="shared" si="1"/>
        <v>0</v>
      </c>
      <c r="G64" s="95"/>
      <c r="H64" s="100"/>
      <c r="I64" s="7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75" t="s">
        <v>82</v>
      </c>
      <c r="B65" s="274" t="s">
        <v>178</v>
      </c>
      <c r="C65" s="132"/>
      <c r="D65" s="149"/>
      <c r="E65" s="104"/>
      <c r="F65" s="145"/>
      <c r="G65" s="95">
        <f>SUM(F66:F71)</f>
        <v>0</v>
      </c>
      <c r="H65" s="100"/>
      <c r="I65" s="7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75"/>
      <c r="B66" s="277" t="s">
        <v>173</v>
      </c>
      <c r="C66" s="132" t="s">
        <v>23</v>
      </c>
      <c r="D66" s="149">
        <v>2</v>
      </c>
      <c r="E66" s="104"/>
      <c r="F66" s="145">
        <f t="shared" si="1"/>
        <v>0</v>
      </c>
      <c r="G66" s="98"/>
      <c r="H66" s="100"/>
      <c r="I66" s="7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75"/>
      <c r="B67" s="277" t="s">
        <v>174</v>
      </c>
      <c r="C67" s="132" t="s">
        <v>23</v>
      </c>
      <c r="D67" s="149">
        <v>1</v>
      </c>
      <c r="E67" s="104"/>
      <c r="F67" s="145">
        <f t="shared" si="1"/>
        <v>0</v>
      </c>
      <c r="G67" s="98"/>
      <c r="H67" s="100"/>
      <c r="I67" s="7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75"/>
      <c r="B68" s="277" t="s">
        <v>175</v>
      </c>
      <c r="C68" s="132" t="s">
        <v>23</v>
      </c>
      <c r="D68" s="149">
        <v>3</v>
      </c>
      <c r="E68" s="104"/>
      <c r="F68" s="145">
        <f t="shared" si="1"/>
        <v>0</v>
      </c>
      <c r="G68" s="98"/>
      <c r="H68" s="39"/>
      <c r="I68" s="2"/>
      <c r="J68" s="168"/>
      <c r="K68" s="2"/>
      <c r="L68" s="2"/>
      <c r="M68" s="73"/>
      <c r="N68" s="2"/>
      <c r="O68" s="2"/>
      <c r="P68" s="2"/>
      <c r="Q68" s="2"/>
      <c r="R68" s="2"/>
      <c r="S68" s="2"/>
      <c r="T68" s="2"/>
    </row>
    <row r="69" spans="1:20" ht="12.75" customHeight="1">
      <c r="A69" s="275"/>
      <c r="B69" s="277" t="s">
        <v>176</v>
      </c>
      <c r="C69" s="132"/>
      <c r="D69" s="149"/>
      <c r="E69" s="104"/>
      <c r="F69" s="145">
        <f t="shared" si="1"/>
        <v>0</v>
      </c>
      <c r="G69" s="98"/>
      <c r="H69" s="39"/>
      <c r="I69" s="2"/>
      <c r="J69" s="168"/>
      <c r="K69" s="2"/>
      <c r="L69" s="2"/>
      <c r="M69" s="73"/>
      <c r="N69" s="2"/>
      <c r="O69" s="2"/>
      <c r="P69" s="2"/>
      <c r="Q69" s="2"/>
      <c r="R69" s="2"/>
      <c r="S69" s="2"/>
      <c r="T69" s="2"/>
    </row>
    <row r="70" spans="1:20" ht="12.75" customHeight="1">
      <c r="A70" s="275"/>
      <c r="B70" s="277" t="s">
        <v>177</v>
      </c>
      <c r="C70" s="132" t="s">
        <v>23</v>
      </c>
      <c r="D70" s="149">
        <v>1</v>
      </c>
      <c r="E70" s="104"/>
      <c r="F70" s="145">
        <f t="shared" si="1"/>
        <v>0</v>
      </c>
      <c r="G70" s="98"/>
      <c r="H70" s="39"/>
      <c r="I70" s="2"/>
      <c r="J70" s="168"/>
      <c r="K70" s="2"/>
      <c r="L70" s="2"/>
      <c r="M70" s="73"/>
      <c r="N70" s="2"/>
      <c r="O70" s="2"/>
      <c r="Q70" s="2"/>
      <c r="R70" s="2"/>
      <c r="S70" s="2"/>
      <c r="T70" s="2"/>
    </row>
    <row r="71" spans="1:20" ht="12.75" customHeight="1">
      <c r="A71" s="266"/>
      <c r="B71" s="277" t="s">
        <v>172</v>
      </c>
      <c r="C71" s="267" t="s">
        <v>23</v>
      </c>
      <c r="D71" s="149">
        <v>7</v>
      </c>
      <c r="E71" s="104"/>
      <c r="F71" s="145">
        <f t="shared" si="1"/>
        <v>0</v>
      </c>
      <c r="G71" s="101"/>
      <c r="H71" s="39"/>
      <c r="I71" s="2"/>
      <c r="J71" s="168"/>
      <c r="K71" s="2"/>
      <c r="L71" s="2"/>
      <c r="M71" s="73"/>
      <c r="N71" s="2"/>
      <c r="O71" s="2"/>
      <c r="P71" s="2"/>
      <c r="Q71" s="2"/>
      <c r="R71" s="2"/>
      <c r="S71" s="2"/>
      <c r="T71" s="2"/>
    </row>
    <row r="72" spans="1:20" ht="12.75" customHeight="1">
      <c r="A72" s="266" t="s">
        <v>84</v>
      </c>
      <c r="B72" s="274" t="s">
        <v>183</v>
      </c>
      <c r="C72" s="267"/>
      <c r="D72" s="149"/>
      <c r="E72" s="104"/>
      <c r="F72" s="145"/>
      <c r="G72" s="98">
        <f>SUM(F73:F75)</f>
        <v>0</v>
      </c>
      <c r="H72" s="39"/>
      <c r="I72" s="2"/>
      <c r="J72" s="168"/>
      <c r="K72" s="2"/>
      <c r="L72" s="2"/>
      <c r="M72" s="73"/>
      <c r="N72" s="2"/>
      <c r="O72" s="2"/>
      <c r="P72" s="2"/>
      <c r="Q72" s="2"/>
      <c r="R72" s="2"/>
      <c r="S72" s="2"/>
      <c r="T72" s="2"/>
    </row>
    <row r="73" spans="1:20" ht="12.75" customHeight="1">
      <c r="A73" s="266"/>
      <c r="B73" s="276" t="s">
        <v>238</v>
      </c>
      <c r="C73" s="267" t="s">
        <v>87</v>
      </c>
      <c r="D73" s="149">
        <v>1</v>
      </c>
      <c r="E73" s="104"/>
      <c r="F73" s="145">
        <f t="shared" si="1"/>
        <v>0</v>
      </c>
      <c r="G73" s="101"/>
      <c r="H73" s="100"/>
      <c r="I73" s="2"/>
      <c r="J73" s="168"/>
      <c r="K73" s="2"/>
      <c r="L73" s="2"/>
      <c r="M73" s="73"/>
      <c r="N73" s="2"/>
      <c r="O73" s="2"/>
      <c r="P73" s="2"/>
      <c r="Q73" s="2"/>
      <c r="R73" s="2"/>
      <c r="S73" s="2"/>
      <c r="T73" s="2"/>
    </row>
    <row r="74" spans="1:20" ht="12.75" customHeight="1">
      <c r="A74" s="266"/>
      <c r="B74" s="276" t="s">
        <v>184</v>
      </c>
      <c r="C74" s="267" t="s">
        <v>62</v>
      </c>
      <c r="D74" s="149">
        <v>48</v>
      </c>
      <c r="E74" s="104"/>
      <c r="F74" s="145">
        <f t="shared" si="1"/>
        <v>0</v>
      </c>
      <c r="G74" s="101"/>
      <c r="H74" s="100"/>
      <c r="I74" s="2"/>
      <c r="J74" s="168"/>
      <c r="K74" s="2"/>
      <c r="L74" s="2"/>
      <c r="M74" s="73"/>
      <c r="N74" s="2"/>
      <c r="O74" s="2"/>
      <c r="P74" s="2"/>
      <c r="Q74" s="2"/>
      <c r="R74" s="2"/>
      <c r="S74" s="2"/>
      <c r="T74" s="2"/>
    </row>
    <row r="75" spans="1:20" ht="12.75" customHeight="1">
      <c r="A75" s="266"/>
      <c r="B75" s="276" t="s">
        <v>182</v>
      </c>
      <c r="C75" s="267" t="s">
        <v>10</v>
      </c>
      <c r="D75" s="149">
        <v>1</v>
      </c>
      <c r="E75" s="104"/>
      <c r="F75" s="145">
        <f t="shared" si="1"/>
        <v>0</v>
      </c>
      <c r="G75" s="101"/>
      <c r="H75" s="100"/>
      <c r="I75" s="2"/>
      <c r="J75" s="168"/>
      <c r="K75" s="2"/>
      <c r="L75" s="2"/>
      <c r="M75" s="73"/>
      <c r="N75" s="2"/>
      <c r="O75" s="2"/>
      <c r="P75" s="2"/>
      <c r="Q75" s="2"/>
      <c r="R75" s="2"/>
      <c r="S75" s="2"/>
      <c r="T75" s="2"/>
    </row>
    <row r="76" spans="1:20" ht="12.75" customHeight="1">
      <c r="A76" s="266" t="s">
        <v>70</v>
      </c>
      <c r="B76" s="274" t="s">
        <v>185</v>
      </c>
      <c r="C76" s="267"/>
      <c r="D76" s="149"/>
      <c r="E76" s="104"/>
      <c r="F76" s="145"/>
      <c r="G76" s="98">
        <f>SUM(F77:F78)</f>
        <v>0</v>
      </c>
      <c r="H76" s="100"/>
      <c r="I76" s="2"/>
      <c r="J76" s="73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66"/>
      <c r="B77" s="276" t="s">
        <v>239</v>
      </c>
      <c r="C77" s="267" t="s">
        <v>23</v>
      </c>
      <c r="D77" s="149">
        <v>2</v>
      </c>
      <c r="E77" s="104"/>
      <c r="F77" s="145">
        <f t="shared" si="1"/>
        <v>0</v>
      </c>
      <c r="G77" s="101"/>
      <c r="H77" s="100"/>
      <c r="I77" s="2"/>
      <c r="J77" s="73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66"/>
      <c r="B78" s="276" t="s">
        <v>240</v>
      </c>
      <c r="C78" s="267" t="s">
        <v>23</v>
      </c>
      <c r="D78" s="149">
        <v>2</v>
      </c>
      <c r="E78" s="104"/>
      <c r="F78" s="145">
        <f t="shared" si="1"/>
        <v>0</v>
      </c>
      <c r="G78" s="101"/>
      <c r="H78" s="100"/>
      <c r="I78" s="73"/>
      <c r="J78" s="73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63" t="s">
        <v>56</v>
      </c>
      <c r="B79" s="260" t="s">
        <v>152</v>
      </c>
      <c r="C79" s="267"/>
      <c r="D79" s="278"/>
      <c r="E79" s="104"/>
      <c r="F79" s="145"/>
      <c r="G79" s="98">
        <f>SUM(F81:F97)</f>
        <v>0</v>
      </c>
      <c r="H79" s="3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63"/>
      <c r="B80" s="280" t="s">
        <v>221</v>
      </c>
      <c r="C80" s="267"/>
      <c r="D80" s="278"/>
      <c r="E80" s="104"/>
      <c r="F80" s="145"/>
      <c r="G80" s="98"/>
      <c r="H80" s="3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9" ht="12.75" customHeight="1">
      <c r="A81" s="266" t="s">
        <v>57</v>
      </c>
      <c r="B81" s="130" t="s">
        <v>186</v>
      </c>
      <c r="C81" s="267" t="s">
        <v>3</v>
      </c>
      <c r="D81" s="278">
        <v>2</v>
      </c>
      <c r="E81" s="269"/>
      <c r="F81" s="145">
        <f t="shared" si="1"/>
        <v>0</v>
      </c>
      <c r="G81" s="98"/>
      <c r="H81" s="100"/>
      <c r="I81" s="1"/>
    </row>
    <row r="82" spans="1:9" ht="12.75" customHeight="1">
      <c r="A82" s="266" t="s">
        <v>81</v>
      </c>
      <c r="B82" s="276" t="s">
        <v>187</v>
      </c>
      <c r="C82" s="267" t="s">
        <v>3</v>
      </c>
      <c r="D82" s="278">
        <f>'Výkaz výměr'!I29</f>
        <v>9.46</v>
      </c>
      <c r="E82" s="269"/>
      <c r="F82" s="145">
        <f t="shared" si="1"/>
        <v>0</v>
      </c>
      <c r="G82" s="98"/>
      <c r="H82" s="100"/>
      <c r="I82" s="1"/>
    </row>
    <row r="83" spans="1:9" ht="12.75" customHeight="1">
      <c r="A83" s="266" t="s">
        <v>89</v>
      </c>
      <c r="B83" s="130" t="s">
        <v>188</v>
      </c>
      <c r="C83" s="267" t="s">
        <v>3</v>
      </c>
      <c r="D83" s="278">
        <f>'Výkaz výměr'!I29</f>
        <v>9.46</v>
      </c>
      <c r="E83" s="269"/>
      <c r="F83" s="145">
        <f t="shared" si="1"/>
        <v>0</v>
      </c>
      <c r="G83" s="98"/>
      <c r="H83" s="100"/>
      <c r="I83" s="1"/>
    </row>
    <row r="84" spans="1:9" ht="12.75" customHeight="1">
      <c r="A84" s="266" t="s">
        <v>91</v>
      </c>
      <c r="B84" s="130" t="s">
        <v>189</v>
      </c>
      <c r="C84" s="267" t="s">
        <v>3</v>
      </c>
      <c r="D84" s="278">
        <f>D82</f>
        <v>9.46</v>
      </c>
      <c r="E84" s="269"/>
      <c r="F84" s="145">
        <f t="shared" si="1"/>
        <v>0</v>
      </c>
      <c r="G84" s="98"/>
      <c r="H84" s="100"/>
      <c r="I84" s="1"/>
    </row>
    <row r="85" spans="1:9" ht="12.75" customHeight="1">
      <c r="A85" s="266" t="s">
        <v>143</v>
      </c>
      <c r="B85" s="130" t="s">
        <v>232</v>
      </c>
      <c r="C85" s="267" t="s">
        <v>3</v>
      </c>
      <c r="D85" s="278">
        <f>D82*1.3</f>
        <v>12.298000000000002</v>
      </c>
      <c r="E85" s="269"/>
      <c r="F85" s="145">
        <f t="shared" si="1"/>
        <v>0</v>
      </c>
      <c r="G85" s="98"/>
      <c r="H85" s="100"/>
      <c r="I85" s="1"/>
    </row>
    <row r="86" spans="1:9" ht="12.75" customHeight="1">
      <c r="A86" s="266" t="s">
        <v>198</v>
      </c>
      <c r="B86" s="130" t="s">
        <v>190</v>
      </c>
      <c r="C86" s="267" t="s">
        <v>142</v>
      </c>
      <c r="D86" s="278">
        <f>'Výkaz výměr'!D29+'Výkaz výměr'!D29+'Výkaz výměr'!E29+'Výkaz výměr'!E29</f>
        <v>13</v>
      </c>
      <c r="E86" s="269"/>
      <c r="F86" s="145">
        <f t="shared" si="1"/>
        <v>0</v>
      </c>
      <c r="G86" s="98"/>
      <c r="H86" s="100"/>
      <c r="I86" s="1"/>
    </row>
    <row r="87" spans="1:9" ht="12.75" customHeight="1">
      <c r="A87" s="266"/>
      <c r="B87" s="280" t="s">
        <v>241</v>
      </c>
      <c r="C87" s="267"/>
      <c r="D87" s="278"/>
      <c r="E87" s="269"/>
      <c r="F87" s="145"/>
      <c r="G87" s="98"/>
      <c r="H87" s="100"/>
      <c r="I87" s="1"/>
    </row>
    <row r="88" spans="1:9" ht="12.75" customHeight="1">
      <c r="A88" s="266" t="s">
        <v>199</v>
      </c>
      <c r="B88" s="130" t="s">
        <v>222</v>
      </c>
      <c r="C88" s="267" t="s">
        <v>3</v>
      </c>
      <c r="D88" s="278">
        <f>'Výkaz výměr'!I30</f>
        <v>17.64</v>
      </c>
      <c r="E88" s="104"/>
      <c r="F88" s="145">
        <f t="shared" si="1"/>
        <v>0</v>
      </c>
      <c r="G88" s="98"/>
      <c r="H88" s="100"/>
      <c r="I88" s="1"/>
    </row>
    <row r="89" spans="1:9" ht="12.75" customHeight="1">
      <c r="A89" s="266" t="s">
        <v>200</v>
      </c>
      <c r="B89" s="130" t="s">
        <v>191</v>
      </c>
      <c r="C89" s="267" t="s">
        <v>3</v>
      </c>
      <c r="D89" s="278">
        <v>17.64</v>
      </c>
      <c r="E89" s="269"/>
      <c r="F89" s="145">
        <f t="shared" si="1"/>
        <v>0</v>
      </c>
      <c r="G89" s="98"/>
      <c r="H89" s="100"/>
      <c r="I89" s="1"/>
    </row>
    <row r="90" spans="1:9" ht="12.75" customHeight="1">
      <c r="A90" s="266" t="s">
        <v>201</v>
      </c>
      <c r="B90" s="130" t="s">
        <v>192</v>
      </c>
      <c r="C90" s="267" t="s">
        <v>3</v>
      </c>
      <c r="D90" s="278">
        <f>D88*1.3</f>
        <v>22.932000000000002</v>
      </c>
      <c r="E90" s="269"/>
      <c r="F90" s="145">
        <f t="shared" si="1"/>
        <v>0</v>
      </c>
      <c r="G90" s="98"/>
      <c r="H90" s="100"/>
      <c r="I90" s="1"/>
    </row>
    <row r="91" spans="1:9" ht="12.75" customHeight="1">
      <c r="A91" s="266" t="s">
        <v>202</v>
      </c>
      <c r="B91" s="130" t="s">
        <v>193</v>
      </c>
      <c r="C91" s="267" t="s">
        <v>3</v>
      </c>
      <c r="D91" s="278">
        <f>D88</f>
        <v>17.64</v>
      </c>
      <c r="E91" s="269"/>
      <c r="F91" s="145">
        <f t="shared" si="1"/>
        <v>0</v>
      </c>
      <c r="G91" s="98"/>
      <c r="H91" s="100"/>
      <c r="I91" s="1"/>
    </row>
    <row r="92" spans="1:9" ht="12.75" customHeight="1">
      <c r="A92" s="266" t="s">
        <v>203</v>
      </c>
      <c r="B92" s="130" t="s">
        <v>194</v>
      </c>
      <c r="C92" s="267" t="s">
        <v>142</v>
      </c>
      <c r="D92" s="278">
        <f>ROUND('Výkaz výměr'!D30+'Výkaz výměr'!D30+'Výkaz výměr'!E30+'Výkaz výměr'!E30,0)</f>
        <v>17</v>
      </c>
      <c r="E92" s="269"/>
      <c r="F92" s="145">
        <f t="shared" si="1"/>
        <v>0</v>
      </c>
      <c r="G92" s="98"/>
      <c r="H92" s="100"/>
      <c r="I92" s="1"/>
    </row>
    <row r="93" spans="1:9" ht="12.75" customHeight="1">
      <c r="A93" s="266"/>
      <c r="B93" s="280" t="s">
        <v>223</v>
      </c>
      <c r="C93" s="267"/>
      <c r="D93" s="278"/>
      <c r="E93" s="269"/>
      <c r="F93" s="145"/>
      <c r="G93" s="98"/>
      <c r="H93" s="100"/>
      <c r="I93" s="1"/>
    </row>
    <row r="94" spans="1:9" ht="12.75" customHeight="1">
      <c r="A94" s="266" t="s">
        <v>204</v>
      </c>
      <c r="B94" s="130" t="s">
        <v>224</v>
      </c>
      <c r="C94" s="267" t="s">
        <v>3</v>
      </c>
      <c r="D94" s="278">
        <f>'Výkaz výměr'!I31</f>
        <v>22.680000000000003</v>
      </c>
      <c r="E94" s="104"/>
      <c r="F94" s="145">
        <f t="shared" si="1"/>
        <v>0</v>
      </c>
      <c r="G94" s="98"/>
      <c r="H94" s="100"/>
      <c r="I94" s="1"/>
    </row>
    <row r="95" spans="1:9" ht="12.75" customHeight="1">
      <c r="A95" s="266"/>
      <c r="B95" s="280" t="s">
        <v>225</v>
      </c>
      <c r="C95" s="267"/>
      <c r="D95" s="278"/>
      <c r="E95" s="104"/>
      <c r="F95" s="145"/>
      <c r="G95" s="98"/>
      <c r="H95" s="100"/>
      <c r="I95" s="1"/>
    </row>
    <row r="96" spans="1:9" ht="12.75" customHeight="1">
      <c r="A96" s="266" t="s">
        <v>227</v>
      </c>
      <c r="B96" s="130" t="s">
        <v>224</v>
      </c>
      <c r="C96" s="267" t="s">
        <v>3</v>
      </c>
      <c r="D96" s="278">
        <f>'Výkaz výměr'!I28+'Výkaz výměr'!I34+'Výkaz výměr'!I35</f>
        <v>14.8925</v>
      </c>
      <c r="E96" s="104"/>
      <c r="F96" s="145">
        <f t="shared" si="1"/>
        <v>0</v>
      </c>
      <c r="G96" s="98"/>
      <c r="H96" s="100"/>
      <c r="I96" s="1"/>
    </row>
    <row r="97" spans="1:8" ht="12.75" customHeight="1">
      <c r="A97" s="266" t="s">
        <v>228</v>
      </c>
      <c r="B97" s="130" t="s">
        <v>226</v>
      </c>
      <c r="C97" s="267" t="s">
        <v>23</v>
      </c>
      <c r="D97" s="278">
        <v>7</v>
      </c>
      <c r="E97" s="269"/>
      <c r="F97" s="145">
        <f t="shared" si="1"/>
        <v>0</v>
      </c>
      <c r="G97" s="98"/>
      <c r="H97" s="39"/>
    </row>
    <row r="98" spans="1:8" ht="12.75" customHeight="1">
      <c r="A98" s="263" t="s">
        <v>58</v>
      </c>
      <c r="B98" s="260" t="s">
        <v>153</v>
      </c>
      <c r="C98" s="279"/>
      <c r="D98" s="278"/>
      <c r="E98" s="269"/>
      <c r="F98" s="145"/>
      <c r="G98" s="98">
        <f>SUM(F99:F106)</f>
        <v>0</v>
      </c>
      <c r="H98" s="100"/>
    </row>
    <row r="99" spans="1:8" ht="12.75" customHeight="1">
      <c r="A99" s="266" t="s">
        <v>59</v>
      </c>
      <c r="B99" s="130" t="s">
        <v>195</v>
      </c>
      <c r="C99" s="267" t="s">
        <v>87</v>
      </c>
      <c r="D99" s="278">
        <v>1</v>
      </c>
      <c r="E99" s="269"/>
      <c r="F99" s="145">
        <f t="shared" si="1"/>
        <v>0</v>
      </c>
      <c r="G99" s="98"/>
      <c r="H99" s="100"/>
    </row>
    <row r="100" spans="1:8" ht="12.75" customHeight="1">
      <c r="A100" s="259"/>
      <c r="B100" s="276" t="s">
        <v>217</v>
      </c>
      <c r="C100" s="267"/>
      <c r="D100" s="278"/>
      <c r="E100" s="269"/>
      <c r="F100" s="145"/>
      <c r="G100" s="98"/>
      <c r="H100" s="100"/>
    </row>
    <row r="101" spans="1:8" ht="12.75" customHeight="1">
      <c r="A101" s="259"/>
      <c r="B101" s="276" t="s">
        <v>218</v>
      </c>
      <c r="C101" s="267"/>
      <c r="D101" s="278"/>
      <c r="E101" s="269"/>
      <c r="F101" s="145"/>
      <c r="G101" s="98"/>
      <c r="H101" s="100"/>
    </row>
    <row r="102" spans="1:8" ht="12.75" customHeight="1">
      <c r="A102" s="259"/>
      <c r="B102" s="276" t="s">
        <v>215</v>
      </c>
      <c r="C102" s="267"/>
      <c r="D102" s="278"/>
      <c r="E102" s="269"/>
      <c r="F102" s="145"/>
      <c r="G102" s="98"/>
      <c r="H102" s="100"/>
    </row>
    <row r="103" spans="1:8" ht="12.75" customHeight="1">
      <c r="A103" s="259"/>
      <c r="B103" s="276" t="s">
        <v>216</v>
      </c>
      <c r="C103" s="267"/>
      <c r="D103" s="278"/>
      <c r="E103" s="269"/>
      <c r="F103" s="145"/>
      <c r="G103" s="98"/>
      <c r="H103" s="100"/>
    </row>
    <row r="104" spans="1:8" ht="12.75" customHeight="1">
      <c r="A104" s="266" t="s">
        <v>64</v>
      </c>
      <c r="B104" s="276" t="s">
        <v>196</v>
      </c>
      <c r="C104" s="267" t="s">
        <v>62</v>
      </c>
      <c r="D104" s="278">
        <v>52</v>
      </c>
      <c r="E104" s="269"/>
      <c r="F104" s="145">
        <f t="shared" si="1"/>
        <v>0</v>
      </c>
      <c r="G104" s="98"/>
      <c r="H104" s="100"/>
    </row>
    <row r="105" spans="1:8" ht="12.75" customHeight="1">
      <c r="A105" s="266" t="s">
        <v>102</v>
      </c>
      <c r="B105" s="130" t="s">
        <v>197</v>
      </c>
      <c r="C105" s="267" t="s">
        <v>77</v>
      </c>
      <c r="D105" s="278">
        <v>1</v>
      </c>
      <c r="E105" s="269"/>
      <c r="F105" s="145">
        <f t="shared" si="1"/>
        <v>0</v>
      </c>
      <c r="G105" s="98"/>
      <c r="H105" s="100"/>
    </row>
    <row r="106" spans="1:8" ht="12.75" customHeight="1">
      <c r="A106" s="266" t="s">
        <v>95</v>
      </c>
      <c r="B106" s="130" t="s">
        <v>98</v>
      </c>
      <c r="C106" s="267" t="s">
        <v>78</v>
      </c>
      <c r="D106" s="278">
        <v>18</v>
      </c>
      <c r="E106" s="269"/>
      <c r="F106" s="145">
        <f t="shared" si="1"/>
        <v>0</v>
      </c>
      <c r="G106" s="98"/>
      <c r="H106" s="39"/>
    </row>
    <row r="107" spans="1:8" s="127" customFormat="1" ht="12.75" customHeight="1">
      <c r="A107" s="96" t="s">
        <v>40</v>
      </c>
      <c r="B107" s="97" t="s">
        <v>63</v>
      </c>
      <c r="C107" s="105"/>
      <c r="D107" s="106"/>
      <c r="E107" s="104"/>
      <c r="F107" s="145"/>
      <c r="G107" s="98">
        <f>SUM(F108:F111)</f>
        <v>0</v>
      </c>
      <c r="H107" s="143"/>
    </row>
    <row r="108" spans="1:8" s="127" customFormat="1" ht="12.75" customHeight="1">
      <c r="A108" s="99" t="s">
        <v>41</v>
      </c>
      <c r="B108" s="155" t="s">
        <v>213</v>
      </c>
      <c r="C108" s="105" t="s">
        <v>78</v>
      </c>
      <c r="D108" s="106">
        <f>9*2*25</f>
        <v>450</v>
      </c>
      <c r="E108" s="104"/>
      <c r="F108" s="145">
        <f t="shared" si="1"/>
        <v>0</v>
      </c>
      <c r="G108" s="98"/>
      <c r="H108" s="147" t="s">
        <v>83</v>
      </c>
    </row>
    <row r="109" spans="1:8" s="127" customFormat="1" ht="12.75" customHeight="1">
      <c r="A109" s="99" t="s">
        <v>205</v>
      </c>
      <c r="B109" s="155" t="s">
        <v>212</v>
      </c>
      <c r="C109" s="105" t="s">
        <v>78</v>
      </c>
      <c r="D109" s="106">
        <f>9*2*8</f>
        <v>144</v>
      </c>
      <c r="E109" s="104"/>
      <c r="F109" s="145">
        <f t="shared" si="1"/>
        <v>0</v>
      </c>
      <c r="G109" s="98"/>
      <c r="H109" s="147" t="s">
        <v>90</v>
      </c>
    </row>
    <row r="110" spans="1:8" s="127" customFormat="1" ht="12.75" customHeight="1">
      <c r="A110" s="99" t="s">
        <v>206</v>
      </c>
      <c r="B110" s="133" t="s">
        <v>88</v>
      </c>
      <c r="C110" s="105" t="s">
        <v>77</v>
      </c>
      <c r="D110" s="106">
        <v>1</v>
      </c>
      <c r="E110" s="104"/>
      <c r="F110" s="145">
        <f t="shared" si="1"/>
        <v>0</v>
      </c>
      <c r="G110" s="98"/>
      <c r="H110" s="100" t="s">
        <v>139</v>
      </c>
    </row>
    <row r="111" spans="1:8" s="127" customFormat="1" ht="12.75" customHeight="1">
      <c r="A111" s="99" t="s">
        <v>207</v>
      </c>
      <c r="B111" s="155" t="s">
        <v>214</v>
      </c>
      <c r="C111" s="105" t="s">
        <v>65</v>
      </c>
      <c r="D111" s="106">
        <v>4.75</v>
      </c>
      <c r="E111" s="104"/>
      <c r="F111" s="145">
        <f t="shared" si="1"/>
        <v>0</v>
      </c>
      <c r="G111" s="98"/>
      <c r="H111" s="143"/>
    </row>
    <row r="112" spans="1:8" ht="12.75" customHeight="1">
      <c r="A112" s="96" t="s">
        <v>42</v>
      </c>
      <c r="B112" s="102" t="s">
        <v>22</v>
      </c>
      <c r="C112" s="103"/>
      <c r="D112" s="106"/>
      <c r="E112" s="104"/>
      <c r="F112" s="145"/>
      <c r="G112" s="98">
        <f>F113</f>
        <v>0</v>
      </c>
      <c r="H112" s="39"/>
    </row>
    <row r="113" spans="1:8" ht="12.75" customHeight="1">
      <c r="A113" s="99" t="s">
        <v>43</v>
      </c>
      <c r="B113" s="100" t="s">
        <v>107</v>
      </c>
      <c r="C113" s="105" t="s">
        <v>3</v>
      </c>
      <c r="D113" s="106">
        <f>'Výkaz výměr'!I42</f>
        <v>97</v>
      </c>
      <c r="E113" s="104"/>
      <c r="F113" s="145">
        <f t="shared" si="1"/>
        <v>0</v>
      </c>
      <c r="G113" s="98"/>
      <c r="H113" s="149"/>
    </row>
    <row r="114" spans="1:8" ht="12.75" customHeight="1">
      <c r="A114" s="96" t="s">
        <v>69</v>
      </c>
      <c r="B114" s="134" t="s">
        <v>9</v>
      </c>
      <c r="C114" s="105"/>
      <c r="D114" s="106"/>
      <c r="E114" s="104"/>
      <c r="F114" s="145"/>
      <c r="G114" s="98">
        <f>F115</f>
        <v>0</v>
      </c>
      <c r="H114" s="39"/>
    </row>
    <row r="115" spans="1:8" ht="12.75" customHeight="1">
      <c r="A115" s="99" t="s">
        <v>208</v>
      </c>
      <c r="B115" s="100" t="s">
        <v>86</v>
      </c>
      <c r="C115" s="105" t="s">
        <v>87</v>
      </c>
      <c r="D115" s="106">
        <v>1</v>
      </c>
      <c r="E115" s="104"/>
      <c r="F115" s="145">
        <f t="shared" si="1"/>
        <v>0</v>
      </c>
      <c r="G115" s="98"/>
      <c r="H115" s="39"/>
    </row>
    <row r="116" spans="1:8" ht="12.75" customHeight="1">
      <c r="A116" s="96" t="s">
        <v>209</v>
      </c>
      <c r="B116" s="107" t="s">
        <v>53</v>
      </c>
      <c r="C116" s="105"/>
      <c r="D116" s="101"/>
      <c r="E116" s="104"/>
      <c r="F116" s="145"/>
      <c r="G116" s="98">
        <f>SUM(F117:F117)</f>
        <v>0</v>
      </c>
      <c r="H116" s="39"/>
    </row>
    <row r="117" spans="1:8" ht="12.75" customHeight="1">
      <c r="A117" s="99" t="s">
        <v>210</v>
      </c>
      <c r="B117" s="108" t="s">
        <v>211</v>
      </c>
      <c r="C117" s="109" t="s">
        <v>3</v>
      </c>
      <c r="D117" s="110">
        <f>'Výkaz výměr'!H53</f>
        <v>97</v>
      </c>
      <c r="E117" s="111"/>
      <c r="F117" s="145">
        <f t="shared" si="1"/>
        <v>0</v>
      </c>
      <c r="G117" s="112"/>
      <c r="H117" s="146"/>
    </row>
    <row r="118" spans="1:8" ht="12.75" customHeight="1">
      <c r="A118" s="288" t="s">
        <v>242</v>
      </c>
      <c r="B118" s="289" t="s">
        <v>243</v>
      </c>
      <c r="C118" s="287"/>
      <c r="D118" s="110"/>
      <c r="E118" s="110"/>
      <c r="F118" s="145"/>
      <c r="G118" s="112"/>
      <c r="H118" s="146"/>
    </row>
    <row r="119" spans="1:8" ht="12.75" customHeight="1">
      <c r="A119" s="285" t="s">
        <v>244</v>
      </c>
      <c r="B119" s="286" t="s">
        <v>245</v>
      </c>
      <c r="C119" s="287" t="s">
        <v>77</v>
      </c>
      <c r="D119" s="110">
        <v>1</v>
      </c>
      <c r="E119" s="110"/>
      <c r="F119" s="145"/>
      <c r="G119" s="112"/>
      <c r="H119" s="146"/>
    </row>
    <row r="120" spans="1:8" ht="12.75" customHeight="1">
      <c r="A120" s="285" t="s">
        <v>246</v>
      </c>
      <c r="B120" s="286" t="s">
        <v>247</v>
      </c>
      <c r="C120" s="287" t="s">
        <v>77</v>
      </c>
      <c r="D120" s="110">
        <v>1</v>
      </c>
      <c r="E120" s="110"/>
      <c r="F120" s="145"/>
      <c r="G120" s="112"/>
      <c r="H120" s="146"/>
    </row>
    <row r="121" spans="1:8" ht="12.75" customHeight="1">
      <c r="A121" s="285" t="s">
        <v>248</v>
      </c>
      <c r="B121" s="286" t="s">
        <v>249</v>
      </c>
      <c r="C121" s="287" t="s">
        <v>23</v>
      </c>
      <c r="D121" s="110">
        <v>1</v>
      </c>
      <c r="E121" s="110"/>
      <c r="F121" s="145"/>
      <c r="G121" s="112"/>
      <c r="H121" s="146"/>
    </row>
    <row r="122" spans="1:8" ht="12.75" customHeight="1">
      <c r="A122" s="285" t="s">
        <v>250</v>
      </c>
      <c r="B122" s="286" t="s">
        <v>251</v>
      </c>
      <c r="C122" s="287" t="s">
        <v>23</v>
      </c>
      <c r="D122" s="110">
        <v>1</v>
      </c>
      <c r="E122" s="110"/>
      <c r="F122" s="145"/>
      <c r="G122" s="112"/>
      <c r="H122" s="146"/>
    </row>
    <row r="123" spans="1:8" ht="12.75" customHeight="1">
      <c r="A123" s="285" t="s">
        <v>252</v>
      </c>
      <c r="B123" s="286" t="s">
        <v>253</v>
      </c>
      <c r="C123" s="287" t="s">
        <v>77</v>
      </c>
      <c r="D123" s="110">
        <v>1</v>
      </c>
      <c r="E123" s="110"/>
      <c r="F123" s="145"/>
      <c r="G123" s="112"/>
      <c r="H123" s="146"/>
    </row>
    <row r="124" spans="1:8" ht="12.75" customHeight="1">
      <c r="A124" s="285" t="s">
        <v>254</v>
      </c>
      <c r="B124" s="286" t="s">
        <v>255</v>
      </c>
      <c r="C124" s="287" t="s">
        <v>77</v>
      </c>
      <c r="D124" s="110">
        <v>1</v>
      </c>
      <c r="E124" s="110"/>
      <c r="F124" s="145"/>
      <c r="G124" s="112"/>
      <c r="H124" s="146"/>
    </row>
    <row r="125" spans="1:8" ht="12.75" customHeight="1">
      <c r="A125" s="285" t="s">
        <v>256</v>
      </c>
      <c r="B125" s="286" t="s">
        <v>257</v>
      </c>
      <c r="C125" s="287"/>
      <c r="D125" s="110">
        <v>1</v>
      </c>
      <c r="E125" s="110"/>
      <c r="F125" s="145"/>
      <c r="G125" s="112"/>
      <c r="H125" s="146"/>
    </row>
    <row r="126" spans="1:8" ht="12.75" customHeight="1">
      <c r="A126" s="285" t="s">
        <v>258</v>
      </c>
      <c r="B126" s="286" t="s">
        <v>35</v>
      </c>
      <c r="C126" s="287"/>
      <c r="D126" s="110"/>
      <c r="E126" s="110"/>
      <c r="F126" s="145"/>
      <c r="G126" s="290">
        <v>0</v>
      </c>
      <c r="H126" s="146"/>
    </row>
    <row r="127" spans="1:8" ht="12.75" customHeight="1">
      <c r="A127" s="113"/>
      <c r="B127" s="114" t="s">
        <v>39</v>
      </c>
      <c r="C127" s="115"/>
      <c r="D127" s="116"/>
      <c r="E127" s="117"/>
      <c r="F127" s="118">
        <f>SUM(F34:F126)</f>
        <v>0</v>
      </c>
      <c r="G127" s="118">
        <f>SUM(G34:G126)</f>
        <v>0</v>
      </c>
      <c r="H127" s="35"/>
    </row>
    <row r="128" spans="1:7" ht="12.75" customHeight="1">
      <c r="A128" s="119"/>
      <c r="B128" s="12" t="s">
        <v>106</v>
      </c>
      <c r="C128" s="12"/>
      <c r="D128" s="116"/>
      <c r="E128" s="12"/>
      <c r="F128" s="118">
        <v>0</v>
      </c>
      <c r="G128" s="120"/>
    </row>
    <row r="129" spans="1:7" ht="12.75" customHeight="1">
      <c r="A129" s="121"/>
      <c r="B129" s="122" t="s">
        <v>105</v>
      </c>
      <c r="C129" s="115"/>
      <c r="D129" s="116"/>
      <c r="E129" s="123"/>
      <c r="F129" s="124">
        <f>F127+F128</f>
        <v>0</v>
      </c>
      <c r="G129" s="120"/>
    </row>
    <row r="130" spans="1:7" ht="12.75" customHeight="1">
      <c r="A130" s="74"/>
      <c r="B130" s="74" t="s">
        <v>140</v>
      </c>
      <c r="C130" s="1" t="s">
        <v>26</v>
      </c>
      <c r="D130" s="60"/>
      <c r="E130" s="61"/>
      <c r="F130" s="236">
        <f>F129</f>
        <v>0</v>
      </c>
      <c r="G130" s="235" t="s">
        <v>97</v>
      </c>
    </row>
    <row r="131" spans="3:7" ht="12" customHeight="1">
      <c r="C131" s="57"/>
      <c r="D131" s="60"/>
      <c r="E131" s="61"/>
      <c r="F131" s="125"/>
      <c r="G131" s="120"/>
    </row>
    <row r="132" spans="2:7" ht="12" customHeight="1">
      <c r="B132" s="294"/>
      <c r="C132" s="295"/>
      <c r="D132" s="296"/>
      <c r="E132" s="297"/>
      <c r="F132" s="298"/>
      <c r="G132" s="120"/>
    </row>
    <row r="133" spans="2:7" ht="12" customHeight="1">
      <c r="B133" s="299"/>
      <c r="C133" s="295"/>
      <c r="D133" s="296"/>
      <c r="E133" s="297"/>
      <c r="F133" s="298"/>
      <c r="G133" s="120"/>
    </row>
    <row r="134" spans="2:7" ht="12.75" customHeight="1">
      <c r="B134" s="126"/>
      <c r="D134" s="76"/>
      <c r="G134" s="63"/>
    </row>
    <row r="135" spans="2:4" ht="12.75" customHeight="1">
      <c r="B135" s="74"/>
      <c r="D135" s="76"/>
    </row>
    <row r="136" ht="12.75" customHeight="1">
      <c r="D136" s="76"/>
    </row>
    <row r="137" ht="12.75" customHeight="1">
      <c r="D137" s="76"/>
    </row>
    <row r="138" ht="12.75" customHeight="1">
      <c r="D138" s="76"/>
    </row>
    <row r="139" ht="12.75" customHeight="1">
      <c r="D139" s="76"/>
    </row>
    <row r="140" ht="12.75" customHeight="1">
      <c r="D140" s="76"/>
    </row>
    <row r="141" ht="12.75" customHeight="1">
      <c r="D141" s="76"/>
    </row>
    <row r="142" ht="8.25" customHeight="1">
      <c r="D142" s="76"/>
    </row>
    <row r="143" spans="4:7" ht="12.75" customHeight="1">
      <c r="D143" s="60"/>
      <c r="E143" s="57"/>
      <c r="F143" s="57"/>
      <c r="G143" s="57"/>
    </row>
    <row r="144" spans="4:7" ht="12.75" customHeight="1">
      <c r="D144" s="60"/>
      <c r="E144" s="57"/>
      <c r="G144" s="57"/>
    </row>
    <row r="145" spans="4:7" ht="12.75" customHeight="1">
      <c r="D145" s="60"/>
      <c r="E145" s="57"/>
      <c r="G145" s="40"/>
    </row>
    <row r="146" ht="12.75" customHeight="1">
      <c r="E146" s="40"/>
    </row>
    <row r="147" ht="12.75" customHeight="1"/>
  </sheetData>
  <sheetProtection/>
  <printOptions horizontalCentered="1"/>
  <pageMargins left="0.31496062992125984" right="0.31496062992125984" top="0.8661417322834646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Horák Martin</cp:lastModifiedBy>
  <cp:lastPrinted>2022-09-26T04:21:50Z</cp:lastPrinted>
  <dcterms:created xsi:type="dcterms:W3CDTF">2000-03-28T11:21:27Z</dcterms:created>
  <dcterms:modified xsi:type="dcterms:W3CDTF">2022-11-11T13:58:43Z</dcterms:modified>
  <cp:category/>
  <cp:version/>
  <cp:contentType/>
  <cp:contentStatus/>
</cp:coreProperties>
</file>