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D:\Partneri\Kubinec\matiaska stodola buracky\"/>
    </mc:Choice>
  </mc:AlternateContent>
  <bookViews>
    <workbookView xWindow="0" yWindow="0" windowWidth="0" windowHeight="0"/>
  </bookViews>
  <sheets>
    <sheet name="Rekapitulácia stavby" sheetId="1" r:id="rId1"/>
    <sheet name="2022-105 - Stodola Matiaš..." sheetId="2" r:id="rId2"/>
  </sheets>
  <definedNames>
    <definedName name="_xlnm.Print_Area" localSheetId="0">'Rekapitulácia stavby'!$D$4:$AO$76,'Rekapitulácia stavby'!$C$82:$AQ$96</definedName>
    <definedName name="_xlnm.Print_Titles" localSheetId="0">'Rekapitulácia stavby'!$92:$92</definedName>
    <definedName name="_xlnm._FilterDatabase" localSheetId="1" hidden="1">'2022-105 - Stodola Matiaš...'!$C$118:$K$143</definedName>
    <definedName name="_xlnm.Print_Area" localSheetId="1">'2022-105 - Stodola Matiaš...'!$C$4:$J$76,'2022-105 - Stodola Matiaš...'!$C$108:$J$143</definedName>
    <definedName name="_xlnm.Print_Titles" localSheetId="1">'2022-105 - Stodola Matiaš...'!$118:$118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143"/>
  <c r="BH143"/>
  <c r="BG143"/>
  <c r="BE143"/>
  <c r="T143"/>
  <c r="T142"/>
  <c r="R143"/>
  <c r="R142"/>
  <c r="P143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T137"/>
  <c r="R138"/>
  <c r="R137"/>
  <c r="P138"/>
  <c r="P137"/>
  <c r="BI136"/>
  <c r="BH136"/>
  <c r="BG136"/>
  <c r="BE136"/>
  <c r="T136"/>
  <c r="R136"/>
  <c r="P136"/>
  <c r="BI135"/>
  <c r="BH135"/>
  <c r="BG135"/>
  <c r="BE135"/>
  <c r="T135"/>
  <c r="R135"/>
  <c r="P135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J115"/>
  <c r="F115"/>
  <c r="F113"/>
  <c r="E111"/>
  <c r="J89"/>
  <c r="F89"/>
  <c r="F87"/>
  <c r="E85"/>
  <c r="J22"/>
  <c r="E22"/>
  <c r="J116"/>
  <c r="J21"/>
  <c r="J16"/>
  <c r="E16"/>
  <c r="F116"/>
  <c r="J15"/>
  <c r="J10"/>
  <c r="J113"/>
  <c i="1" r="L90"/>
  <c r="AM90"/>
  <c r="AM89"/>
  <c r="L89"/>
  <c r="AM87"/>
  <c r="L87"/>
  <c r="L85"/>
  <c r="L84"/>
  <c i="2" r="J124"/>
  <c r="J141"/>
  <c r="BK136"/>
  <c r="J131"/>
  <c r="BK126"/>
  <c r="BK122"/>
  <c r="BK140"/>
  <c r="J132"/>
  <c r="BK129"/>
  <c r="J126"/>
  <c i="1" r="AS94"/>
  <c i="2" r="J140"/>
  <c r="BK135"/>
  <c r="J128"/>
  <c r="BK124"/>
  <c r="BK143"/>
  <c r="BK130"/>
  <c r="J127"/>
  <c r="J143"/>
  <c r="J136"/>
  <c r="J129"/>
  <c r="BK125"/>
  <c r="J135"/>
  <c r="J130"/>
  <c r="J125"/>
  <c r="J122"/>
  <c r="BK141"/>
  <c r="J138"/>
  <c r="BK132"/>
  <c r="BK127"/>
  <c r="BK123"/>
  <c r="BK138"/>
  <c r="BK131"/>
  <c r="BK128"/>
  <c r="J123"/>
  <c l="1" r="BK121"/>
  <c r="BK120"/>
  <c r="BK134"/>
  <c r="BK139"/>
  <c r="J139"/>
  <c r="J100"/>
  <c r="T121"/>
  <c r="T120"/>
  <c r="P134"/>
  <c r="P139"/>
  <c r="R121"/>
  <c r="R120"/>
  <c r="R134"/>
  <c r="T139"/>
  <c r="P121"/>
  <c r="P120"/>
  <c r="T134"/>
  <c r="T133"/>
  <c r="R139"/>
  <c r="BK137"/>
  <c r="J137"/>
  <c r="J99"/>
  <c r="BK142"/>
  <c r="J142"/>
  <c r="J101"/>
  <c r="J90"/>
  <c r="BF125"/>
  <c r="BF126"/>
  <c r="BF127"/>
  <c r="BF130"/>
  <c r="BF131"/>
  <c r="BF132"/>
  <c r="BF140"/>
  <c r="BF141"/>
  <c r="J87"/>
  <c r="F90"/>
  <c r="BF124"/>
  <c r="BF128"/>
  <c r="BF129"/>
  <c r="BF135"/>
  <c r="BF136"/>
  <c r="BF138"/>
  <c r="BF143"/>
  <c r="BF122"/>
  <c r="BF123"/>
  <c r="J31"/>
  <c i="1" r="AV95"/>
  <c i="2" r="F33"/>
  <c i="1" r="BB95"/>
  <c r="BB94"/>
  <c r="W31"/>
  <c i="2" r="F31"/>
  <c i="1" r="AZ95"/>
  <c r="AZ94"/>
  <c r="W29"/>
  <c i="2" r="F34"/>
  <c i="1" r="BC95"/>
  <c r="BC94"/>
  <c r="AY94"/>
  <c i="2" r="F35"/>
  <c i="1" r="BD95"/>
  <c r="BD94"/>
  <c r="W33"/>
  <c i="2" l="1" r="T119"/>
  <c r="BK133"/>
  <c r="J133"/>
  <c r="J97"/>
  <c r="R133"/>
  <c r="R119"/>
  <c r="P133"/>
  <c r="P119"/>
  <c i="1" r="AU95"/>
  <c i="2" r="BK119"/>
  <c r="J119"/>
  <c r="J94"/>
  <c r="J120"/>
  <c r="J95"/>
  <c r="J121"/>
  <c r="J96"/>
  <c r="J134"/>
  <c r="J98"/>
  <c i="1" r="AX94"/>
  <c r="W32"/>
  <c i="2" r="F32"/>
  <c i="1" r="BA95"/>
  <c r="BA94"/>
  <c r="W30"/>
  <c i="2" r="J32"/>
  <c i="1" r="AW95"/>
  <c r="AT95"/>
  <c r="AV94"/>
  <c r="AK29"/>
  <c r="AU94"/>
  <c i="2" l="1" r="J28"/>
  <c i="1" r="AG95"/>
  <c r="AG94"/>
  <c r="AK26"/>
  <c r="AW94"/>
  <c r="AK30"/>
  <c r="AK35"/>
  <c i="2" l="1" r="J37"/>
  <c i="1" r="AN95"/>
  <c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<sst xmlns="http://schemas.openxmlformats.org/spreadsheetml/2006/main">
  <si>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</si>
  <si>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</si>
  <si>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</si>
  <si>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</si>
  <si>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{0cf9698d-8564-439c-b953-6793987f2003}</t>
  </si>
  <si>
    <t xml:space="preserve">&gt;&gt;  skryté stĺpce  &lt;&lt;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</si>
  <si>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</si>
  <si>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</si>
  <si>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</si>
  <si>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</si>
  <si>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</si>
  <si>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0,001</t>
  </si>
  <si>
    <t>Kód:</t>
  </si>
  <si>
    <t>2022/105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</si>
  <si>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</si>
  <si>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</si>
  <si>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Stodola Matiaška - búracie práce</t>
  </si>
  <si>
    <t>JKSO:</t>
  </si>
  <si>
    <t>KS:</t>
  </si>
  <si>
    <t>Miesto:</t>
  </si>
  <si>
    <t xml:space="preserve"> </t>
  </si>
  <si>
    <t>Dátum:</t>
  </si>
  <si>
    <t>29. 6. 2022</t>
  </si>
  <si>
    <t>Objednávateľ:</t>
  </si>
  <si>
    <t>IČO:</t>
  </si>
  <si>
    <t>Lesy SR š.p., OZ Šariš</t>
  </si>
  <si>
    <t>IČ DPH:</t>
  </si>
  <si>
    <t>Zhotoviteľ:</t>
  </si>
  <si>
    <t>Vyplň údaj</t>
  </si>
  <si>
    <t>Projektant:</t>
  </si>
  <si>
    <t>Vladimír Kubinec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</si>
  <si>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</si>
  <si>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</si>
  <si>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</si>
  <si>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</si>
  <si>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</si>
  <si>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</si>
  <si>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</si>
  <si>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</si>
  <si>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</si>
  <si>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</si>
  <si>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</si>
  <si>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</si>
  <si>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</si>
  <si>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</si>
  <si>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</si>
  <si>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</si>
  <si>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</si>
  <si>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</si>
  <si>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</si>
  <si>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</si>
  <si>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</si>
  <si>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</si>
  <si>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</si>
  <si>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</si>
  <si>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</si>
  <si>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</si>
  <si>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</si>
  <si>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</si>
  <si>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</si>
  <si>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</si>
  <si>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</si>
  <si>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</si>
  <si>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</si>
  <si>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</si>
  <si>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</si>
  <si>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</si>
  <si>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</si>
  <si>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</si>
  <si>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</si>
  <si>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</si>
  <si>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</si>
  <si>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</si>
  <si>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</si>
  <si>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</si>
  <si>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</si>
  <si>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</si>
  <si>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</si>
  <si>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</si>
  <si>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</si>
  <si>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</si>
  <si>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KRYCÍ LIST ROZPOČTU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</si>
  <si>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</si>
  <si>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</si>
  <si>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</si>
  <si>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</si>
  <si>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</si>
  <si>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</si>
  <si>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9 - Ostatné konštrukcie a práce-búranie</t>
  </si>
  <si>
    <t>PSV - Práce a dodávky PSV</t>
  </si>
  <si>
    <t xml:space="preserve">    762 - Konštrukcie tesárske</t>
  </si>
  <si>
    <t xml:space="preserve">    763 - Konštrukcie - drevostavby</t>
  </si>
  <si>
    <t xml:space="preserve">    765 - Konštrukcie - krytiny tvrdé</t>
  </si>
  <si>
    <t xml:space="preserve">    766 - Konštrukcie stolárske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</si>
  <si>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</si>
  <si>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</si>
  <si>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</si>
  <si>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</si>
  <si>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</si>
  <si>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</si>
  <si>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</si>
  <si>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</si>
  <si>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</si>
  <si>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</si>
  <si>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</si>
  <si>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</si>
  <si>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</si>
  <si>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</si>
  <si>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</si>
  <si>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9</t>
  </si>
  <si>
    <t>Ostatné konštrukcie a práce-búranie</t>
  </si>
  <si>
    <t>K</t>
  </si>
  <si>
    <t>968061112.S</t>
  </si>
  <si>
    <t>Vyvesenie dreveného okenného krídla do suti plochy do 1,5 m2, -0,01200t</t>
  </si>
  <si>
    <t>ks</t>
  </si>
  <si>
    <t>4</t>
  </si>
  <si>
    <t>2</t>
  </si>
  <si>
    <t>-1609403603</t>
  </si>
  <si>
    <t>968061136.S</t>
  </si>
  <si>
    <t>Vyvesenie dreveného krídla vrát do suti plochy do 4 m2, -0,06500t</t>
  </si>
  <si>
    <t>-16124667</t>
  </si>
  <si>
    <t>3</t>
  </si>
  <si>
    <t>968062245.S</t>
  </si>
  <si>
    <t xml:space="preserve">Vybúranie drevených rámov okien jednoduchých plochy do 2 m2,  -0,03100t</t>
  </si>
  <si>
    <t>m2</t>
  </si>
  <si>
    <t>1972580381</t>
  </si>
  <si>
    <t>979081111.S</t>
  </si>
  <si>
    <t>Odvoz sutiny a vybúraných hmôt na skládku do 1 km</t>
  </si>
  <si>
    <t>t</t>
  </si>
  <si>
    <t>160821722</t>
  </si>
  <si>
    <t>5</t>
  </si>
  <si>
    <t>979081121.S</t>
  </si>
  <si>
    <t>Odvoz sutiny a vybúraných hmôt na skládku za každý ďalší 1 km</t>
  </si>
  <si>
    <t>-218848569</t>
  </si>
  <si>
    <t>6</t>
  </si>
  <si>
    <t>979082111.S</t>
  </si>
  <si>
    <t>Vnútrostavenisková doprava sutiny a vybúraných hmôt do 10 m</t>
  </si>
  <si>
    <t>-719507349</t>
  </si>
  <si>
    <t>7</t>
  </si>
  <si>
    <t>979082121.S</t>
  </si>
  <si>
    <t>Vnútrostavenisková doprava sutiny a vybúraných hmôt za každých ďalších 5 m</t>
  </si>
  <si>
    <t>851439247</t>
  </si>
  <si>
    <t>8</t>
  </si>
  <si>
    <t>979087017.S</t>
  </si>
  <si>
    <t>Odvoz na skládku, demontovaných konštrukcií azbestocementových do 5000m</t>
  </si>
  <si>
    <t>1566716266</t>
  </si>
  <si>
    <t>979087018.S</t>
  </si>
  <si>
    <t>Príplatok za každých ďalších aj začatých 5000 m pre odvoz na skládku demontovaných konštrukcií azbestocementových</t>
  </si>
  <si>
    <t>-610083574</t>
  </si>
  <si>
    <t>10</t>
  </si>
  <si>
    <t>979089112.S</t>
  </si>
  <si>
    <t>Poplatok za skladovanie - drevo, sklo, plasty (17 02 ), ostatné</t>
  </si>
  <si>
    <t>1262446104</t>
  </si>
  <si>
    <t>11</t>
  </si>
  <si>
    <t>979089412.S</t>
  </si>
  <si>
    <t>Poplatok za skladovanie - izolačné materiály a materiály obsahujúce azbest (17 06), ostatné</t>
  </si>
  <si>
    <t>1892497101</t>
  </si>
  <si>
    <t>PSV</t>
  </si>
  <si>
    <t>Práce a dodávky PSV</t>
  </si>
  <si>
    <t>762</t>
  </si>
  <si>
    <t>Konštrukcie tesárske</t>
  </si>
  <si>
    <t>12</t>
  </si>
  <si>
    <t>762331813.S</t>
  </si>
  <si>
    <t>Demontáž viazaných konštrukcií krovov so sklonom do 60°, prierezovej plochy 224 - 288 cm2, -0,02400 t</t>
  </si>
  <si>
    <t>m</t>
  </si>
  <si>
    <t>16</t>
  </si>
  <si>
    <t>1396786583</t>
  </si>
  <si>
    <t>13</t>
  </si>
  <si>
    <t>762342811.S</t>
  </si>
  <si>
    <t>Demontáž latovania striech so sklonom do 60° pri osovej vzdialenosti lát do 0,22 m, -0,00700 t</t>
  </si>
  <si>
    <t>884876259</t>
  </si>
  <si>
    <t>763</t>
  </si>
  <si>
    <t>Konštrukcie - drevostavby</t>
  </si>
  <si>
    <t>14</t>
  </si>
  <si>
    <t>763717211.S</t>
  </si>
  <si>
    <t>Demontáž zvislej konštrukcie plnostenné stľpy, prierezovej plochy do 150 cm2</t>
  </si>
  <si>
    <t>-1804118632</t>
  </si>
  <si>
    <t>765</t>
  </si>
  <si>
    <t>Konštrukcie - krytiny tvrdé</t>
  </si>
  <si>
    <t>15</t>
  </si>
  <si>
    <t>765321813.S</t>
  </si>
  <si>
    <t>Demontáž azbestocementovej krytiny zo štvorcov alebo šablón do sutiny, na latovaní, sklon nad 45°, -0,01300 t</t>
  </si>
  <si>
    <t>27047728</t>
  </si>
  <si>
    <t>765328811.S</t>
  </si>
  <si>
    <t>Demontáž azbestocementových hrebeňov a nároží do sute krytiny hladkej, sklon do 45°, -0,00200 t</t>
  </si>
  <si>
    <t>467138982</t>
  </si>
  <si>
    <t>766</t>
  </si>
  <si>
    <t>Konštrukcie stolárske</t>
  </si>
  <si>
    <t>17</t>
  </si>
  <si>
    <t>766411821.S</t>
  </si>
  <si>
    <t xml:space="preserve">Demontáž obloženia stien panelmi, palub. doskami,  -0,01098t</t>
  </si>
  <si>
    <t>1987392491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</si>
</sst>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19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4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vertical="center"/>
    </xf>
    <xf numFmtId="4" fontId="16" fillId="0" borderId="0" xfId="0" applyNumberFormat="1" applyFont="1" applyAlignment="1">
      <alignment vertical="center"/>
    </xf>
    <xf numFmtId="0" fontId="15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left"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9" xfId="0" applyNumberFormat="1" applyFont="1" applyBorder="1" applyAlignment="1">
      <alignment vertical="center"/>
    </xf>
    <xf numFmtId="4" fontId="27" fillId="0" borderId="20" xfId="0" applyNumberFormat="1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4" fontId="27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="1" customFormat="1" ht="36.96" customHeight="1">
      <c r="AR2" s="14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7</v>
      </c>
    </row>
    <row r="4" s="1" customFormat="1" ht="24.96" customHeight="1">
      <c r="B4" s="18"/>
      <c r="D4" s="19" t="s">
        <v>8</v>
      </c>
      <c r="AR4" s="18"/>
      <c r="AS4" s="20" t="s">
        <v>9</v>
      </c>
      <c r="BE4" s="21" t="s">
        <v>10</v>
      </c>
      <c r="BS4" s="15" t="s">
        <v>11</v>
      </c>
    </row>
    <row r="5" s="1" customFormat="1" ht="12" customHeight="1">
      <c r="B5" s="18"/>
      <c r="D5" s="22" t="s">
        <v>12</v>
      </c>
      <c r="K5" s="23" t="s">
        <v>13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18"/>
      <c r="BE5" s="24" t="s">
        <v>14</v>
      </c>
      <c r="BS5" s="15" t="s">
        <v>6</v>
      </c>
    </row>
    <row r="6" s="1" customFormat="1" ht="36.96" customHeight="1">
      <c r="B6" s="18"/>
      <c r="D6" s="25" t="s">
        <v>15</v>
      </c>
      <c r="K6" s="26" t="s">
        <v>16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18"/>
      <c r="BE6" s="27"/>
      <c r="BS6" s="15" t="s">
        <v>6</v>
      </c>
    </row>
    <row r="7" s="1" customFormat="1" ht="12" customHeight="1">
      <c r="B7" s="18"/>
      <c r="D7" s="28" t="s">
        <v>17</v>
      </c>
      <c r="K7" s="23" t="s">
        <v>1</v>
      </c>
      <c r="AK7" s="28" t="s">
        <v>18</v>
      </c>
      <c r="AN7" s="23" t="s">
        <v>1</v>
      </c>
      <c r="AR7" s="18"/>
      <c r="BE7" s="27"/>
      <c r="BS7" s="15" t="s">
        <v>6</v>
      </c>
    </row>
    <row r="8" s="1" customFormat="1" ht="12" customHeight="1">
      <c r="B8" s="18"/>
      <c r="D8" s="28" t="s">
        <v>19</v>
      </c>
      <c r="K8" s="23" t="s">
        <v>20</v>
      </c>
      <c r="AK8" s="28" t="s">
        <v>21</v>
      </c>
      <c r="AN8" s="29" t="s">
        <v>22</v>
      </c>
      <c r="AR8" s="18"/>
      <c r="BE8" s="27"/>
      <c r="BS8" s="15" t="s">
        <v>6</v>
      </c>
    </row>
    <row r="9" s="1" customFormat="1" ht="14.4" customHeight="1">
      <c r="B9" s="18"/>
      <c r="AR9" s="18"/>
      <c r="BE9" s="27"/>
      <c r="BS9" s="15" t="s">
        <v>6</v>
      </c>
    </row>
    <row r="10" s="1" customFormat="1" ht="12" customHeight="1">
      <c r="B10" s="18"/>
      <c r="D10" s="28" t="s">
        <v>23</v>
      </c>
      <c r="AK10" s="28" t="s">
        <v>24</v>
      </c>
      <c r="AN10" s="23" t="s">
        <v>1</v>
      </c>
      <c r="AR10" s="18"/>
      <c r="BE10" s="27"/>
      <c r="BS10" s="15" t="s">
        <v>6</v>
      </c>
    </row>
    <row r="11" s="1" customFormat="1" ht="18.48" customHeight="1">
      <c r="B11" s="18"/>
      <c r="E11" s="23" t="s">
        <v>25</v>
      </c>
      <c r="AK11" s="28" t="s">
        <v>26</v>
      </c>
      <c r="AN11" s="23" t="s">
        <v>1</v>
      </c>
      <c r="AR11" s="18"/>
      <c r="BE11" s="27"/>
      <c r="BS11" s="15" t="s">
        <v>6</v>
      </c>
    </row>
    <row r="12" s="1" customFormat="1" ht="6.96" customHeight="1">
      <c r="B12" s="18"/>
      <c r="AR12" s="18"/>
      <c r="BE12" s="27"/>
      <c r="BS12" s="15" t="s">
        <v>6</v>
      </c>
    </row>
    <row r="13" s="1" customFormat="1" ht="12" customHeight="1">
      <c r="B13" s="18"/>
      <c r="D13" s="28" t="s">
        <v>27</v>
      </c>
      <c r="AK13" s="28" t="s">
        <v>24</v>
      </c>
      <c r="AN13" s="30" t="s">
        <v>28</v>
      </c>
      <c r="AR13" s="18"/>
      <c r="BE13" s="27"/>
      <c r="BS13" s="15" t="s">
        <v>6</v>
      </c>
    </row>
    <row r="14">
      <c r="B14" s="18"/>
      <c r="E14" s="30" t="s">
        <v>28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28" t="s">
        <v>26</v>
      </c>
      <c r="AN14" s="30" t="s">
        <v>28</v>
      </c>
      <c r="AR14" s="18"/>
      <c r="BE14" s="27"/>
      <c r="BS14" s="15" t="s">
        <v>6</v>
      </c>
    </row>
    <row r="15" s="1" customFormat="1" ht="6.96" customHeight="1">
      <c r="B15" s="18"/>
      <c r="AR15" s="18"/>
      <c r="BE15" s="27"/>
      <c r="BS15" s="15" t="s">
        <v>3</v>
      </c>
    </row>
    <row r="16" s="1" customFormat="1" ht="12" customHeight="1">
      <c r="B16" s="18"/>
      <c r="D16" s="28" t="s">
        <v>29</v>
      </c>
      <c r="AK16" s="28" t="s">
        <v>24</v>
      </c>
      <c r="AN16" s="23" t="s">
        <v>1</v>
      </c>
      <c r="AR16" s="18"/>
      <c r="BE16" s="27"/>
      <c r="BS16" s="15" t="s">
        <v>3</v>
      </c>
    </row>
    <row r="17" s="1" customFormat="1" ht="18.48" customHeight="1">
      <c r="B17" s="18"/>
      <c r="E17" s="23" t="s">
        <v>30</v>
      </c>
      <c r="AK17" s="28" t="s">
        <v>26</v>
      </c>
      <c r="AN17" s="23" t="s">
        <v>1</v>
      </c>
      <c r="AR17" s="18"/>
      <c r="BE17" s="27"/>
      <c r="BS17" s="15" t="s">
        <v>31</v>
      </c>
    </row>
    <row r="18" s="1" customFormat="1" ht="6.96" customHeight="1">
      <c r="B18" s="18"/>
      <c r="AR18" s="18"/>
      <c r="BE18" s="27"/>
      <c r="BS18" s="15" t="s">
        <v>6</v>
      </c>
    </row>
    <row r="19" s="1" customFormat="1" ht="12" customHeight="1">
      <c r="B19" s="18"/>
      <c r="D19" s="28" t="s">
        <v>32</v>
      </c>
      <c r="AK19" s="28" t="s">
        <v>24</v>
      </c>
      <c r="AN19" s="23" t="s">
        <v>1</v>
      </c>
      <c r="AR19" s="18"/>
      <c r="BE19" s="27"/>
      <c r="BS19" s="15" t="s">
        <v>6</v>
      </c>
    </row>
    <row r="20" s="1" customFormat="1" ht="18.48" customHeight="1">
      <c r="B20" s="18"/>
      <c r="E20" s="23" t="s">
        <v>20</v>
      </c>
      <c r="AK20" s="28" t="s">
        <v>26</v>
      </c>
      <c r="AN20" s="23" t="s">
        <v>1</v>
      </c>
      <c r="AR20" s="18"/>
      <c r="BE20" s="27"/>
      <c r="BS20" s="15" t="s">
        <v>31</v>
      </c>
    </row>
    <row r="21" s="1" customFormat="1" ht="6.96" customHeight="1">
      <c r="B21" s="18"/>
      <c r="AR21" s="18"/>
      <c r="BE21" s="27"/>
    </row>
    <row r="22" s="1" customFormat="1" ht="12" customHeight="1">
      <c r="B22" s="18"/>
      <c r="D22" s="28" t="s">
        <v>33</v>
      </c>
      <c r="AR22" s="18"/>
      <c r="BE22" s="27"/>
    </row>
    <row r="23" s="1" customFormat="1" ht="16.5" customHeight="1">
      <c r="B23" s="18"/>
      <c r="E23" s="32" t="s">
        <v>1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R23" s="18"/>
      <c r="BE23" s="27"/>
    </row>
    <row r="24" s="1" customFormat="1" ht="6.96" customHeight="1">
      <c r="B24" s="18"/>
      <c r="AR24" s="18"/>
      <c r="BE24" s="27"/>
    </row>
    <row r="25" s="1" customFormat="1" ht="6.96" customHeight="1">
      <c r="B25" s="18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R25" s="18"/>
      <c r="BE25" s="27"/>
    </row>
    <row r="26" s="2" customFormat="1" ht="25.92" customHeight="1">
      <c r="A26" s="34"/>
      <c r="B26" s="35"/>
      <c r="C26" s="34"/>
      <c r="D26" s="36" t="s">
        <v>34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8">
        <f>ROUND(AG94,2)</f>
        <v>0</v>
      </c>
      <c r="AL26" s="37"/>
      <c r="AM26" s="37"/>
      <c r="AN26" s="37"/>
      <c r="AO26" s="37"/>
      <c r="AP26" s="34"/>
      <c r="AQ26" s="34"/>
      <c r="AR26" s="35"/>
      <c r="BE26" s="27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5"/>
      <c r="BE27" s="27"/>
    </row>
    <row r="28" s="2" customForma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39" t="s">
        <v>35</v>
      </c>
      <c r="M28" s="39"/>
      <c r="N28" s="39"/>
      <c r="O28" s="39"/>
      <c r="P28" s="39"/>
      <c r="Q28" s="34"/>
      <c r="R28" s="34"/>
      <c r="S28" s="34"/>
      <c r="T28" s="34"/>
      <c r="U28" s="34"/>
      <c r="V28" s="34"/>
      <c r="W28" s="39" t="s">
        <v>36</v>
      </c>
      <c r="X28" s="39"/>
      <c r="Y28" s="39"/>
      <c r="Z28" s="39"/>
      <c r="AA28" s="39"/>
      <c r="AB28" s="39"/>
      <c r="AC28" s="39"/>
      <c r="AD28" s="39"/>
      <c r="AE28" s="39"/>
      <c r="AF28" s="34"/>
      <c r="AG28" s="34"/>
      <c r="AH28" s="34"/>
      <c r="AI28" s="34"/>
      <c r="AJ28" s="34"/>
      <c r="AK28" s="39" t="s">
        <v>37</v>
      </c>
      <c r="AL28" s="39"/>
      <c r="AM28" s="39"/>
      <c r="AN28" s="39"/>
      <c r="AO28" s="39"/>
      <c r="AP28" s="34"/>
      <c r="AQ28" s="34"/>
      <c r="AR28" s="35"/>
      <c r="BE28" s="27"/>
    </row>
    <row r="29" s="3" customFormat="1" ht="14.4" customHeight="1">
      <c r="A29" s="3"/>
      <c r="B29" s="40"/>
      <c r="C29" s="3"/>
      <c r="D29" s="28" t="s">
        <v>38</v>
      </c>
      <c r="E29" s="3"/>
      <c r="F29" s="41" t="s">
        <v>39</v>
      </c>
      <c r="G29" s="3"/>
      <c r="H29" s="3"/>
      <c r="I29" s="3"/>
      <c r="J29" s="3"/>
      <c r="K29" s="3"/>
      <c r="L29" s="42">
        <v>0.20000000000000001</v>
      </c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4">
        <f>ROUND(AZ94, 2)</f>
        <v>0</v>
      </c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4">
        <f>ROUND(AV94, 2)</f>
        <v>0</v>
      </c>
      <c r="AL29" s="43"/>
      <c r="AM29" s="43"/>
      <c r="AN29" s="43"/>
      <c r="AO29" s="43"/>
      <c r="AP29" s="43"/>
      <c r="AQ29" s="43"/>
      <c r="AR29" s="45"/>
      <c r="AS29" s="43"/>
      <c r="AT29" s="43"/>
      <c r="AU29" s="43"/>
      <c r="AV29" s="43"/>
      <c r="AW29" s="43"/>
      <c r="AX29" s="43"/>
      <c r="AY29" s="43"/>
      <c r="AZ29" s="43"/>
      <c r="BE29" s="46"/>
    </row>
    <row r="30" s="3" customFormat="1" ht="14.4" customHeight="1">
      <c r="A30" s="3"/>
      <c r="B30" s="40"/>
      <c r="C30" s="3"/>
      <c r="D30" s="3"/>
      <c r="E30" s="3"/>
      <c r="F30" s="41" t="s">
        <v>40</v>
      </c>
      <c r="G30" s="3"/>
      <c r="H30" s="3"/>
      <c r="I30" s="3"/>
      <c r="J30" s="3"/>
      <c r="K30" s="3"/>
      <c r="L30" s="42">
        <v>0.20000000000000001</v>
      </c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4">
        <f>ROUND(BA94, 2)</f>
        <v>0</v>
      </c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4">
        <f>ROUND(AW94, 2)</f>
        <v>0</v>
      </c>
      <c r="AL30" s="43"/>
      <c r="AM30" s="43"/>
      <c r="AN30" s="43"/>
      <c r="AO30" s="43"/>
      <c r="AP30" s="43"/>
      <c r="AQ30" s="43"/>
      <c r="AR30" s="45"/>
      <c r="AS30" s="43"/>
      <c r="AT30" s="43"/>
      <c r="AU30" s="43"/>
      <c r="AV30" s="43"/>
      <c r="AW30" s="43"/>
      <c r="AX30" s="43"/>
      <c r="AY30" s="43"/>
      <c r="AZ30" s="43"/>
      <c r="BE30" s="46"/>
    </row>
    <row r="31" hidden="1" s="3" customFormat="1" ht="14.4" customHeight="1">
      <c r="A31" s="3"/>
      <c r="B31" s="40"/>
      <c r="C31" s="3"/>
      <c r="D31" s="3"/>
      <c r="E31" s="3"/>
      <c r="F31" s="28" t="s">
        <v>41</v>
      </c>
      <c r="G31" s="3"/>
      <c r="H31" s="3"/>
      <c r="I31" s="3"/>
      <c r="J31" s="3"/>
      <c r="K31" s="3"/>
      <c r="L31" s="47">
        <v>0.20000000000000001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8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8">
        <v>0</v>
      </c>
      <c r="AL31" s="3"/>
      <c r="AM31" s="3"/>
      <c r="AN31" s="3"/>
      <c r="AO31" s="3"/>
      <c r="AP31" s="3"/>
      <c r="AQ31" s="3"/>
      <c r="AR31" s="40"/>
      <c r="BE31" s="46"/>
    </row>
    <row r="32" hidden="1" s="3" customFormat="1" ht="14.4" customHeight="1">
      <c r="A32" s="3"/>
      <c r="B32" s="40"/>
      <c r="C32" s="3"/>
      <c r="D32" s="3"/>
      <c r="E32" s="3"/>
      <c r="F32" s="28" t="s">
        <v>42</v>
      </c>
      <c r="G32" s="3"/>
      <c r="H32" s="3"/>
      <c r="I32" s="3"/>
      <c r="J32" s="3"/>
      <c r="K32" s="3"/>
      <c r="L32" s="47">
        <v>0.20000000000000001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8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8">
        <v>0</v>
      </c>
      <c r="AL32" s="3"/>
      <c r="AM32" s="3"/>
      <c r="AN32" s="3"/>
      <c r="AO32" s="3"/>
      <c r="AP32" s="3"/>
      <c r="AQ32" s="3"/>
      <c r="AR32" s="40"/>
      <c r="BE32" s="46"/>
    </row>
    <row r="33" hidden="1" s="3" customFormat="1" ht="14.4" customHeight="1">
      <c r="A33" s="3"/>
      <c r="B33" s="40"/>
      <c r="C33" s="3"/>
      <c r="D33" s="3"/>
      <c r="E33" s="3"/>
      <c r="F33" s="41" t="s">
        <v>43</v>
      </c>
      <c r="G33" s="3"/>
      <c r="H33" s="3"/>
      <c r="I33" s="3"/>
      <c r="J33" s="3"/>
      <c r="K33" s="3"/>
      <c r="L33" s="42">
        <v>0</v>
      </c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4">
        <f>ROUND(BD94, 2)</f>
        <v>0</v>
      </c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4">
        <v>0</v>
      </c>
      <c r="AL33" s="43"/>
      <c r="AM33" s="43"/>
      <c r="AN33" s="43"/>
      <c r="AO33" s="43"/>
      <c r="AP33" s="43"/>
      <c r="AQ33" s="43"/>
      <c r="AR33" s="45"/>
      <c r="AS33" s="43"/>
      <c r="AT33" s="43"/>
      <c r="AU33" s="43"/>
      <c r="AV33" s="43"/>
      <c r="AW33" s="43"/>
      <c r="AX33" s="43"/>
      <c r="AY33" s="43"/>
      <c r="AZ33" s="43"/>
      <c r="BE33" s="46"/>
    </row>
    <row r="34" s="2" customFormat="1" ht="6.96" customHeight="1">
      <c r="A34" s="34"/>
      <c r="B34" s="35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5"/>
      <c r="BE34" s="27"/>
    </row>
    <row r="35" s="2" customFormat="1" ht="25.92" customHeight="1">
      <c r="A35" s="34"/>
      <c r="B35" s="35"/>
      <c r="C35" s="49"/>
      <c r="D35" s="50" t="s">
        <v>44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45</v>
      </c>
      <c r="U35" s="51"/>
      <c r="V35" s="51"/>
      <c r="W35" s="51"/>
      <c r="X35" s="53" t="s">
        <v>46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35"/>
      <c r="BE35" s="34"/>
    </row>
    <row r="36" s="2" customFormat="1" ht="6.96" customHeight="1">
      <c r="A36" s="34"/>
      <c r="B36" s="35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5"/>
      <c r="BE36" s="34"/>
    </row>
    <row r="37" s="2" customFormat="1" ht="14.4" customHeight="1">
      <c r="A37" s="34"/>
      <c r="B37" s="3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5"/>
      <c r="BE37" s="34"/>
    </row>
    <row r="38" s="1" customFormat="1" ht="14.4" customHeight="1">
      <c r="B38" s="18"/>
      <c r="AR38" s="18"/>
    </row>
    <row r="39" s="1" customFormat="1" ht="14.4" customHeight="1">
      <c r="B39" s="18"/>
      <c r="AR39" s="18"/>
    </row>
    <row r="40" s="1" customFormat="1" ht="14.4" customHeight="1">
      <c r="B40" s="18"/>
      <c r="AR40" s="18"/>
    </row>
    <row r="41" s="1" customFormat="1" ht="14.4" customHeight="1">
      <c r="B41" s="18"/>
      <c r="AR41" s="18"/>
    </row>
    <row r="42" s="1" customFormat="1" ht="14.4" customHeight="1">
      <c r="B42" s="18"/>
      <c r="AR42" s="18"/>
    </row>
    <row r="43" s="1" customFormat="1" ht="14.4" customHeight="1">
      <c r="B43" s="18"/>
      <c r="AR43" s="18"/>
    </row>
    <row r="44" s="1" customFormat="1" ht="14.4" customHeight="1">
      <c r="B44" s="18"/>
      <c r="AR44" s="18"/>
    </row>
    <row r="45" s="1" customFormat="1" ht="14.4" customHeight="1">
      <c r="B45" s="18"/>
      <c r="AR45" s="18"/>
    </row>
    <row r="46" s="1" customFormat="1" ht="14.4" customHeight="1">
      <c r="B46" s="18"/>
      <c r="AR46" s="18"/>
    </row>
    <row r="47" s="1" customFormat="1" ht="14.4" customHeight="1">
      <c r="B47" s="18"/>
      <c r="AR47" s="18"/>
    </row>
    <row r="48" s="1" customFormat="1" ht="14.4" customHeight="1">
      <c r="B48" s="18"/>
      <c r="AR48" s="18"/>
    </row>
    <row r="49" s="2" customFormat="1" ht="14.4" customHeight="1">
      <c r="B49" s="56"/>
      <c r="D49" s="57" t="s">
        <v>47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7" t="s">
        <v>48</v>
      </c>
      <c r="AI49" s="58"/>
      <c r="AJ49" s="58"/>
      <c r="AK49" s="58"/>
      <c r="AL49" s="58"/>
      <c r="AM49" s="58"/>
      <c r="AN49" s="58"/>
      <c r="AO49" s="58"/>
      <c r="AR49" s="56"/>
    </row>
    <row r="50">
      <c r="B50" s="18"/>
      <c r="AR50" s="18"/>
    </row>
    <row r="51">
      <c r="B51" s="18"/>
      <c r="AR51" s="18"/>
    </row>
    <row r="52">
      <c r="B52" s="18"/>
      <c r="AR52" s="18"/>
    </row>
    <row r="53">
      <c r="B53" s="18"/>
      <c r="AR53" s="18"/>
    </row>
    <row r="54">
      <c r="B54" s="18"/>
      <c r="AR54" s="18"/>
    </row>
    <row r="55">
      <c r="B55" s="18"/>
      <c r="AR55" s="18"/>
    </row>
    <row r="56">
      <c r="B56" s="18"/>
      <c r="AR56" s="18"/>
    </row>
    <row r="57">
      <c r="B57" s="18"/>
      <c r="AR57" s="18"/>
    </row>
    <row r="58">
      <c r="B58" s="18"/>
      <c r="AR58" s="18"/>
    </row>
    <row r="59">
      <c r="B59" s="18"/>
      <c r="AR59" s="18"/>
    </row>
    <row r="60" s="2" customFormat="1">
      <c r="A60" s="34"/>
      <c r="B60" s="35"/>
      <c r="C60" s="34"/>
      <c r="D60" s="59" t="s">
        <v>49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9" t="s">
        <v>50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9" t="s">
        <v>49</v>
      </c>
      <c r="AI60" s="37"/>
      <c r="AJ60" s="37"/>
      <c r="AK60" s="37"/>
      <c r="AL60" s="37"/>
      <c r="AM60" s="59" t="s">
        <v>50</v>
      </c>
      <c r="AN60" s="37"/>
      <c r="AO60" s="37"/>
      <c r="AP60" s="34"/>
      <c r="AQ60" s="34"/>
      <c r="AR60" s="35"/>
      <c r="BE60" s="34"/>
    </row>
    <row r="61">
      <c r="B61" s="18"/>
      <c r="AR61" s="18"/>
    </row>
    <row r="62">
      <c r="B62" s="18"/>
      <c r="AR62" s="18"/>
    </row>
    <row r="63">
      <c r="B63" s="18"/>
      <c r="AR63" s="18"/>
    </row>
    <row r="64" s="2" customFormat="1">
      <c r="A64" s="34"/>
      <c r="B64" s="35"/>
      <c r="C64" s="34"/>
      <c r="D64" s="57" t="s">
        <v>51</v>
      </c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57" t="s">
        <v>52</v>
      </c>
      <c r="AI64" s="60"/>
      <c r="AJ64" s="60"/>
      <c r="AK64" s="60"/>
      <c r="AL64" s="60"/>
      <c r="AM64" s="60"/>
      <c r="AN64" s="60"/>
      <c r="AO64" s="60"/>
      <c r="AP64" s="34"/>
      <c r="AQ64" s="34"/>
      <c r="AR64" s="35"/>
      <c r="BE64" s="34"/>
    </row>
    <row r="65">
      <c r="B65" s="18"/>
      <c r="AR65" s="18"/>
    </row>
    <row r="66">
      <c r="B66" s="18"/>
      <c r="AR66" s="18"/>
    </row>
    <row r="67">
      <c r="B67" s="18"/>
      <c r="AR67" s="18"/>
    </row>
    <row r="68">
      <c r="B68" s="18"/>
      <c r="AR68" s="18"/>
    </row>
    <row r="69">
      <c r="B69" s="18"/>
      <c r="AR69" s="18"/>
    </row>
    <row r="70">
      <c r="B70" s="18"/>
      <c r="AR70" s="18"/>
    </row>
    <row r="71">
      <c r="B71" s="18"/>
      <c r="AR71" s="18"/>
    </row>
    <row r="72">
      <c r="B72" s="18"/>
      <c r="AR72" s="18"/>
    </row>
    <row r="73">
      <c r="B73" s="18"/>
      <c r="AR73" s="18"/>
    </row>
    <row r="74">
      <c r="B74" s="18"/>
      <c r="AR74" s="18"/>
    </row>
    <row r="75" s="2" customFormat="1">
      <c r="A75" s="34"/>
      <c r="B75" s="35"/>
      <c r="C75" s="34"/>
      <c r="D75" s="59" t="s">
        <v>49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9" t="s">
        <v>50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9" t="s">
        <v>49</v>
      </c>
      <c r="AI75" s="37"/>
      <c r="AJ75" s="37"/>
      <c r="AK75" s="37"/>
      <c r="AL75" s="37"/>
      <c r="AM75" s="59" t="s">
        <v>50</v>
      </c>
      <c r="AN75" s="37"/>
      <c r="AO75" s="37"/>
      <c r="AP75" s="34"/>
      <c r="AQ75" s="34"/>
      <c r="AR75" s="35"/>
      <c r="BE75" s="34"/>
    </row>
    <row r="76" s="2" customFormat="1">
      <c r="A76" s="34"/>
      <c r="B76" s="35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5"/>
      <c r="BE76" s="34"/>
    </row>
    <row r="77" s="2" customFormat="1" ht="6.96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35"/>
      <c r="B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35"/>
      <c r="BE81" s="34"/>
    </row>
    <row r="82" s="2" customFormat="1" ht="24.96" customHeight="1">
      <c r="A82" s="34"/>
      <c r="B82" s="35"/>
      <c r="C82" s="19" t="s">
        <v>53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5"/>
      <c r="B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5"/>
      <c r="BE83" s="34"/>
    </row>
    <row r="84" s="4" customFormat="1" ht="12" customHeight="1">
      <c r="A84" s="4"/>
      <c r="B84" s="65"/>
      <c r="C84" s="28" t="s">
        <v>12</v>
      </c>
      <c r="D84" s="4"/>
      <c r="E84" s="4"/>
      <c r="F84" s="4"/>
      <c r="G84" s="4"/>
      <c r="H84" s="4"/>
      <c r="I84" s="4"/>
      <c r="J84" s="4"/>
      <c r="K84" s="4"/>
      <c r="L84" s="4" t="str">
        <f>K5</f>
        <v>2022/105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5"/>
      <c r="BE84" s="4"/>
    </row>
    <row r="85" s="5" customFormat="1" ht="36.96" customHeight="1">
      <c r="A85" s="5"/>
      <c r="B85" s="66"/>
      <c r="C85" s="67" t="s">
        <v>15</v>
      </c>
      <c r="D85" s="5"/>
      <c r="E85" s="5"/>
      <c r="F85" s="5"/>
      <c r="G85" s="5"/>
      <c r="H85" s="5"/>
      <c r="I85" s="5"/>
      <c r="J85" s="5"/>
      <c r="K85" s="5"/>
      <c r="L85" s="68" t="str">
        <f>K6</f>
        <v>Stodola Matiaška - búracie práce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6"/>
      <c r="BE85" s="5"/>
    </row>
    <row r="86" s="2" customFormat="1" ht="6.96" customHeight="1">
      <c r="A86" s="34"/>
      <c r="B86" s="35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5"/>
      <c r="BE86" s="34"/>
    </row>
    <row r="87" s="2" customFormat="1" ht="12" customHeight="1">
      <c r="A87" s="34"/>
      <c r="B87" s="35"/>
      <c r="C87" s="28" t="s">
        <v>19</v>
      </c>
      <c r="D87" s="34"/>
      <c r="E87" s="34"/>
      <c r="F87" s="34"/>
      <c r="G87" s="34"/>
      <c r="H87" s="34"/>
      <c r="I87" s="34"/>
      <c r="J87" s="34"/>
      <c r="K87" s="34"/>
      <c r="L87" s="69" t="str">
        <f>IF(K8="","",K8)</f>
        <v xml:space="preserve"> </v>
      </c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28" t="s">
        <v>21</v>
      </c>
      <c r="AJ87" s="34"/>
      <c r="AK87" s="34"/>
      <c r="AL87" s="34"/>
      <c r="AM87" s="70" t="str">
        <f>IF(AN8= "","",AN8)</f>
        <v>29. 6. 2022</v>
      </c>
      <c r="AN87" s="70"/>
      <c r="AO87" s="34"/>
      <c r="AP87" s="34"/>
      <c r="AQ87" s="34"/>
      <c r="AR87" s="35"/>
      <c r="B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5"/>
      <c r="BE88" s="34"/>
    </row>
    <row r="89" s="2" customFormat="1" ht="15.15" customHeight="1">
      <c r="A89" s="34"/>
      <c r="B89" s="35"/>
      <c r="C89" s="28" t="s">
        <v>23</v>
      </c>
      <c r="D89" s="34"/>
      <c r="E89" s="34"/>
      <c r="F89" s="34"/>
      <c r="G89" s="34"/>
      <c r="H89" s="34"/>
      <c r="I89" s="34"/>
      <c r="J89" s="34"/>
      <c r="K89" s="34"/>
      <c r="L89" s="4" t="str">
        <f>IF(E11= "","",E11)</f>
        <v>Lesy SR š.p., OZ Šariš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28" t="s">
        <v>29</v>
      </c>
      <c r="AJ89" s="34"/>
      <c r="AK89" s="34"/>
      <c r="AL89" s="34"/>
      <c r="AM89" s="71" t="str">
        <f>IF(E17="","",E17)</f>
        <v>Vladimír Kubinec</v>
      </c>
      <c r="AN89" s="4"/>
      <c r="AO89" s="4"/>
      <c r="AP89" s="4"/>
      <c r="AQ89" s="34"/>
      <c r="AR89" s="35"/>
      <c r="AS89" s="72" t="s">
        <v>54</v>
      </c>
      <c r="AT89" s="73"/>
      <c r="AU89" s="74"/>
      <c r="AV89" s="74"/>
      <c r="AW89" s="74"/>
      <c r="AX89" s="74"/>
      <c r="AY89" s="74"/>
      <c r="AZ89" s="74"/>
      <c r="BA89" s="74"/>
      <c r="BB89" s="74"/>
      <c r="BC89" s="74"/>
      <c r="BD89" s="75"/>
      <c r="BE89" s="34"/>
    </row>
    <row r="90" s="2" customFormat="1" ht="15.15" customHeight="1">
      <c r="A90" s="34"/>
      <c r="B90" s="35"/>
      <c r="C90" s="28" t="s">
        <v>27</v>
      </c>
      <c r="D90" s="34"/>
      <c r="E90" s="34"/>
      <c r="F90" s="34"/>
      <c r="G90" s="34"/>
      <c r="H90" s="34"/>
      <c r="I90" s="34"/>
      <c r="J90" s="34"/>
      <c r="K90" s="34"/>
      <c r="L90" s="4" t="str">
        <f>IF(E14= "Vyplň údaj","",E14)</f>
        <v/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28" t="s">
        <v>32</v>
      </c>
      <c r="AJ90" s="34"/>
      <c r="AK90" s="34"/>
      <c r="AL90" s="34"/>
      <c r="AM90" s="71" t="str">
        <f>IF(E20="","",E20)</f>
        <v xml:space="preserve"> </v>
      </c>
      <c r="AN90" s="4"/>
      <c r="AO90" s="4"/>
      <c r="AP90" s="4"/>
      <c r="AQ90" s="34"/>
      <c r="AR90" s="35"/>
      <c r="AS90" s="76"/>
      <c r="AT90" s="77"/>
      <c r="AU90" s="78"/>
      <c r="AV90" s="78"/>
      <c r="AW90" s="78"/>
      <c r="AX90" s="78"/>
      <c r="AY90" s="78"/>
      <c r="AZ90" s="78"/>
      <c r="BA90" s="78"/>
      <c r="BB90" s="78"/>
      <c r="BC90" s="78"/>
      <c r="BD90" s="79"/>
      <c r="BE90" s="34"/>
    </row>
    <row r="91" s="2" customFormat="1" ht="10.8" customHeight="1">
      <c r="A91" s="34"/>
      <c r="B91" s="35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5"/>
      <c r="AS91" s="76"/>
      <c r="AT91" s="77"/>
      <c r="AU91" s="78"/>
      <c r="AV91" s="78"/>
      <c r="AW91" s="78"/>
      <c r="AX91" s="78"/>
      <c r="AY91" s="78"/>
      <c r="AZ91" s="78"/>
      <c r="BA91" s="78"/>
      <c r="BB91" s="78"/>
      <c r="BC91" s="78"/>
      <c r="BD91" s="79"/>
      <c r="BE91" s="34"/>
    </row>
    <row r="92" s="2" customFormat="1" ht="29.28" customHeight="1">
      <c r="A92" s="34"/>
      <c r="B92" s="35"/>
      <c r="C92" s="80" t="s">
        <v>55</v>
      </c>
      <c r="D92" s="81"/>
      <c r="E92" s="81"/>
      <c r="F92" s="81"/>
      <c r="G92" s="81"/>
      <c r="H92" s="82"/>
      <c r="I92" s="83" t="s">
        <v>56</v>
      </c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4" t="s">
        <v>57</v>
      </c>
      <c r="AH92" s="81"/>
      <c r="AI92" s="81"/>
      <c r="AJ92" s="81"/>
      <c r="AK92" s="81"/>
      <c r="AL92" s="81"/>
      <c r="AM92" s="81"/>
      <c r="AN92" s="83" t="s">
        <v>58</v>
      </c>
      <c r="AO92" s="81"/>
      <c r="AP92" s="85"/>
      <c r="AQ92" s="86" t="s">
        <v>59</v>
      </c>
      <c r="AR92" s="35"/>
      <c r="AS92" s="87" t="s">
        <v>60</v>
      </c>
      <c r="AT92" s="88" t="s">
        <v>61</v>
      </c>
      <c r="AU92" s="88" t="s">
        <v>62</v>
      </c>
      <c r="AV92" s="88" t="s">
        <v>63</v>
      </c>
      <c r="AW92" s="88" t="s">
        <v>64</v>
      </c>
      <c r="AX92" s="88" t="s">
        <v>65</v>
      </c>
      <c r="AY92" s="88" t="s">
        <v>66</v>
      </c>
      <c r="AZ92" s="88" t="s">
        <v>67</v>
      </c>
      <c r="BA92" s="88" t="s">
        <v>68</v>
      </c>
      <c r="BB92" s="88" t="s">
        <v>69</v>
      </c>
      <c r="BC92" s="88" t="s">
        <v>70</v>
      </c>
      <c r="BD92" s="89" t="s">
        <v>71</v>
      </c>
      <c r="BE92" s="34"/>
    </row>
    <row r="93" s="2" customFormat="1" ht="10.8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5"/>
      <c r="AS93" s="90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2"/>
      <c r="BE93" s="34"/>
    </row>
    <row r="94" s="6" customFormat="1" ht="32.4" customHeight="1">
      <c r="A94" s="6"/>
      <c r="B94" s="93"/>
      <c r="C94" s="94" t="s">
        <v>72</v>
      </c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6">
        <f>ROUND(AG95,2)</f>
        <v>0</v>
      </c>
      <c r="AH94" s="96"/>
      <c r="AI94" s="96"/>
      <c r="AJ94" s="96"/>
      <c r="AK94" s="96"/>
      <c r="AL94" s="96"/>
      <c r="AM94" s="96"/>
      <c r="AN94" s="97">
        <f>SUM(AG94,AT94)</f>
        <v>0</v>
      </c>
      <c r="AO94" s="97"/>
      <c r="AP94" s="97"/>
      <c r="AQ94" s="98" t="s">
        <v>1</v>
      </c>
      <c r="AR94" s="93"/>
      <c r="AS94" s="99">
        <f>ROUND(AS95,2)</f>
        <v>0</v>
      </c>
      <c r="AT94" s="100">
        <f>ROUND(SUM(AV94:AW94),2)</f>
        <v>0</v>
      </c>
      <c r="AU94" s="101">
        <f>ROUND(AU95,5)</f>
        <v>0</v>
      </c>
      <c r="AV94" s="100">
        <f>ROUND(AZ94*L29,2)</f>
        <v>0</v>
      </c>
      <c r="AW94" s="100">
        <f>ROUND(BA94*L30,2)</f>
        <v>0</v>
      </c>
      <c r="AX94" s="100">
        <f>ROUND(BB94*L29,2)</f>
        <v>0</v>
      </c>
      <c r="AY94" s="100">
        <f>ROUND(BC94*L30,2)</f>
        <v>0</v>
      </c>
      <c r="AZ94" s="100">
        <f>ROUND(AZ95,2)</f>
        <v>0</v>
      </c>
      <c r="BA94" s="100">
        <f>ROUND(BA95,2)</f>
        <v>0</v>
      </c>
      <c r="BB94" s="100">
        <f>ROUND(BB95,2)</f>
        <v>0</v>
      </c>
      <c r="BC94" s="100">
        <f>ROUND(BC95,2)</f>
        <v>0</v>
      </c>
      <c r="BD94" s="102">
        <f>ROUND(BD95,2)</f>
        <v>0</v>
      </c>
      <c r="BE94" s="6"/>
      <c r="BS94" s="103" t="s">
        <v>73</v>
      </c>
      <c r="BT94" s="103" t="s">
        <v>74</v>
      </c>
      <c r="BV94" s="103" t="s">
        <v>75</v>
      </c>
      <c r="BW94" s="103" t="s">
        <v>4</v>
      </c>
      <c r="BX94" s="103" t="s">
        <v>76</v>
      </c>
      <c r="CL94" s="103" t="s">
        <v>1</v>
      </c>
    </row>
    <row r="95" s="7" customFormat="1" ht="24.75" customHeight="1">
      <c r="A95" s="104" t="s">
        <v>77</v>
      </c>
      <c r="B95" s="105"/>
      <c r="C95" s="106"/>
      <c r="D95" s="107" t="s">
        <v>13</v>
      </c>
      <c r="E95" s="107"/>
      <c r="F95" s="107"/>
      <c r="G95" s="107"/>
      <c r="H95" s="107"/>
      <c r="I95" s="108"/>
      <c r="J95" s="107" t="s">
        <v>16</v>
      </c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9">
        <f>'2022-105 - Stodola Matiaš...'!J28</f>
        <v>0</v>
      </c>
      <c r="AH95" s="108"/>
      <c r="AI95" s="108"/>
      <c r="AJ95" s="108"/>
      <c r="AK95" s="108"/>
      <c r="AL95" s="108"/>
      <c r="AM95" s="108"/>
      <c r="AN95" s="109">
        <f>SUM(AG95,AT95)</f>
        <v>0</v>
      </c>
      <c r="AO95" s="108"/>
      <c r="AP95" s="108"/>
      <c r="AQ95" s="110" t="s">
        <v>78</v>
      </c>
      <c r="AR95" s="105"/>
      <c r="AS95" s="111">
        <v>0</v>
      </c>
      <c r="AT95" s="112">
        <f>ROUND(SUM(AV95:AW95),2)</f>
        <v>0</v>
      </c>
      <c r="AU95" s="113">
        <f>'2022-105 - Stodola Matiaš...'!P119</f>
        <v>0</v>
      </c>
      <c r="AV95" s="112">
        <f>'2022-105 - Stodola Matiaš...'!J31</f>
        <v>0</v>
      </c>
      <c r="AW95" s="112">
        <f>'2022-105 - Stodola Matiaš...'!J32</f>
        <v>0</v>
      </c>
      <c r="AX95" s="112">
        <f>'2022-105 - Stodola Matiaš...'!J33</f>
        <v>0</v>
      </c>
      <c r="AY95" s="112">
        <f>'2022-105 - Stodola Matiaš...'!J34</f>
        <v>0</v>
      </c>
      <c r="AZ95" s="112">
        <f>'2022-105 - Stodola Matiaš...'!F31</f>
        <v>0</v>
      </c>
      <c r="BA95" s="112">
        <f>'2022-105 - Stodola Matiaš...'!F32</f>
        <v>0</v>
      </c>
      <c r="BB95" s="112">
        <f>'2022-105 - Stodola Matiaš...'!F33</f>
        <v>0</v>
      </c>
      <c r="BC95" s="112">
        <f>'2022-105 - Stodola Matiaš...'!F34</f>
        <v>0</v>
      </c>
      <c r="BD95" s="114">
        <f>'2022-105 - Stodola Matiaš...'!F35</f>
        <v>0</v>
      </c>
      <c r="BE95" s="7"/>
      <c r="BT95" s="115" t="s">
        <v>79</v>
      </c>
      <c r="BU95" s="115" t="s">
        <v>80</v>
      </c>
      <c r="BV95" s="115" t="s">
        <v>75</v>
      </c>
      <c r="BW95" s="115" t="s">
        <v>4</v>
      </c>
      <c r="BX95" s="115" t="s">
        <v>76</v>
      </c>
      <c r="CL95" s="115" t="s">
        <v>1</v>
      </c>
    </row>
    <row r="96" s="2" customFormat="1" ht="30" customHeight="1">
      <c r="A96" s="34"/>
      <c r="B96" s="35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5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</row>
    <row r="97" s="2" customFormat="1" ht="6.96" customHeight="1">
      <c r="A97" s="34"/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35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</row>
  </sheetData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2-105 - Stodola Matiaš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4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74</v>
      </c>
    </row>
    <row r="4" s="1" customFormat="1" ht="24.96" customHeight="1">
      <c r="B4" s="18"/>
      <c r="D4" s="19" t="s">
        <v>81</v>
      </c>
      <c r="L4" s="18"/>
      <c r="M4" s="116" t="s">
        <v>9</v>
      </c>
      <c r="AT4" s="15" t="s">
        <v>3</v>
      </c>
    </row>
    <row r="5" s="1" customFormat="1" ht="6.96" customHeight="1">
      <c r="B5" s="18"/>
      <c r="L5" s="18"/>
    </row>
    <row r="6" s="2" customFormat="1" ht="12" customHeight="1">
      <c r="A6" s="34"/>
      <c r="B6" s="35"/>
      <c r="C6" s="34"/>
      <c r="D6" s="28" t="s">
        <v>15</v>
      </c>
      <c r="E6" s="34"/>
      <c r="F6" s="34"/>
      <c r="G6" s="34"/>
      <c r="H6" s="34"/>
      <c r="I6" s="34"/>
      <c r="J6" s="34"/>
      <c r="K6" s="34"/>
      <c r="L6" s="56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</row>
    <row r="7" s="2" customFormat="1" ht="16.5" customHeight="1">
      <c r="A7" s="34"/>
      <c r="B7" s="35"/>
      <c r="C7" s="34"/>
      <c r="D7" s="34"/>
      <c r="E7" s="68" t="s">
        <v>16</v>
      </c>
      <c r="F7" s="34"/>
      <c r="G7" s="34"/>
      <c r="H7" s="34"/>
      <c r="I7" s="34"/>
      <c r="J7" s="34"/>
      <c r="K7" s="34"/>
      <c r="L7" s="56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</row>
    <row r="8" s="2" customFormat="1">
      <c r="A8" s="34"/>
      <c r="B8" s="35"/>
      <c r="C8" s="34"/>
      <c r="D8" s="34"/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2" customHeight="1">
      <c r="A9" s="34"/>
      <c r="B9" s="35"/>
      <c r="C9" s="34"/>
      <c r="D9" s="28" t="s">
        <v>17</v>
      </c>
      <c r="E9" s="34"/>
      <c r="F9" s="23" t="s">
        <v>1</v>
      </c>
      <c r="G9" s="34"/>
      <c r="H9" s="34"/>
      <c r="I9" s="28" t="s">
        <v>18</v>
      </c>
      <c r="J9" s="23" t="s">
        <v>1</v>
      </c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19</v>
      </c>
      <c r="E10" s="34"/>
      <c r="F10" s="23" t="s">
        <v>20</v>
      </c>
      <c r="G10" s="34"/>
      <c r="H10" s="34"/>
      <c r="I10" s="28" t="s">
        <v>21</v>
      </c>
      <c r="J10" s="70" t="str">
        <f>'Rekapitulácia stavby'!AN8</f>
        <v>29. 6. 2022</v>
      </c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0.8" customHeight="1">
      <c r="A11" s="34"/>
      <c r="B11" s="35"/>
      <c r="C11" s="34"/>
      <c r="D11" s="34"/>
      <c r="E11" s="34"/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23</v>
      </c>
      <c r="E12" s="34"/>
      <c r="F12" s="34"/>
      <c r="G12" s="34"/>
      <c r="H12" s="34"/>
      <c r="I12" s="28" t="s">
        <v>24</v>
      </c>
      <c r="J12" s="23" t="s">
        <v>1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8" customHeight="1">
      <c r="A13" s="34"/>
      <c r="B13" s="35"/>
      <c r="C13" s="34"/>
      <c r="D13" s="34"/>
      <c r="E13" s="23" t="s">
        <v>25</v>
      </c>
      <c r="F13" s="34"/>
      <c r="G13" s="34"/>
      <c r="H13" s="34"/>
      <c r="I13" s="28" t="s">
        <v>26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6.96" customHeigh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27</v>
      </c>
      <c r="E15" s="34"/>
      <c r="F15" s="34"/>
      <c r="G15" s="34"/>
      <c r="H15" s="34"/>
      <c r="I15" s="28" t="s">
        <v>24</v>
      </c>
      <c r="J15" s="29" t="str">
        <f>'Rekapitulácia stavby'!AN13</f>
        <v>Vyplň údaj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8" customHeight="1">
      <c r="A16" s="34"/>
      <c r="B16" s="35"/>
      <c r="C16" s="34"/>
      <c r="D16" s="34"/>
      <c r="E16" s="29" t="str">
        <f>'Rekapitulácia stavby'!E14</f>
        <v>Vyplň údaj</v>
      </c>
      <c r="F16" s="23"/>
      <c r="G16" s="23"/>
      <c r="H16" s="23"/>
      <c r="I16" s="28" t="s">
        <v>26</v>
      </c>
      <c r="J16" s="29" t="str">
        <f>'Rekapitulácia stavby'!AN14</f>
        <v>Vyplň údaj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6.96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29</v>
      </c>
      <c r="E18" s="34"/>
      <c r="F18" s="34"/>
      <c r="G18" s="34"/>
      <c r="H18" s="34"/>
      <c r="I18" s="28" t="s">
        <v>24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30</v>
      </c>
      <c r="F19" s="34"/>
      <c r="G19" s="34"/>
      <c r="H19" s="34"/>
      <c r="I19" s="28" t="s">
        <v>26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32</v>
      </c>
      <c r="E21" s="34"/>
      <c r="F21" s="34"/>
      <c r="G21" s="34"/>
      <c r="H21" s="34"/>
      <c r="I21" s="28" t="s">
        <v>24</v>
      </c>
      <c r="J21" s="23" t="str">
        <f>IF('Rekapitulácia stavby'!AN19="","",'Rekapitulácia stavby'!AN19)</f>
        <v/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3" t="str">
        <f>IF('Rekapitulácia stavby'!E20="","",'Rekapitulácia stavby'!E20)</f>
        <v xml:space="preserve"> </v>
      </c>
      <c r="F22" s="34"/>
      <c r="G22" s="34"/>
      <c r="H22" s="34"/>
      <c r="I22" s="28" t="s">
        <v>26</v>
      </c>
      <c r="J22" s="23" t="str">
        <f>IF('Rekapitulácia stavby'!AN20="","",'Rekapitulácia stavby'!AN20)</f>
        <v/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33</v>
      </c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8" customFormat="1" ht="16.5" customHeight="1">
      <c r="A25" s="117"/>
      <c r="B25" s="118"/>
      <c r="C25" s="117"/>
      <c r="D25" s="117"/>
      <c r="E25" s="32" t="s">
        <v>1</v>
      </c>
      <c r="F25" s="32"/>
      <c r="G25" s="32"/>
      <c r="H25" s="32"/>
      <c r="I25" s="117"/>
      <c r="J25" s="117"/>
      <c r="K25" s="117"/>
      <c r="L25" s="119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91"/>
      <c r="E27" s="91"/>
      <c r="F27" s="91"/>
      <c r="G27" s="91"/>
      <c r="H27" s="91"/>
      <c r="I27" s="91"/>
      <c r="J27" s="91"/>
      <c r="K27" s="91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25.44" customHeight="1">
      <c r="A28" s="34"/>
      <c r="B28" s="35"/>
      <c r="C28" s="34"/>
      <c r="D28" s="120" t="s">
        <v>34</v>
      </c>
      <c r="E28" s="34"/>
      <c r="F28" s="34"/>
      <c r="G28" s="34"/>
      <c r="H28" s="34"/>
      <c r="I28" s="34"/>
      <c r="J28" s="97">
        <f>ROUND(J119, 2)</f>
        <v>0</v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4.4" customHeight="1">
      <c r="A30" s="34"/>
      <c r="B30" s="35"/>
      <c r="C30" s="34"/>
      <c r="D30" s="34"/>
      <c r="E30" s="34"/>
      <c r="F30" s="39" t="s">
        <v>36</v>
      </c>
      <c r="G30" s="34"/>
      <c r="H30" s="34"/>
      <c r="I30" s="39" t="s">
        <v>35</v>
      </c>
      <c r="J30" s="39" t="s">
        <v>37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14.4" customHeight="1">
      <c r="A31" s="34"/>
      <c r="B31" s="35"/>
      <c r="C31" s="34"/>
      <c r="D31" s="121" t="s">
        <v>38</v>
      </c>
      <c r="E31" s="41" t="s">
        <v>39</v>
      </c>
      <c r="F31" s="122">
        <f>ROUND((SUM(BE119:BE143)),  2)</f>
        <v>0</v>
      </c>
      <c r="G31" s="123"/>
      <c r="H31" s="123"/>
      <c r="I31" s="124">
        <v>0.20000000000000001</v>
      </c>
      <c r="J31" s="122">
        <f>ROUND(((SUM(BE119:BE143))*I31),  2)</f>
        <v>0</v>
      </c>
      <c r="K31" s="34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41" t="s">
        <v>40</v>
      </c>
      <c r="F32" s="122">
        <f>ROUND((SUM(BF119:BF143)),  2)</f>
        <v>0</v>
      </c>
      <c r="G32" s="123"/>
      <c r="H32" s="123"/>
      <c r="I32" s="124">
        <v>0.20000000000000001</v>
      </c>
      <c r="J32" s="122">
        <f>ROUND(((SUM(BF119:BF143))*I32), 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hidden="1" s="2" customFormat="1" ht="14.4" customHeight="1">
      <c r="A33" s="34"/>
      <c r="B33" s="35"/>
      <c r="C33" s="34"/>
      <c r="D33" s="34"/>
      <c r="E33" s="28" t="s">
        <v>41</v>
      </c>
      <c r="F33" s="125">
        <f>ROUND((SUM(BG119:BG143)),  2)</f>
        <v>0</v>
      </c>
      <c r="G33" s="34"/>
      <c r="H33" s="34"/>
      <c r="I33" s="126">
        <v>0.20000000000000001</v>
      </c>
      <c r="J33" s="125">
        <f>0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hidden="1" s="2" customFormat="1" ht="14.4" customHeight="1">
      <c r="A34" s="34"/>
      <c r="B34" s="35"/>
      <c r="C34" s="34"/>
      <c r="D34" s="34"/>
      <c r="E34" s="28" t="s">
        <v>42</v>
      </c>
      <c r="F34" s="125">
        <f>ROUND((SUM(BH119:BH143)),  2)</f>
        <v>0</v>
      </c>
      <c r="G34" s="34"/>
      <c r="H34" s="34"/>
      <c r="I34" s="126">
        <v>0.20000000000000001</v>
      </c>
      <c r="J34" s="125">
        <f>0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41" t="s">
        <v>43</v>
      </c>
      <c r="F35" s="122">
        <f>ROUND((SUM(BI119:BI143)),  2)</f>
        <v>0</v>
      </c>
      <c r="G35" s="123"/>
      <c r="H35" s="123"/>
      <c r="I35" s="124">
        <v>0</v>
      </c>
      <c r="J35" s="122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6.96" customHeight="1">
      <c r="A36" s="34"/>
      <c r="B36" s="35"/>
      <c r="C36" s="34"/>
      <c r="D36" s="34"/>
      <c r="E36" s="34"/>
      <c r="F36" s="34"/>
      <c r="G36" s="34"/>
      <c r="H36" s="34"/>
      <c r="I36" s="34"/>
      <c r="J36" s="34"/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25.44" customHeight="1">
      <c r="A37" s="34"/>
      <c r="B37" s="35"/>
      <c r="C37" s="127"/>
      <c r="D37" s="128" t="s">
        <v>44</v>
      </c>
      <c r="E37" s="82"/>
      <c r="F37" s="82"/>
      <c r="G37" s="129" t="s">
        <v>45</v>
      </c>
      <c r="H37" s="130" t="s">
        <v>46</v>
      </c>
      <c r="I37" s="82"/>
      <c r="J37" s="131">
        <f>SUM(J28:J35)</f>
        <v>0</v>
      </c>
      <c r="K37" s="132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1" customFormat="1" ht="14.4" customHeight="1">
      <c r="B39" s="18"/>
      <c r="L39" s="18"/>
    </row>
    <row r="40" s="1" customFormat="1" ht="14.4" customHeight="1">
      <c r="B40" s="18"/>
      <c r="L40" s="18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47</v>
      </c>
      <c r="E50" s="58"/>
      <c r="F50" s="58"/>
      <c r="G50" s="57" t="s">
        <v>48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49</v>
      </c>
      <c r="E61" s="37"/>
      <c r="F61" s="133" t="s">
        <v>50</v>
      </c>
      <c r="G61" s="59" t="s">
        <v>49</v>
      </c>
      <c r="H61" s="37"/>
      <c r="I61" s="37"/>
      <c r="J61" s="134" t="s">
        <v>50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51</v>
      </c>
      <c r="E65" s="60"/>
      <c r="F65" s="60"/>
      <c r="G65" s="57" t="s">
        <v>52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49</v>
      </c>
      <c r="E76" s="37"/>
      <c r="F76" s="133" t="s">
        <v>50</v>
      </c>
      <c r="G76" s="59" t="s">
        <v>49</v>
      </c>
      <c r="H76" s="37"/>
      <c r="I76" s="37"/>
      <c r="J76" s="134" t="s">
        <v>50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hidden="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hidden="1" s="2" customFormat="1" ht="24.96" customHeight="1">
      <c r="A82" s="34"/>
      <c r="B82" s="35"/>
      <c r="C82" s="19" t="s">
        <v>82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hidden="1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hidden="1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hidden="1" s="2" customFormat="1" ht="16.5" customHeight="1">
      <c r="A85" s="34"/>
      <c r="B85" s="35"/>
      <c r="C85" s="34"/>
      <c r="D85" s="34"/>
      <c r="E85" s="68" t="str">
        <f>E7</f>
        <v>Stodola Matiaška - búracie práce</v>
      </c>
      <c r="F85" s="34"/>
      <c r="G85" s="34"/>
      <c r="H85" s="34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hidden="1" s="2" customFormat="1" ht="6.96" customHeight="1">
      <c r="A86" s="34"/>
      <c r="B86" s="35"/>
      <c r="C86" s="34"/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hidden="1" s="2" customFormat="1" ht="12" customHeight="1">
      <c r="A87" s="34"/>
      <c r="B87" s="35"/>
      <c r="C87" s="28" t="s">
        <v>19</v>
      </c>
      <c r="D87" s="34"/>
      <c r="E87" s="34"/>
      <c r="F87" s="23" t="str">
        <f>F10</f>
        <v xml:space="preserve"> </v>
      </c>
      <c r="G87" s="34"/>
      <c r="H87" s="34"/>
      <c r="I87" s="28" t="s">
        <v>21</v>
      </c>
      <c r="J87" s="70" t="str">
        <f>IF(J10="","",J10)</f>
        <v>29. 6. 2022</v>
      </c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hidden="1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hidden="1" s="2" customFormat="1" ht="15.15" customHeight="1">
      <c r="A89" s="34"/>
      <c r="B89" s="35"/>
      <c r="C89" s="28" t="s">
        <v>23</v>
      </c>
      <c r="D89" s="34"/>
      <c r="E89" s="34"/>
      <c r="F89" s="23" t="str">
        <f>E13</f>
        <v>Lesy SR š.p., OZ Šariš</v>
      </c>
      <c r="G89" s="34"/>
      <c r="H89" s="34"/>
      <c r="I89" s="28" t="s">
        <v>29</v>
      </c>
      <c r="J89" s="32" t="str">
        <f>E19</f>
        <v>Vladimír Kubinec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hidden="1" s="2" customFormat="1" ht="15.15" customHeight="1">
      <c r="A90" s="34"/>
      <c r="B90" s="35"/>
      <c r="C90" s="28" t="s">
        <v>27</v>
      </c>
      <c r="D90" s="34"/>
      <c r="E90" s="34"/>
      <c r="F90" s="23" t="str">
        <f>IF(E16="","",E16)</f>
        <v>Vyplň údaj</v>
      </c>
      <c r="G90" s="34"/>
      <c r="H90" s="34"/>
      <c r="I90" s="28" t="s">
        <v>32</v>
      </c>
      <c r="J90" s="32" t="str">
        <f>E22</f>
        <v xml:space="preserve"> </v>
      </c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hidden="1" s="2" customFormat="1" ht="10.32" customHeight="1">
      <c r="A91" s="34"/>
      <c r="B91" s="35"/>
      <c r="C91" s="34"/>
      <c r="D91" s="34"/>
      <c r="E91" s="34"/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hidden="1" s="2" customFormat="1" ht="29.28" customHeight="1">
      <c r="A92" s="34"/>
      <c r="B92" s="35"/>
      <c r="C92" s="135" t="s">
        <v>83</v>
      </c>
      <c r="D92" s="127"/>
      <c r="E92" s="127"/>
      <c r="F92" s="127"/>
      <c r="G92" s="127"/>
      <c r="H92" s="127"/>
      <c r="I92" s="127"/>
      <c r="J92" s="136" t="s">
        <v>84</v>
      </c>
      <c r="K92" s="127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hidden="1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hidden="1" s="2" customFormat="1" ht="22.8" customHeight="1">
      <c r="A94" s="34"/>
      <c r="B94" s="35"/>
      <c r="C94" s="137" t="s">
        <v>85</v>
      </c>
      <c r="D94" s="34"/>
      <c r="E94" s="34"/>
      <c r="F94" s="34"/>
      <c r="G94" s="34"/>
      <c r="H94" s="34"/>
      <c r="I94" s="34"/>
      <c r="J94" s="97">
        <f>J119</f>
        <v>0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U94" s="15" t="s">
        <v>86</v>
      </c>
    </row>
    <row r="95" hidden="1" s="9" customFormat="1" ht="24.96" customHeight="1">
      <c r="A95" s="9"/>
      <c r="B95" s="138"/>
      <c r="C95" s="9"/>
      <c r="D95" s="139" t="s">
        <v>87</v>
      </c>
      <c r="E95" s="140"/>
      <c r="F95" s="140"/>
      <c r="G95" s="140"/>
      <c r="H95" s="140"/>
      <c r="I95" s="140"/>
      <c r="J95" s="141">
        <f>J120</f>
        <v>0</v>
      </c>
      <c r="K95" s="9"/>
      <c r="L95" s="138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hidden="1" s="10" customFormat="1" ht="19.92" customHeight="1">
      <c r="A96" s="10"/>
      <c r="B96" s="142"/>
      <c r="C96" s="10"/>
      <c r="D96" s="143" t="s">
        <v>88</v>
      </c>
      <c r="E96" s="144"/>
      <c r="F96" s="144"/>
      <c r="G96" s="144"/>
      <c r="H96" s="144"/>
      <c r="I96" s="144"/>
      <c r="J96" s="145">
        <f>J121</f>
        <v>0</v>
      </c>
      <c r="K96" s="10"/>
      <c r="L96" s="142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hidden="1" s="9" customFormat="1" ht="24.96" customHeight="1">
      <c r="A97" s="9"/>
      <c r="B97" s="138"/>
      <c r="C97" s="9"/>
      <c r="D97" s="139" t="s">
        <v>89</v>
      </c>
      <c r="E97" s="140"/>
      <c r="F97" s="140"/>
      <c r="G97" s="140"/>
      <c r="H97" s="140"/>
      <c r="I97" s="140"/>
      <c r="J97" s="141">
        <f>J133</f>
        <v>0</v>
      </c>
      <c r="K97" s="9"/>
      <c r="L97" s="138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42"/>
      <c r="C98" s="10"/>
      <c r="D98" s="143" t="s">
        <v>90</v>
      </c>
      <c r="E98" s="144"/>
      <c r="F98" s="144"/>
      <c r="G98" s="144"/>
      <c r="H98" s="144"/>
      <c r="I98" s="144"/>
      <c r="J98" s="145">
        <f>J134</f>
        <v>0</v>
      </c>
      <c r="K98" s="10"/>
      <c r="L98" s="142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42"/>
      <c r="C99" s="10"/>
      <c r="D99" s="143" t="s">
        <v>91</v>
      </c>
      <c r="E99" s="144"/>
      <c r="F99" s="144"/>
      <c r="G99" s="144"/>
      <c r="H99" s="144"/>
      <c r="I99" s="144"/>
      <c r="J99" s="145">
        <f>J137</f>
        <v>0</v>
      </c>
      <c r="K99" s="10"/>
      <c r="L99" s="142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42"/>
      <c r="C100" s="10"/>
      <c r="D100" s="143" t="s">
        <v>92</v>
      </c>
      <c r="E100" s="144"/>
      <c r="F100" s="144"/>
      <c r="G100" s="144"/>
      <c r="H100" s="144"/>
      <c r="I100" s="144"/>
      <c r="J100" s="145">
        <f>J139</f>
        <v>0</v>
      </c>
      <c r="K100" s="10"/>
      <c r="L100" s="142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42"/>
      <c r="C101" s="10"/>
      <c r="D101" s="143" t="s">
        <v>93</v>
      </c>
      <c r="E101" s="144"/>
      <c r="F101" s="144"/>
      <c r="G101" s="144"/>
      <c r="H101" s="144"/>
      <c r="I101" s="144"/>
      <c r="J101" s="145">
        <f>J142</f>
        <v>0</v>
      </c>
      <c r="K101" s="10"/>
      <c r="L101" s="142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4"/>
      <c r="B102" s="35"/>
      <c r="C102" s="34"/>
      <c r="D102" s="34"/>
      <c r="E102" s="34"/>
      <c r="F102" s="34"/>
      <c r="G102" s="34"/>
      <c r="H102" s="34"/>
      <c r="I102" s="34"/>
      <c r="J102" s="34"/>
      <c r="K102" s="34"/>
      <c r="L102" s="56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3" hidden="1" s="2" customFormat="1" ht="6.96" customHeight="1">
      <c r="A103" s="34"/>
      <c r="B103" s="61"/>
      <c r="C103" s="62"/>
      <c r="D103" s="62"/>
      <c r="E103" s="62"/>
      <c r="F103" s="62"/>
      <c r="G103" s="62"/>
      <c r="H103" s="62"/>
      <c r="I103" s="62"/>
      <c r="J103" s="62"/>
      <c r="K103" s="62"/>
      <c r="L103" s="56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hidden="1"/>
    <row r="105" hidden="1"/>
    <row r="106" hidden="1"/>
    <row r="107" s="2" customFormat="1" ht="6.96" customHeight="1">
      <c r="A107" s="34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24.96" customHeight="1">
      <c r="A108" s="34"/>
      <c r="B108" s="35"/>
      <c r="C108" s="19" t="s">
        <v>94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6.96" customHeight="1">
      <c r="A109" s="34"/>
      <c r="B109" s="35"/>
      <c r="C109" s="34"/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2" customHeight="1">
      <c r="A110" s="34"/>
      <c r="B110" s="35"/>
      <c r="C110" s="28" t="s">
        <v>15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6.5" customHeight="1">
      <c r="A111" s="34"/>
      <c r="B111" s="35"/>
      <c r="C111" s="34"/>
      <c r="D111" s="34"/>
      <c r="E111" s="68" t="str">
        <f>E7</f>
        <v>Stodola Matiaška - búracie práce</v>
      </c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19</v>
      </c>
      <c r="D113" s="34"/>
      <c r="E113" s="34"/>
      <c r="F113" s="23" t="str">
        <f>F10</f>
        <v xml:space="preserve"> </v>
      </c>
      <c r="G113" s="34"/>
      <c r="H113" s="34"/>
      <c r="I113" s="28" t="s">
        <v>21</v>
      </c>
      <c r="J113" s="70" t="str">
        <f>IF(J10="","",J10)</f>
        <v>29. 6. 2022</v>
      </c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5.15" customHeight="1">
      <c r="A115" s="34"/>
      <c r="B115" s="35"/>
      <c r="C115" s="28" t="s">
        <v>23</v>
      </c>
      <c r="D115" s="34"/>
      <c r="E115" s="34"/>
      <c r="F115" s="23" t="str">
        <f>E13</f>
        <v>Lesy SR š.p., OZ Šariš</v>
      </c>
      <c r="G115" s="34"/>
      <c r="H115" s="34"/>
      <c r="I115" s="28" t="s">
        <v>29</v>
      </c>
      <c r="J115" s="32" t="str">
        <f>E19</f>
        <v>Vladimír Kubinec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5.15" customHeight="1">
      <c r="A116" s="34"/>
      <c r="B116" s="35"/>
      <c r="C116" s="28" t="s">
        <v>27</v>
      </c>
      <c r="D116" s="34"/>
      <c r="E116" s="34"/>
      <c r="F116" s="23" t="str">
        <f>IF(E16="","",E16)</f>
        <v>Vyplň údaj</v>
      </c>
      <c r="G116" s="34"/>
      <c r="H116" s="34"/>
      <c r="I116" s="28" t="s">
        <v>32</v>
      </c>
      <c r="J116" s="32" t="str">
        <f>E22</f>
        <v xml:space="preserve"> 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0.32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11" customFormat="1" ht="29.28" customHeight="1">
      <c r="A118" s="146"/>
      <c r="B118" s="147"/>
      <c r="C118" s="148" t="s">
        <v>95</v>
      </c>
      <c r="D118" s="149" t="s">
        <v>59</v>
      </c>
      <c r="E118" s="149" t="s">
        <v>55</v>
      </c>
      <c r="F118" s="149" t="s">
        <v>56</v>
      </c>
      <c r="G118" s="149" t="s">
        <v>96</v>
      </c>
      <c r="H118" s="149" t="s">
        <v>97</v>
      </c>
      <c r="I118" s="149" t="s">
        <v>98</v>
      </c>
      <c r="J118" s="150" t="s">
        <v>84</v>
      </c>
      <c r="K118" s="151" t="s">
        <v>99</v>
      </c>
      <c r="L118" s="152"/>
      <c r="M118" s="87" t="s">
        <v>1</v>
      </c>
      <c r="N118" s="88" t="s">
        <v>38</v>
      </c>
      <c r="O118" s="88" t="s">
        <v>100</v>
      </c>
      <c r="P118" s="88" t="s">
        <v>101</v>
      </c>
      <c r="Q118" s="88" t="s">
        <v>102</v>
      </c>
      <c r="R118" s="88" t="s">
        <v>103</v>
      </c>
      <c r="S118" s="88" t="s">
        <v>104</v>
      </c>
      <c r="T118" s="89" t="s">
        <v>105</v>
      </c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</row>
    <row r="119" s="2" customFormat="1" ht="22.8" customHeight="1">
      <c r="A119" s="34"/>
      <c r="B119" s="35"/>
      <c r="C119" s="94" t="s">
        <v>85</v>
      </c>
      <c r="D119" s="34"/>
      <c r="E119" s="34"/>
      <c r="F119" s="34"/>
      <c r="G119" s="34"/>
      <c r="H119" s="34"/>
      <c r="I119" s="34"/>
      <c r="J119" s="153">
        <f>BK119</f>
        <v>0</v>
      </c>
      <c r="K119" s="34"/>
      <c r="L119" s="35"/>
      <c r="M119" s="90"/>
      <c r="N119" s="74"/>
      <c r="O119" s="91"/>
      <c r="P119" s="154">
        <f>P120+P133</f>
        <v>0</v>
      </c>
      <c r="Q119" s="91"/>
      <c r="R119" s="154">
        <f>R120+R133</f>
        <v>0.047783900000000004</v>
      </c>
      <c r="S119" s="91"/>
      <c r="T119" s="155">
        <f>T120+T133</f>
        <v>22.017779779999998</v>
      </c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T119" s="15" t="s">
        <v>73</v>
      </c>
      <c r="AU119" s="15" t="s">
        <v>86</v>
      </c>
      <c r="BK119" s="156">
        <f>BK120+BK133</f>
        <v>0</v>
      </c>
    </row>
    <row r="120" s="12" customFormat="1" ht="25.92" customHeight="1">
      <c r="A120" s="12"/>
      <c r="B120" s="157"/>
      <c r="C120" s="12"/>
      <c r="D120" s="158" t="s">
        <v>73</v>
      </c>
      <c r="E120" s="159" t="s">
        <v>106</v>
      </c>
      <c r="F120" s="159" t="s">
        <v>107</v>
      </c>
      <c r="G120" s="12"/>
      <c r="H120" s="12"/>
      <c r="I120" s="160"/>
      <c r="J120" s="161">
        <f>BK120</f>
        <v>0</v>
      </c>
      <c r="K120" s="12"/>
      <c r="L120" s="157"/>
      <c r="M120" s="162"/>
      <c r="N120" s="163"/>
      <c r="O120" s="163"/>
      <c r="P120" s="164">
        <f>P121</f>
        <v>0</v>
      </c>
      <c r="Q120" s="163"/>
      <c r="R120" s="164">
        <f>R121</f>
        <v>0</v>
      </c>
      <c r="S120" s="163"/>
      <c r="T120" s="165">
        <f>T121</f>
        <v>0.624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158" t="s">
        <v>79</v>
      </c>
      <c r="AT120" s="166" t="s">
        <v>73</v>
      </c>
      <c r="AU120" s="166" t="s">
        <v>74</v>
      </c>
      <c r="AY120" s="158" t="s">
        <v>108</v>
      </c>
      <c r="BK120" s="167">
        <f>BK121</f>
        <v>0</v>
      </c>
    </row>
    <row r="121" s="12" customFormat="1" ht="22.8" customHeight="1">
      <c r="A121" s="12"/>
      <c r="B121" s="157"/>
      <c r="C121" s="12"/>
      <c r="D121" s="158" t="s">
        <v>73</v>
      </c>
      <c r="E121" s="168" t="s">
        <v>109</v>
      </c>
      <c r="F121" s="168" t="s">
        <v>110</v>
      </c>
      <c r="G121" s="12"/>
      <c r="H121" s="12"/>
      <c r="I121" s="160"/>
      <c r="J121" s="169">
        <f>BK121</f>
        <v>0</v>
      </c>
      <c r="K121" s="12"/>
      <c r="L121" s="157"/>
      <c r="M121" s="162"/>
      <c r="N121" s="163"/>
      <c r="O121" s="163"/>
      <c r="P121" s="164">
        <f>SUM(P122:P132)</f>
        <v>0</v>
      </c>
      <c r="Q121" s="163"/>
      <c r="R121" s="164">
        <f>SUM(R122:R132)</f>
        <v>0</v>
      </c>
      <c r="S121" s="163"/>
      <c r="T121" s="165">
        <f>SUM(T122:T132)</f>
        <v>0.624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58" t="s">
        <v>79</v>
      </c>
      <c r="AT121" s="166" t="s">
        <v>73</v>
      </c>
      <c r="AU121" s="166" t="s">
        <v>79</v>
      </c>
      <c r="AY121" s="158" t="s">
        <v>108</v>
      </c>
      <c r="BK121" s="167">
        <f>SUM(BK122:BK132)</f>
        <v>0</v>
      </c>
    </row>
    <row r="122" s="2" customFormat="1" ht="24.15" customHeight="1">
      <c r="A122" s="34"/>
      <c r="B122" s="170"/>
      <c r="C122" s="171" t="s">
        <v>79</v>
      </c>
      <c r="D122" s="171" t="s">
        <v>111</v>
      </c>
      <c r="E122" s="172" t="s">
        <v>112</v>
      </c>
      <c r="F122" s="173" t="s">
        <v>113</v>
      </c>
      <c r="G122" s="174" t="s">
        <v>114</v>
      </c>
      <c r="H122" s="175">
        <v>4</v>
      </c>
      <c r="I122" s="176"/>
      <c r="J122" s="177">
        <f>ROUND(I122*H122,2)</f>
        <v>0</v>
      </c>
      <c r="K122" s="178"/>
      <c r="L122" s="35"/>
      <c r="M122" s="179" t="s">
        <v>1</v>
      </c>
      <c r="N122" s="180" t="s">
        <v>40</v>
      </c>
      <c r="O122" s="78"/>
      <c r="P122" s="181">
        <f>O122*H122</f>
        <v>0</v>
      </c>
      <c r="Q122" s="181">
        <v>0</v>
      </c>
      <c r="R122" s="181">
        <f>Q122*H122</f>
        <v>0</v>
      </c>
      <c r="S122" s="181">
        <v>0.012</v>
      </c>
      <c r="T122" s="182">
        <f>S122*H122</f>
        <v>0.048000000000000001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83" t="s">
        <v>115</v>
      </c>
      <c r="AT122" s="183" t="s">
        <v>111</v>
      </c>
      <c r="AU122" s="183" t="s">
        <v>116</v>
      </c>
      <c r="AY122" s="15" t="s">
        <v>108</v>
      </c>
      <c r="BE122" s="184">
        <f>IF(N122="základná",J122,0)</f>
        <v>0</v>
      </c>
      <c r="BF122" s="184">
        <f>IF(N122="znížená",J122,0)</f>
        <v>0</v>
      </c>
      <c r="BG122" s="184">
        <f>IF(N122="zákl. prenesená",J122,0)</f>
        <v>0</v>
      </c>
      <c r="BH122" s="184">
        <f>IF(N122="zníž. prenesená",J122,0)</f>
        <v>0</v>
      </c>
      <c r="BI122" s="184">
        <f>IF(N122="nulová",J122,0)</f>
        <v>0</v>
      </c>
      <c r="BJ122" s="15" t="s">
        <v>116</v>
      </c>
      <c r="BK122" s="184">
        <f>ROUND(I122*H122,2)</f>
        <v>0</v>
      </c>
      <c r="BL122" s="15" t="s">
        <v>115</v>
      </c>
      <c r="BM122" s="183" t="s">
        <v>117</v>
      </c>
    </row>
    <row r="123" s="2" customFormat="1" ht="24.15" customHeight="1">
      <c r="A123" s="34"/>
      <c r="B123" s="170"/>
      <c r="C123" s="171" t="s">
        <v>116</v>
      </c>
      <c r="D123" s="171" t="s">
        <v>111</v>
      </c>
      <c r="E123" s="172" t="s">
        <v>118</v>
      </c>
      <c r="F123" s="173" t="s">
        <v>119</v>
      </c>
      <c r="G123" s="174" t="s">
        <v>114</v>
      </c>
      <c r="H123" s="175">
        <v>6</v>
      </c>
      <c r="I123" s="176"/>
      <c r="J123" s="177">
        <f>ROUND(I123*H123,2)</f>
        <v>0</v>
      </c>
      <c r="K123" s="178"/>
      <c r="L123" s="35"/>
      <c r="M123" s="179" t="s">
        <v>1</v>
      </c>
      <c r="N123" s="180" t="s">
        <v>40</v>
      </c>
      <c r="O123" s="78"/>
      <c r="P123" s="181">
        <f>O123*H123</f>
        <v>0</v>
      </c>
      <c r="Q123" s="181">
        <v>0</v>
      </c>
      <c r="R123" s="181">
        <f>Q123*H123</f>
        <v>0</v>
      </c>
      <c r="S123" s="181">
        <v>0.065000000000000002</v>
      </c>
      <c r="T123" s="182">
        <f>S123*H123</f>
        <v>0.39000000000000001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83" t="s">
        <v>115</v>
      </c>
      <c r="AT123" s="183" t="s">
        <v>111</v>
      </c>
      <c r="AU123" s="183" t="s">
        <v>116</v>
      </c>
      <c r="AY123" s="15" t="s">
        <v>108</v>
      </c>
      <c r="BE123" s="184">
        <f>IF(N123="základná",J123,0)</f>
        <v>0</v>
      </c>
      <c r="BF123" s="184">
        <f>IF(N123="znížená",J123,0)</f>
        <v>0</v>
      </c>
      <c r="BG123" s="184">
        <f>IF(N123="zákl. prenesená",J123,0)</f>
        <v>0</v>
      </c>
      <c r="BH123" s="184">
        <f>IF(N123="zníž. prenesená",J123,0)</f>
        <v>0</v>
      </c>
      <c r="BI123" s="184">
        <f>IF(N123="nulová",J123,0)</f>
        <v>0</v>
      </c>
      <c r="BJ123" s="15" t="s">
        <v>116</v>
      </c>
      <c r="BK123" s="184">
        <f>ROUND(I123*H123,2)</f>
        <v>0</v>
      </c>
      <c r="BL123" s="15" t="s">
        <v>115</v>
      </c>
      <c r="BM123" s="183" t="s">
        <v>120</v>
      </c>
    </row>
    <row r="124" s="2" customFormat="1" ht="24.15" customHeight="1">
      <c r="A124" s="34"/>
      <c r="B124" s="170"/>
      <c r="C124" s="171" t="s">
        <v>121</v>
      </c>
      <c r="D124" s="171" t="s">
        <v>111</v>
      </c>
      <c r="E124" s="172" t="s">
        <v>122</v>
      </c>
      <c r="F124" s="173" t="s">
        <v>123</v>
      </c>
      <c r="G124" s="174" t="s">
        <v>124</v>
      </c>
      <c r="H124" s="175">
        <v>6</v>
      </c>
      <c r="I124" s="176"/>
      <c r="J124" s="177">
        <f>ROUND(I124*H124,2)</f>
        <v>0</v>
      </c>
      <c r="K124" s="178"/>
      <c r="L124" s="35"/>
      <c r="M124" s="179" t="s">
        <v>1</v>
      </c>
      <c r="N124" s="180" t="s">
        <v>40</v>
      </c>
      <c r="O124" s="78"/>
      <c r="P124" s="181">
        <f>O124*H124</f>
        <v>0</v>
      </c>
      <c r="Q124" s="181">
        <v>0</v>
      </c>
      <c r="R124" s="181">
        <f>Q124*H124</f>
        <v>0</v>
      </c>
      <c r="S124" s="181">
        <v>0.031</v>
      </c>
      <c r="T124" s="182">
        <f>S124*H124</f>
        <v>0.186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83" t="s">
        <v>115</v>
      </c>
      <c r="AT124" s="183" t="s">
        <v>111</v>
      </c>
      <c r="AU124" s="183" t="s">
        <v>116</v>
      </c>
      <c r="AY124" s="15" t="s">
        <v>108</v>
      </c>
      <c r="BE124" s="184">
        <f>IF(N124="základná",J124,0)</f>
        <v>0</v>
      </c>
      <c r="BF124" s="184">
        <f>IF(N124="znížená",J124,0)</f>
        <v>0</v>
      </c>
      <c r="BG124" s="184">
        <f>IF(N124="zákl. prenesená",J124,0)</f>
        <v>0</v>
      </c>
      <c r="BH124" s="184">
        <f>IF(N124="zníž. prenesená",J124,0)</f>
        <v>0</v>
      </c>
      <c r="BI124" s="184">
        <f>IF(N124="nulová",J124,0)</f>
        <v>0</v>
      </c>
      <c r="BJ124" s="15" t="s">
        <v>116</v>
      </c>
      <c r="BK124" s="184">
        <f>ROUND(I124*H124,2)</f>
        <v>0</v>
      </c>
      <c r="BL124" s="15" t="s">
        <v>115</v>
      </c>
      <c r="BM124" s="183" t="s">
        <v>125</v>
      </c>
    </row>
    <row r="125" s="2" customFormat="1" ht="21.75" customHeight="1">
      <c r="A125" s="34"/>
      <c r="B125" s="170"/>
      <c r="C125" s="171" t="s">
        <v>115</v>
      </c>
      <c r="D125" s="171" t="s">
        <v>111</v>
      </c>
      <c r="E125" s="172" t="s">
        <v>126</v>
      </c>
      <c r="F125" s="173" t="s">
        <v>127</v>
      </c>
      <c r="G125" s="174" t="s">
        <v>128</v>
      </c>
      <c r="H125" s="175">
        <v>22.018000000000001</v>
      </c>
      <c r="I125" s="176"/>
      <c r="J125" s="177">
        <f>ROUND(I125*H125,2)</f>
        <v>0</v>
      </c>
      <c r="K125" s="178"/>
      <c r="L125" s="35"/>
      <c r="M125" s="179" t="s">
        <v>1</v>
      </c>
      <c r="N125" s="180" t="s">
        <v>40</v>
      </c>
      <c r="O125" s="78"/>
      <c r="P125" s="181">
        <f>O125*H125</f>
        <v>0</v>
      </c>
      <c r="Q125" s="181">
        <v>0</v>
      </c>
      <c r="R125" s="181">
        <f>Q125*H125</f>
        <v>0</v>
      </c>
      <c r="S125" s="181">
        <v>0</v>
      </c>
      <c r="T125" s="182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3" t="s">
        <v>115</v>
      </c>
      <c r="AT125" s="183" t="s">
        <v>111</v>
      </c>
      <c r="AU125" s="183" t="s">
        <v>116</v>
      </c>
      <c r="AY125" s="15" t="s">
        <v>108</v>
      </c>
      <c r="BE125" s="184">
        <f>IF(N125="základná",J125,0)</f>
        <v>0</v>
      </c>
      <c r="BF125" s="184">
        <f>IF(N125="znížená",J125,0)</f>
        <v>0</v>
      </c>
      <c r="BG125" s="184">
        <f>IF(N125="zákl. prenesená",J125,0)</f>
        <v>0</v>
      </c>
      <c r="BH125" s="184">
        <f>IF(N125="zníž. prenesená",J125,0)</f>
        <v>0</v>
      </c>
      <c r="BI125" s="184">
        <f>IF(N125="nulová",J125,0)</f>
        <v>0</v>
      </c>
      <c r="BJ125" s="15" t="s">
        <v>116</v>
      </c>
      <c r="BK125" s="184">
        <f>ROUND(I125*H125,2)</f>
        <v>0</v>
      </c>
      <c r="BL125" s="15" t="s">
        <v>115</v>
      </c>
      <c r="BM125" s="183" t="s">
        <v>129</v>
      </c>
    </row>
    <row r="126" s="2" customFormat="1" ht="24.15" customHeight="1">
      <c r="A126" s="34"/>
      <c r="B126" s="170"/>
      <c r="C126" s="171" t="s">
        <v>130</v>
      </c>
      <c r="D126" s="171" t="s">
        <v>111</v>
      </c>
      <c r="E126" s="172" t="s">
        <v>131</v>
      </c>
      <c r="F126" s="173" t="s">
        <v>132</v>
      </c>
      <c r="G126" s="174" t="s">
        <v>128</v>
      </c>
      <c r="H126" s="175">
        <v>660.53999999999996</v>
      </c>
      <c r="I126" s="176"/>
      <c r="J126" s="177">
        <f>ROUND(I126*H126,2)</f>
        <v>0</v>
      </c>
      <c r="K126" s="178"/>
      <c r="L126" s="35"/>
      <c r="M126" s="179" t="s">
        <v>1</v>
      </c>
      <c r="N126" s="180" t="s">
        <v>40</v>
      </c>
      <c r="O126" s="78"/>
      <c r="P126" s="181">
        <f>O126*H126</f>
        <v>0</v>
      </c>
      <c r="Q126" s="181">
        <v>0</v>
      </c>
      <c r="R126" s="181">
        <f>Q126*H126</f>
        <v>0</v>
      </c>
      <c r="S126" s="181">
        <v>0</v>
      </c>
      <c r="T126" s="182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3" t="s">
        <v>115</v>
      </c>
      <c r="AT126" s="183" t="s">
        <v>111</v>
      </c>
      <c r="AU126" s="183" t="s">
        <v>116</v>
      </c>
      <c r="AY126" s="15" t="s">
        <v>108</v>
      </c>
      <c r="BE126" s="184">
        <f>IF(N126="základná",J126,0)</f>
        <v>0</v>
      </c>
      <c r="BF126" s="184">
        <f>IF(N126="znížená",J126,0)</f>
        <v>0</v>
      </c>
      <c r="BG126" s="184">
        <f>IF(N126="zákl. prenesená",J126,0)</f>
        <v>0</v>
      </c>
      <c r="BH126" s="184">
        <f>IF(N126="zníž. prenesená",J126,0)</f>
        <v>0</v>
      </c>
      <c r="BI126" s="184">
        <f>IF(N126="nulová",J126,0)</f>
        <v>0</v>
      </c>
      <c r="BJ126" s="15" t="s">
        <v>116</v>
      </c>
      <c r="BK126" s="184">
        <f>ROUND(I126*H126,2)</f>
        <v>0</v>
      </c>
      <c r="BL126" s="15" t="s">
        <v>115</v>
      </c>
      <c r="BM126" s="183" t="s">
        <v>133</v>
      </c>
    </row>
    <row r="127" s="2" customFormat="1" ht="24.15" customHeight="1">
      <c r="A127" s="34"/>
      <c r="B127" s="170"/>
      <c r="C127" s="171" t="s">
        <v>134</v>
      </c>
      <c r="D127" s="171" t="s">
        <v>111</v>
      </c>
      <c r="E127" s="172" t="s">
        <v>135</v>
      </c>
      <c r="F127" s="173" t="s">
        <v>136</v>
      </c>
      <c r="G127" s="174" t="s">
        <v>128</v>
      </c>
      <c r="H127" s="175">
        <v>22.018000000000001</v>
      </c>
      <c r="I127" s="176"/>
      <c r="J127" s="177">
        <f>ROUND(I127*H127,2)</f>
        <v>0</v>
      </c>
      <c r="K127" s="178"/>
      <c r="L127" s="35"/>
      <c r="M127" s="179" t="s">
        <v>1</v>
      </c>
      <c r="N127" s="180" t="s">
        <v>40</v>
      </c>
      <c r="O127" s="78"/>
      <c r="P127" s="181">
        <f>O127*H127</f>
        <v>0</v>
      </c>
      <c r="Q127" s="181">
        <v>0</v>
      </c>
      <c r="R127" s="181">
        <f>Q127*H127</f>
        <v>0</v>
      </c>
      <c r="S127" s="181">
        <v>0</v>
      </c>
      <c r="T127" s="182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3" t="s">
        <v>115</v>
      </c>
      <c r="AT127" s="183" t="s">
        <v>111</v>
      </c>
      <c r="AU127" s="183" t="s">
        <v>116</v>
      </c>
      <c r="AY127" s="15" t="s">
        <v>108</v>
      </c>
      <c r="BE127" s="184">
        <f>IF(N127="základná",J127,0)</f>
        <v>0</v>
      </c>
      <c r="BF127" s="184">
        <f>IF(N127="znížená",J127,0)</f>
        <v>0</v>
      </c>
      <c r="BG127" s="184">
        <f>IF(N127="zákl. prenesená",J127,0)</f>
        <v>0</v>
      </c>
      <c r="BH127" s="184">
        <f>IF(N127="zníž. prenesená",J127,0)</f>
        <v>0</v>
      </c>
      <c r="BI127" s="184">
        <f>IF(N127="nulová",J127,0)</f>
        <v>0</v>
      </c>
      <c r="BJ127" s="15" t="s">
        <v>116</v>
      </c>
      <c r="BK127" s="184">
        <f>ROUND(I127*H127,2)</f>
        <v>0</v>
      </c>
      <c r="BL127" s="15" t="s">
        <v>115</v>
      </c>
      <c r="BM127" s="183" t="s">
        <v>137</v>
      </c>
    </row>
    <row r="128" s="2" customFormat="1" ht="24.15" customHeight="1">
      <c r="A128" s="34"/>
      <c r="B128" s="170"/>
      <c r="C128" s="171" t="s">
        <v>138</v>
      </c>
      <c r="D128" s="171" t="s">
        <v>111</v>
      </c>
      <c r="E128" s="172" t="s">
        <v>139</v>
      </c>
      <c r="F128" s="173" t="s">
        <v>140</v>
      </c>
      <c r="G128" s="174" t="s">
        <v>128</v>
      </c>
      <c r="H128" s="175">
        <v>110.09</v>
      </c>
      <c r="I128" s="176"/>
      <c r="J128" s="177">
        <f>ROUND(I128*H128,2)</f>
        <v>0</v>
      </c>
      <c r="K128" s="178"/>
      <c r="L128" s="35"/>
      <c r="M128" s="179" t="s">
        <v>1</v>
      </c>
      <c r="N128" s="180" t="s">
        <v>40</v>
      </c>
      <c r="O128" s="78"/>
      <c r="P128" s="181">
        <f>O128*H128</f>
        <v>0</v>
      </c>
      <c r="Q128" s="181">
        <v>0</v>
      </c>
      <c r="R128" s="181">
        <f>Q128*H128</f>
        <v>0</v>
      </c>
      <c r="S128" s="181">
        <v>0</v>
      </c>
      <c r="T128" s="182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3" t="s">
        <v>115</v>
      </c>
      <c r="AT128" s="183" t="s">
        <v>111</v>
      </c>
      <c r="AU128" s="183" t="s">
        <v>116</v>
      </c>
      <c r="AY128" s="15" t="s">
        <v>108</v>
      </c>
      <c r="BE128" s="184">
        <f>IF(N128="základná",J128,0)</f>
        <v>0</v>
      </c>
      <c r="BF128" s="184">
        <f>IF(N128="znížená",J128,0)</f>
        <v>0</v>
      </c>
      <c r="BG128" s="184">
        <f>IF(N128="zákl. prenesená",J128,0)</f>
        <v>0</v>
      </c>
      <c r="BH128" s="184">
        <f>IF(N128="zníž. prenesená",J128,0)</f>
        <v>0</v>
      </c>
      <c r="BI128" s="184">
        <f>IF(N128="nulová",J128,0)</f>
        <v>0</v>
      </c>
      <c r="BJ128" s="15" t="s">
        <v>116</v>
      </c>
      <c r="BK128" s="184">
        <f>ROUND(I128*H128,2)</f>
        <v>0</v>
      </c>
      <c r="BL128" s="15" t="s">
        <v>115</v>
      </c>
      <c r="BM128" s="183" t="s">
        <v>141</v>
      </c>
    </row>
    <row r="129" s="2" customFormat="1" ht="24.15" customHeight="1">
      <c r="A129" s="34"/>
      <c r="B129" s="170"/>
      <c r="C129" s="171" t="s">
        <v>142</v>
      </c>
      <c r="D129" s="171" t="s">
        <v>111</v>
      </c>
      <c r="E129" s="172" t="s">
        <v>143</v>
      </c>
      <c r="F129" s="173" t="s">
        <v>144</v>
      </c>
      <c r="G129" s="174" t="s">
        <v>128</v>
      </c>
      <c r="H129" s="175">
        <v>3.6459999999999999</v>
      </c>
      <c r="I129" s="176"/>
      <c r="J129" s="177">
        <f>ROUND(I129*H129,2)</f>
        <v>0</v>
      </c>
      <c r="K129" s="178"/>
      <c r="L129" s="35"/>
      <c r="M129" s="179" t="s">
        <v>1</v>
      </c>
      <c r="N129" s="180" t="s">
        <v>40</v>
      </c>
      <c r="O129" s="78"/>
      <c r="P129" s="181">
        <f>O129*H129</f>
        <v>0</v>
      </c>
      <c r="Q129" s="181">
        <v>0</v>
      </c>
      <c r="R129" s="181">
        <f>Q129*H129</f>
        <v>0</v>
      </c>
      <c r="S129" s="181">
        <v>0</v>
      </c>
      <c r="T129" s="182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3" t="s">
        <v>115</v>
      </c>
      <c r="AT129" s="183" t="s">
        <v>111</v>
      </c>
      <c r="AU129" s="183" t="s">
        <v>116</v>
      </c>
      <c r="AY129" s="15" t="s">
        <v>108</v>
      </c>
      <c r="BE129" s="184">
        <f>IF(N129="základná",J129,0)</f>
        <v>0</v>
      </c>
      <c r="BF129" s="184">
        <f>IF(N129="znížená",J129,0)</f>
        <v>0</v>
      </c>
      <c r="BG129" s="184">
        <f>IF(N129="zákl. prenesená",J129,0)</f>
        <v>0</v>
      </c>
      <c r="BH129" s="184">
        <f>IF(N129="zníž. prenesená",J129,0)</f>
        <v>0</v>
      </c>
      <c r="BI129" s="184">
        <f>IF(N129="nulová",J129,0)</f>
        <v>0</v>
      </c>
      <c r="BJ129" s="15" t="s">
        <v>116</v>
      </c>
      <c r="BK129" s="184">
        <f>ROUND(I129*H129,2)</f>
        <v>0</v>
      </c>
      <c r="BL129" s="15" t="s">
        <v>115</v>
      </c>
      <c r="BM129" s="183" t="s">
        <v>145</v>
      </c>
    </row>
    <row r="130" s="2" customFormat="1" ht="37.8" customHeight="1">
      <c r="A130" s="34"/>
      <c r="B130" s="170"/>
      <c r="C130" s="171" t="s">
        <v>109</v>
      </c>
      <c r="D130" s="171" t="s">
        <v>111</v>
      </c>
      <c r="E130" s="172" t="s">
        <v>146</v>
      </c>
      <c r="F130" s="173" t="s">
        <v>147</v>
      </c>
      <c r="G130" s="174" t="s">
        <v>128</v>
      </c>
      <c r="H130" s="175">
        <v>36.460000000000001</v>
      </c>
      <c r="I130" s="176"/>
      <c r="J130" s="177">
        <f>ROUND(I130*H130,2)</f>
        <v>0</v>
      </c>
      <c r="K130" s="178"/>
      <c r="L130" s="35"/>
      <c r="M130" s="179" t="s">
        <v>1</v>
      </c>
      <c r="N130" s="180" t="s">
        <v>40</v>
      </c>
      <c r="O130" s="78"/>
      <c r="P130" s="181">
        <f>O130*H130</f>
        <v>0</v>
      </c>
      <c r="Q130" s="181">
        <v>0</v>
      </c>
      <c r="R130" s="181">
        <f>Q130*H130</f>
        <v>0</v>
      </c>
      <c r="S130" s="181">
        <v>0</v>
      </c>
      <c r="T130" s="182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3" t="s">
        <v>115</v>
      </c>
      <c r="AT130" s="183" t="s">
        <v>111</v>
      </c>
      <c r="AU130" s="183" t="s">
        <v>116</v>
      </c>
      <c r="AY130" s="15" t="s">
        <v>108</v>
      </c>
      <c r="BE130" s="184">
        <f>IF(N130="základná",J130,0)</f>
        <v>0</v>
      </c>
      <c r="BF130" s="184">
        <f>IF(N130="znížená",J130,0)</f>
        <v>0</v>
      </c>
      <c r="BG130" s="184">
        <f>IF(N130="zákl. prenesená",J130,0)</f>
        <v>0</v>
      </c>
      <c r="BH130" s="184">
        <f>IF(N130="zníž. prenesená",J130,0)</f>
        <v>0</v>
      </c>
      <c r="BI130" s="184">
        <f>IF(N130="nulová",J130,0)</f>
        <v>0</v>
      </c>
      <c r="BJ130" s="15" t="s">
        <v>116</v>
      </c>
      <c r="BK130" s="184">
        <f>ROUND(I130*H130,2)</f>
        <v>0</v>
      </c>
      <c r="BL130" s="15" t="s">
        <v>115</v>
      </c>
      <c r="BM130" s="183" t="s">
        <v>148</v>
      </c>
    </row>
    <row r="131" s="2" customFormat="1" ht="24.15" customHeight="1">
      <c r="A131" s="34"/>
      <c r="B131" s="170"/>
      <c r="C131" s="171" t="s">
        <v>149</v>
      </c>
      <c r="D131" s="171" t="s">
        <v>111</v>
      </c>
      <c r="E131" s="172" t="s">
        <v>150</v>
      </c>
      <c r="F131" s="173" t="s">
        <v>151</v>
      </c>
      <c r="G131" s="174" t="s">
        <v>128</v>
      </c>
      <c r="H131" s="175">
        <v>22.018000000000001</v>
      </c>
      <c r="I131" s="176"/>
      <c r="J131" s="177">
        <f>ROUND(I131*H131,2)</f>
        <v>0</v>
      </c>
      <c r="K131" s="178"/>
      <c r="L131" s="35"/>
      <c r="M131" s="179" t="s">
        <v>1</v>
      </c>
      <c r="N131" s="180" t="s">
        <v>40</v>
      </c>
      <c r="O131" s="78"/>
      <c r="P131" s="181">
        <f>O131*H131</f>
        <v>0</v>
      </c>
      <c r="Q131" s="181">
        <v>0</v>
      </c>
      <c r="R131" s="181">
        <f>Q131*H131</f>
        <v>0</v>
      </c>
      <c r="S131" s="181">
        <v>0</v>
      </c>
      <c r="T131" s="182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3" t="s">
        <v>115</v>
      </c>
      <c r="AT131" s="183" t="s">
        <v>111</v>
      </c>
      <c r="AU131" s="183" t="s">
        <v>116</v>
      </c>
      <c r="AY131" s="15" t="s">
        <v>108</v>
      </c>
      <c r="BE131" s="184">
        <f>IF(N131="základná",J131,0)</f>
        <v>0</v>
      </c>
      <c r="BF131" s="184">
        <f>IF(N131="znížená",J131,0)</f>
        <v>0</v>
      </c>
      <c r="BG131" s="184">
        <f>IF(N131="zákl. prenesená",J131,0)</f>
        <v>0</v>
      </c>
      <c r="BH131" s="184">
        <f>IF(N131="zníž. prenesená",J131,0)</f>
        <v>0</v>
      </c>
      <c r="BI131" s="184">
        <f>IF(N131="nulová",J131,0)</f>
        <v>0</v>
      </c>
      <c r="BJ131" s="15" t="s">
        <v>116</v>
      </c>
      <c r="BK131" s="184">
        <f>ROUND(I131*H131,2)</f>
        <v>0</v>
      </c>
      <c r="BL131" s="15" t="s">
        <v>115</v>
      </c>
      <c r="BM131" s="183" t="s">
        <v>152</v>
      </c>
    </row>
    <row r="132" s="2" customFormat="1" ht="24.15" customHeight="1">
      <c r="A132" s="34"/>
      <c r="B132" s="170"/>
      <c r="C132" s="171" t="s">
        <v>153</v>
      </c>
      <c r="D132" s="171" t="s">
        <v>111</v>
      </c>
      <c r="E132" s="172" t="s">
        <v>154</v>
      </c>
      <c r="F132" s="173" t="s">
        <v>155</v>
      </c>
      <c r="G132" s="174" t="s">
        <v>128</v>
      </c>
      <c r="H132" s="175">
        <v>3.6459999999999999</v>
      </c>
      <c r="I132" s="176"/>
      <c r="J132" s="177">
        <f>ROUND(I132*H132,2)</f>
        <v>0</v>
      </c>
      <c r="K132" s="178"/>
      <c r="L132" s="35"/>
      <c r="M132" s="179" t="s">
        <v>1</v>
      </c>
      <c r="N132" s="180" t="s">
        <v>40</v>
      </c>
      <c r="O132" s="78"/>
      <c r="P132" s="181">
        <f>O132*H132</f>
        <v>0</v>
      </c>
      <c r="Q132" s="181">
        <v>0</v>
      </c>
      <c r="R132" s="181">
        <f>Q132*H132</f>
        <v>0</v>
      </c>
      <c r="S132" s="181">
        <v>0</v>
      </c>
      <c r="T132" s="182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3" t="s">
        <v>115</v>
      </c>
      <c r="AT132" s="183" t="s">
        <v>111</v>
      </c>
      <c r="AU132" s="183" t="s">
        <v>116</v>
      </c>
      <c r="AY132" s="15" t="s">
        <v>108</v>
      </c>
      <c r="BE132" s="184">
        <f>IF(N132="základná",J132,0)</f>
        <v>0</v>
      </c>
      <c r="BF132" s="184">
        <f>IF(N132="znížená",J132,0)</f>
        <v>0</v>
      </c>
      <c r="BG132" s="184">
        <f>IF(N132="zákl. prenesená",J132,0)</f>
        <v>0</v>
      </c>
      <c r="BH132" s="184">
        <f>IF(N132="zníž. prenesená",J132,0)</f>
        <v>0</v>
      </c>
      <c r="BI132" s="184">
        <f>IF(N132="nulová",J132,0)</f>
        <v>0</v>
      </c>
      <c r="BJ132" s="15" t="s">
        <v>116</v>
      </c>
      <c r="BK132" s="184">
        <f>ROUND(I132*H132,2)</f>
        <v>0</v>
      </c>
      <c r="BL132" s="15" t="s">
        <v>115</v>
      </c>
      <c r="BM132" s="183" t="s">
        <v>156</v>
      </c>
    </row>
    <row r="133" s="12" customFormat="1" ht="25.92" customHeight="1">
      <c r="A133" s="12"/>
      <c r="B133" s="157"/>
      <c r="C133" s="12"/>
      <c r="D133" s="158" t="s">
        <v>73</v>
      </c>
      <c r="E133" s="159" t="s">
        <v>157</v>
      </c>
      <c r="F133" s="159" t="s">
        <v>158</v>
      </c>
      <c r="G133" s="12"/>
      <c r="H133" s="12"/>
      <c r="I133" s="160"/>
      <c r="J133" s="161">
        <f>BK133</f>
        <v>0</v>
      </c>
      <c r="K133" s="12"/>
      <c r="L133" s="157"/>
      <c r="M133" s="162"/>
      <c r="N133" s="163"/>
      <c r="O133" s="163"/>
      <c r="P133" s="164">
        <f>P134+P137+P139+P142</f>
        <v>0</v>
      </c>
      <c r="Q133" s="163"/>
      <c r="R133" s="164">
        <f>R134+R137+R139+R142</f>
        <v>0.047783900000000004</v>
      </c>
      <c r="S133" s="163"/>
      <c r="T133" s="165">
        <f>T134+T137+T139+T142</f>
        <v>21.393779779999999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158" t="s">
        <v>116</v>
      </c>
      <c r="AT133" s="166" t="s">
        <v>73</v>
      </c>
      <c r="AU133" s="166" t="s">
        <v>74</v>
      </c>
      <c r="AY133" s="158" t="s">
        <v>108</v>
      </c>
      <c r="BK133" s="167">
        <f>BK134+BK137+BK139+BK142</f>
        <v>0</v>
      </c>
    </row>
    <row r="134" s="12" customFormat="1" ht="22.8" customHeight="1">
      <c r="A134" s="12"/>
      <c r="B134" s="157"/>
      <c r="C134" s="12"/>
      <c r="D134" s="158" t="s">
        <v>73</v>
      </c>
      <c r="E134" s="168" t="s">
        <v>159</v>
      </c>
      <c r="F134" s="168" t="s">
        <v>160</v>
      </c>
      <c r="G134" s="12"/>
      <c r="H134" s="12"/>
      <c r="I134" s="160"/>
      <c r="J134" s="169">
        <f>BK134</f>
        <v>0</v>
      </c>
      <c r="K134" s="12"/>
      <c r="L134" s="157"/>
      <c r="M134" s="162"/>
      <c r="N134" s="163"/>
      <c r="O134" s="163"/>
      <c r="P134" s="164">
        <f>SUM(P135:P136)</f>
        <v>0</v>
      </c>
      <c r="Q134" s="163"/>
      <c r="R134" s="164">
        <f>SUM(R135:R136)</f>
        <v>0</v>
      </c>
      <c r="S134" s="163"/>
      <c r="T134" s="165">
        <f>SUM(T135:T136)</f>
        <v>13.68979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58" t="s">
        <v>116</v>
      </c>
      <c r="AT134" s="166" t="s">
        <v>73</v>
      </c>
      <c r="AU134" s="166" t="s">
        <v>79</v>
      </c>
      <c r="AY134" s="158" t="s">
        <v>108</v>
      </c>
      <c r="BK134" s="167">
        <f>SUM(BK135:BK136)</f>
        <v>0</v>
      </c>
    </row>
    <row r="135" s="2" customFormat="1" ht="33" customHeight="1">
      <c r="A135" s="34"/>
      <c r="B135" s="170"/>
      <c r="C135" s="171" t="s">
        <v>161</v>
      </c>
      <c r="D135" s="171" t="s">
        <v>111</v>
      </c>
      <c r="E135" s="172" t="s">
        <v>162</v>
      </c>
      <c r="F135" s="173" t="s">
        <v>163</v>
      </c>
      <c r="G135" s="174" t="s">
        <v>164</v>
      </c>
      <c r="H135" s="175">
        <v>489.80000000000001</v>
      </c>
      <c r="I135" s="176"/>
      <c r="J135" s="177">
        <f>ROUND(I135*H135,2)</f>
        <v>0</v>
      </c>
      <c r="K135" s="178"/>
      <c r="L135" s="35"/>
      <c r="M135" s="179" t="s">
        <v>1</v>
      </c>
      <c r="N135" s="180" t="s">
        <v>40</v>
      </c>
      <c r="O135" s="78"/>
      <c r="P135" s="181">
        <f>O135*H135</f>
        <v>0</v>
      </c>
      <c r="Q135" s="181">
        <v>0</v>
      </c>
      <c r="R135" s="181">
        <f>Q135*H135</f>
        <v>0</v>
      </c>
      <c r="S135" s="181">
        <v>0.024</v>
      </c>
      <c r="T135" s="182">
        <f>S135*H135</f>
        <v>11.7552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3" t="s">
        <v>165</v>
      </c>
      <c r="AT135" s="183" t="s">
        <v>111</v>
      </c>
      <c r="AU135" s="183" t="s">
        <v>116</v>
      </c>
      <c r="AY135" s="15" t="s">
        <v>108</v>
      </c>
      <c r="BE135" s="184">
        <f>IF(N135="základná",J135,0)</f>
        <v>0</v>
      </c>
      <c r="BF135" s="184">
        <f>IF(N135="znížená",J135,0)</f>
        <v>0</v>
      </c>
      <c r="BG135" s="184">
        <f>IF(N135="zákl. prenesená",J135,0)</f>
        <v>0</v>
      </c>
      <c r="BH135" s="184">
        <f>IF(N135="zníž. prenesená",J135,0)</f>
        <v>0</v>
      </c>
      <c r="BI135" s="184">
        <f>IF(N135="nulová",J135,0)</f>
        <v>0</v>
      </c>
      <c r="BJ135" s="15" t="s">
        <v>116</v>
      </c>
      <c r="BK135" s="184">
        <f>ROUND(I135*H135,2)</f>
        <v>0</v>
      </c>
      <c r="BL135" s="15" t="s">
        <v>165</v>
      </c>
      <c r="BM135" s="183" t="s">
        <v>166</v>
      </c>
    </row>
    <row r="136" s="2" customFormat="1" ht="33" customHeight="1">
      <c r="A136" s="34"/>
      <c r="B136" s="170"/>
      <c r="C136" s="171" t="s">
        <v>167</v>
      </c>
      <c r="D136" s="171" t="s">
        <v>111</v>
      </c>
      <c r="E136" s="172" t="s">
        <v>168</v>
      </c>
      <c r="F136" s="173" t="s">
        <v>169</v>
      </c>
      <c r="G136" s="174" t="s">
        <v>124</v>
      </c>
      <c r="H136" s="175">
        <v>276.37</v>
      </c>
      <c r="I136" s="176"/>
      <c r="J136" s="177">
        <f>ROUND(I136*H136,2)</f>
        <v>0</v>
      </c>
      <c r="K136" s="178"/>
      <c r="L136" s="35"/>
      <c r="M136" s="179" t="s">
        <v>1</v>
      </c>
      <c r="N136" s="180" t="s">
        <v>40</v>
      </c>
      <c r="O136" s="78"/>
      <c r="P136" s="181">
        <f>O136*H136</f>
        <v>0</v>
      </c>
      <c r="Q136" s="181">
        <v>0</v>
      </c>
      <c r="R136" s="181">
        <f>Q136*H136</f>
        <v>0</v>
      </c>
      <c r="S136" s="181">
        <v>0.0070000000000000001</v>
      </c>
      <c r="T136" s="182">
        <f>S136*H136</f>
        <v>1.93459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3" t="s">
        <v>165</v>
      </c>
      <c r="AT136" s="183" t="s">
        <v>111</v>
      </c>
      <c r="AU136" s="183" t="s">
        <v>116</v>
      </c>
      <c r="AY136" s="15" t="s">
        <v>108</v>
      </c>
      <c r="BE136" s="184">
        <f>IF(N136="základná",J136,0)</f>
        <v>0</v>
      </c>
      <c r="BF136" s="184">
        <f>IF(N136="znížená",J136,0)</f>
        <v>0</v>
      </c>
      <c r="BG136" s="184">
        <f>IF(N136="zákl. prenesená",J136,0)</f>
        <v>0</v>
      </c>
      <c r="BH136" s="184">
        <f>IF(N136="zníž. prenesená",J136,0)</f>
        <v>0</v>
      </c>
      <c r="BI136" s="184">
        <f>IF(N136="nulová",J136,0)</f>
        <v>0</v>
      </c>
      <c r="BJ136" s="15" t="s">
        <v>116</v>
      </c>
      <c r="BK136" s="184">
        <f>ROUND(I136*H136,2)</f>
        <v>0</v>
      </c>
      <c r="BL136" s="15" t="s">
        <v>165</v>
      </c>
      <c r="BM136" s="183" t="s">
        <v>170</v>
      </c>
    </row>
    <row r="137" s="12" customFormat="1" ht="22.8" customHeight="1">
      <c r="A137" s="12"/>
      <c r="B137" s="157"/>
      <c r="C137" s="12"/>
      <c r="D137" s="158" t="s">
        <v>73</v>
      </c>
      <c r="E137" s="168" t="s">
        <v>171</v>
      </c>
      <c r="F137" s="168" t="s">
        <v>172</v>
      </c>
      <c r="G137" s="12"/>
      <c r="H137" s="12"/>
      <c r="I137" s="160"/>
      <c r="J137" s="169">
        <f>BK137</f>
        <v>0</v>
      </c>
      <c r="K137" s="12"/>
      <c r="L137" s="157"/>
      <c r="M137" s="162"/>
      <c r="N137" s="163"/>
      <c r="O137" s="163"/>
      <c r="P137" s="164">
        <f>P138</f>
        <v>0</v>
      </c>
      <c r="Q137" s="163"/>
      <c r="R137" s="164">
        <f>R138</f>
        <v>0</v>
      </c>
      <c r="S137" s="163"/>
      <c r="T137" s="165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58" t="s">
        <v>116</v>
      </c>
      <c r="AT137" s="166" t="s">
        <v>73</v>
      </c>
      <c r="AU137" s="166" t="s">
        <v>79</v>
      </c>
      <c r="AY137" s="158" t="s">
        <v>108</v>
      </c>
      <c r="BK137" s="167">
        <f>BK138</f>
        <v>0</v>
      </c>
    </row>
    <row r="138" s="2" customFormat="1" ht="24.15" customHeight="1">
      <c r="A138" s="34"/>
      <c r="B138" s="170"/>
      <c r="C138" s="171" t="s">
        <v>173</v>
      </c>
      <c r="D138" s="171" t="s">
        <v>111</v>
      </c>
      <c r="E138" s="172" t="s">
        <v>174</v>
      </c>
      <c r="F138" s="173" t="s">
        <v>175</v>
      </c>
      <c r="G138" s="174" t="s">
        <v>164</v>
      </c>
      <c r="H138" s="175">
        <v>151.19999999999999</v>
      </c>
      <c r="I138" s="176"/>
      <c r="J138" s="177">
        <f>ROUND(I138*H138,2)</f>
        <v>0</v>
      </c>
      <c r="K138" s="178"/>
      <c r="L138" s="35"/>
      <c r="M138" s="179" t="s">
        <v>1</v>
      </c>
      <c r="N138" s="180" t="s">
        <v>40</v>
      </c>
      <c r="O138" s="78"/>
      <c r="P138" s="181">
        <f>O138*H138</f>
        <v>0</v>
      </c>
      <c r="Q138" s="181">
        <v>0</v>
      </c>
      <c r="R138" s="181">
        <f>Q138*H138</f>
        <v>0</v>
      </c>
      <c r="S138" s="181">
        <v>0</v>
      </c>
      <c r="T138" s="182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3" t="s">
        <v>165</v>
      </c>
      <c r="AT138" s="183" t="s">
        <v>111</v>
      </c>
      <c r="AU138" s="183" t="s">
        <v>116</v>
      </c>
      <c r="AY138" s="15" t="s">
        <v>108</v>
      </c>
      <c r="BE138" s="184">
        <f>IF(N138="základná",J138,0)</f>
        <v>0</v>
      </c>
      <c r="BF138" s="184">
        <f>IF(N138="znížená",J138,0)</f>
        <v>0</v>
      </c>
      <c r="BG138" s="184">
        <f>IF(N138="zákl. prenesená",J138,0)</f>
        <v>0</v>
      </c>
      <c r="BH138" s="184">
        <f>IF(N138="zníž. prenesená",J138,0)</f>
        <v>0</v>
      </c>
      <c r="BI138" s="184">
        <f>IF(N138="nulová",J138,0)</f>
        <v>0</v>
      </c>
      <c r="BJ138" s="15" t="s">
        <v>116</v>
      </c>
      <c r="BK138" s="184">
        <f>ROUND(I138*H138,2)</f>
        <v>0</v>
      </c>
      <c r="BL138" s="15" t="s">
        <v>165</v>
      </c>
      <c r="BM138" s="183" t="s">
        <v>176</v>
      </c>
    </row>
    <row r="139" s="12" customFormat="1" ht="22.8" customHeight="1">
      <c r="A139" s="12"/>
      <c r="B139" s="157"/>
      <c r="C139" s="12"/>
      <c r="D139" s="158" t="s">
        <v>73</v>
      </c>
      <c r="E139" s="168" t="s">
        <v>177</v>
      </c>
      <c r="F139" s="168" t="s">
        <v>178</v>
      </c>
      <c r="G139" s="12"/>
      <c r="H139" s="12"/>
      <c r="I139" s="160"/>
      <c r="J139" s="169">
        <f>BK139</f>
        <v>0</v>
      </c>
      <c r="K139" s="12"/>
      <c r="L139" s="157"/>
      <c r="M139" s="162"/>
      <c r="N139" s="163"/>
      <c r="O139" s="163"/>
      <c r="P139" s="164">
        <f>SUM(P140:P141)</f>
        <v>0</v>
      </c>
      <c r="Q139" s="163"/>
      <c r="R139" s="164">
        <f>SUM(R140:R141)</f>
        <v>0.047783900000000004</v>
      </c>
      <c r="S139" s="163"/>
      <c r="T139" s="165">
        <f>SUM(T140:T141)</f>
        <v>3.64621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158" t="s">
        <v>116</v>
      </c>
      <c r="AT139" s="166" t="s">
        <v>73</v>
      </c>
      <c r="AU139" s="166" t="s">
        <v>79</v>
      </c>
      <c r="AY139" s="158" t="s">
        <v>108</v>
      </c>
      <c r="BK139" s="167">
        <f>SUM(BK140:BK141)</f>
        <v>0</v>
      </c>
    </row>
    <row r="140" s="2" customFormat="1" ht="33" customHeight="1">
      <c r="A140" s="34"/>
      <c r="B140" s="170"/>
      <c r="C140" s="171" t="s">
        <v>179</v>
      </c>
      <c r="D140" s="171" t="s">
        <v>111</v>
      </c>
      <c r="E140" s="172" t="s">
        <v>180</v>
      </c>
      <c r="F140" s="173" t="s">
        <v>181</v>
      </c>
      <c r="G140" s="174" t="s">
        <v>124</v>
      </c>
      <c r="H140" s="175">
        <v>276.37</v>
      </c>
      <c r="I140" s="176"/>
      <c r="J140" s="177">
        <f>ROUND(I140*H140,2)</f>
        <v>0</v>
      </c>
      <c r="K140" s="178"/>
      <c r="L140" s="35"/>
      <c r="M140" s="179" t="s">
        <v>1</v>
      </c>
      <c r="N140" s="180" t="s">
        <v>40</v>
      </c>
      <c r="O140" s="78"/>
      <c r="P140" s="181">
        <f>O140*H140</f>
        <v>0</v>
      </c>
      <c r="Q140" s="181">
        <v>0.00017000000000000001</v>
      </c>
      <c r="R140" s="181">
        <f>Q140*H140</f>
        <v>0.046982900000000001</v>
      </c>
      <c r="S140" s="181">
        <v>0.012999999999999999</v>
      </c>
      <c r="T140" s="182">
        <f>S140*H140</f>
        <v>3.5928100000000001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3" t="s">
        <v>165</v>
      </c>
      <c r="AT140" s="183" t="s">
        <v>111</v>
      </c>
      <c r="AU140" s="183" t="s">
        <v>116</v>
      </c>
      <c r="AY140" s="15" t="s">
        <v>108</v>
      </c>
      <c r="BE140" s="184">
        <f>IF(N140="základná",J140,0)</f>
        <v>0</v>
      </c>
      <c r="BF140" s="184">
        <f>IF(N140="znížená",J140,0)</f>
        <v>0</v>
      </c>
      <c r="BG140" s="184">
        <f>IF(N140="zákl. prenesená",J140,0)</f>
        <v>0</v>
      </c>
      <c r="BH140" s="184">
        <f>IF(N140="zníž. prenesená",J140,0)</f>
        <v>0</v>
      </c>
      <c r="BI140" s="184">
        <f>IF(N140="nulová",J140,0)</f>
        <v>0</v>
      </c>
      <c r="BJ140" s="15" t="s">
        <v>116</v>
      </c>
      <c r="BK140" s="184">
        <f>ROUND(I140*H140,2)</f>
        <v>0</v>
      </c>
      <c r="BL140" s="15" t="s">
        <v>165</v>
      </c>
      <c r="BM140" s="183" t="s">
        <v>182</v>
      </c>
    </row>
    <row r="141" s="2" customFormat="1" ht="33" customHeight="1">
      <c r="A141" s="34"/>
      <c r="B141" s="170"/>
      <c r="C141" s="171" t="s">
        <v>165</v>
      </c>
      <c r="D141" s="171" t="s">
        <v>111</v>
      </c>
      <c r="E141" s="172" t="s">
        <v>183</v>
      </c>
      <c r="F141" s="173" t="s">
        <v>184</v>
      </c>
      <c r="G141" s="174" t="s">
        <v>164</v>
      </c>
      <c r="H141" s="175">
        <v>26.699999999999999</v>
      </c>
      <c r="I141" s="176"/>
      <c r="J141" s="177">
        <f>ROUND(I141*H141,2)</f>
        <v>0</v>
      </c>
      <c r="K141" s="178"/>
      <c r="L141" s="35"/>
      <c r="M141" s="179" t="s">
        <v>1</v>
      </c>
      <c r="N141" s="180" t="s">
        <v>40</v>
      </c>
      <c r="O141" s="78"/>
      <c r="P141" s="181">
        <f>O141*H141</f>
        <v>0</v>
      </c>
      <c r="Q141" s="181">
        <v>3.0000000000000001E-05</v>
      </c>
      <c r="R141" s="181">
        <f>Q141*H141</f>
        <v>0.00080099999999999995</v>
      </c>
      <c r="S141" s="181">
        <v>0.002</v>
      </c>
      <c r="T141" s="182">
        <f>S141*H141</f>
        <v>0.053400000000000003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3" t="s">
        <v>165</v>
      </c>
      <c r="AT141" s="183" t="s">
        <v>111</v>
      </c>
      <c r="AU141" s="183" t="s">
        <v>116</v>
      </c>
      <c r="AY141" s="15" t="s">
        <v>108</v>
      </c>
      <c r="BE141" s="184">
        <f>IF(N141="základná",J141,0)</f>
        <v>0</v>
      </c>
      <c r="BF141" s="184">
        <f>IF(N141="znížená",J141,0)</f>
        <v>0</v>
      </c>
      <c r="BG141" s="184">
        <f>IF(N141="zákl. prenesená",J141,0)</f>
        <v>0</v>
      </c>
      <c r="BH141" s="184">
        <f>IF(N141="zníž. prenesená",J141,0)</f>
        <v>0</v>
      </c>
      <c r="BI141" s="184">
        <f>IF(N141="nulová",J141,0)</f>
        <v>0</v>
      </c>
      <c r="BJ141" s="15" t="s">
        <v>116</v>
      </c>
      <c r="BK141" s="184">
        <f>ROUND(I141*H141,2)</f>
        <v>0</v>
      </c>
      <c r="BL141" s="15" t="s">
        <v>165</v>
      </c>
      <c r="BM141" s="183" t="s">
        <v>185</v>
      </c>
    </row>
    <row r="142" s="12" customFormat="1" ht="22.8" customHeight="1">
      <c r="A142" s="12"/>
      <c r="B142" s="157"/>
      <c r="C142" s="12"/>
      <c r="D142" s="158" t="s">
        <v>73</v>
      </c>
      <c r="E142" s="168" t="s">
        <v>186</v>
      </c>
      <c r="F142" s="168" t="s">
        <v>187</v>
      </c>
      <c r="G142" s="12"/>
      <c r="H142" s="12"/>
      <c r="I142" s="160"/>
      <c r="J142" s="169">
        <f>BK142</f>
        <v>0</v>
      </c>
      <c r="K142" s="12"/>
      <c r="L142" s="157"/>
      <c r="M142" s="162"/>
      <c r="N142" s="163"/>
      <c r="O142" s="163"/>
      <c r="P142" s="164">
        <f>P143</f>
        <v>0</v>
      </c>
      <c r="Q142" s="163"/>
      <c r="R142" s="164">
        <f>R143</f>
        <v>0</v>
      </c>
      <c r="S142" s="163"/>
      <c r="T142" s="165">
        <f>T143</f>
        <v>4.0577797799999997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158" t="s">
        <v>116</v>
      </c>
      <c r="AT142" s="166" t="s">
        <v>73</v>
      </c>
      <c r="AU142" s="166" t="s">
        <v>79</v>
      </c>
      <c r="AY142" s="158" t="s">
        <v>108</v>
      </c>
      <c r="BK142" s="167">
        <f>BK143</f>
        <v>0</v>
      </c>
    </row>
    <row r="143" s="2" customFormat="1" ht="24.15" customHeight="1">
      <c r="A143" s="34"/>
      <c r="B143" s="170"/>
      <c r="C143" s="171" t="s">
        <v>188</v>
      </c>
      <c r="D143" s="171" t="s">
        <v>111</v>
      </c>
      <c r="E143" s="172" t="s">
        <v>189</v>
      </c>
      <c r="F143" s="173" t="s">
        <v>190</v>
      </c>
      <c r="G143" s="174" t="s">
        <v>124</v>
      </c>
      <c r="H143" s="175">
        <v>369.56099999999998</v>
      </c>
      <c r="I143" s="176"/>
      <c r="J143" s="177">
        <f>ROUND(I143*H143,2)</f>
        <v>0</v>
      </c>
      <c r="K143" s="178"/>
      <c r="L143" s="35"/>
      <c r="M143" s="185" t="s">
        <v>1</v>
      </c>
      <c r="N143" s="186" t="s">
        <v>40</v>
      </c>
      <c r="O143" s="187"/>
      <c r="P143" s="188">
        <f>O143*H143</f>
        <v>0</v>
      </c>
      <c r="Q143" s="188">
        <v>0</v>
      </c>
      <c r="R143" s="188">
        <f>Q143*H143</f>
        <v>0</v>
      </c>
      <c r="S143" s="188">
        <v>0.01098</v>
      </c>
      <c r="T143" s="189">
        <f>S143*H143</f>
        <v>4.0577797799999997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3" t="s">
        <v>165</v>
      </c>
      <c r="AT143" s="183" t="s">
        <v>111</v>
      </c>
      <c r="AU143" s="183" t="s">
        <v>116</v>
      </c>
      <c r="AY143" s="15" t="s">
        <v>108</v>
      </c>
      <c r="BE143" s="184">
        <f>IF(N143="základná",J143,0)</f>
        <v>0</v>
      </c>
      <c r="BF143" s="184">
        <f>IF(N143="znížená",J143,0)</f>
        <v>0</v>
      </c>
      <c r="BG143" s="184">
        <f>IF(N143="zákl. prenesená",J143,0)</f>
        <v>0</v>
      </c>
      <c r="BH143" s="184">
        <f>IF(N143="zníž. prenesená",J143,0)</f>
        <v>0</v>
      </c>
      <c r="BI143" s="184">
        <f>IF(N143="nulová",J143,0)</f>
        <v>0</v>
      </c>
      <c r="BJ143" s="15" t="s">
        <v>116</v>
      </c>
      <c r="BK143" s="184">
        <f>ROUND(I143*H143,2)</f>
        <v>0</v>
      </c>
      <c r="BL143" s="15" t="s">
        <v>165</v>
      </c>
      <c r="BM143" s="183" t="s">
        <v>191</v>
      </c>
    </row>
    <row r="144" s="2" customFormat="1" ht="6.96" customHeight="1">
      <c r="A144" s="34"/>
      <c r="B144" s="61"/>
      <c r="C144" s="62"/>
      <c r="D144" s="62"/>
      <c r="E144" s="62"/>
      <c r="F144" s="62"/>
      <c r="G144" s="62"/>
      <c r="H144" s="62"/>
      <c r="I144" s="62"/>
      <c r="J144" s="62"/>
      <c r="K144" s="62"/>
      <c r="L144" s="35"/>
      <c r="M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</row>
  </sheetData>
  <autoFilter ref="C118:K143"/>
  <mergeCells count="6">
    <mergeCell ref="E7:H7"/>
    <mergeCell ref="E16:H16"/>
    <mergeCell ref="E25:H25"/>
    <mergeCell ref="E85:H85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Dzugas Michal</dc:creator>
  <cp:lastModifiedBy>Dzugas Michal</cp:lastModifiedBy>
  <dcterms:created xsi:type="dcterms:W3CDTF">2022-06-30T05:50:01Z</dcterms:created>
  <dcterms:modified xsi:type="dcterms:W3CDTF">2022-06-30T05:50:02Z</dcterms:modified>
</cp:coreProperties>
</file>