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Worka\Traily_SNV\PD_Vyst_obc_infr_v_les_ekosys_SNV\E_Rozpocet_Vykaz_vymer\"/>
    </mc:Choice>
  </mc:AlternateContent>
  <xr:revisionPtr revIDLastSave="0" documentId="13_ncr:1_{CBFFD5DA-A87E-4A33-B271-EE51479765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SO 01 - Cyklistický trail..." sheetId="2" r:id="rId2"/>
    <sheet name="SO 02 - Cyklistický trail..." sheetId="3" r:id="rId3"/>
    <sheet name="SO 03-0 - Altánok" sheetId="4" r:id="rId4"/>
    <sheet name="SO 03-1 - Lavičky a odpad..." sheetId="5" r:id="rId5"/>
    <sheet name="SO 04-0 - Altánok" sheetId="6" r:id="rId6"/>
    <sheet name="SO 04-1 - Lavičky a odpad..." sheetId="7" r:id="rId7"/>
    <sheet name="SO 05-0 - Altánok" sheetId="8" r:id="rId8"/>
    <sheet name="SO 05-1 - Lavičky a odpad..." sheetId="9" r:id="rId9"/>
    <sheet name="SO 06 - Bežecké trate GLO..." sheetId="10" r:id="rId10"/>
  </sheets>
  <definedNames>
    <definedName name="_xlnm._FilterDatabase" localSheetId="1" hidden="1">'SO 01 - Cyklistický trail...'!$C$130:$K$165</definedName>
    <definedName name="_xlnm._FilterDatabase" localSheetId="2" hidden="1">'SO 02 - Cyklistický trail...'!$C$130:$K$168</definedName>
    <definedName name="_xlnm._FilterDatabase" localSheetId="3" hidden="1">'SO 03-0 - Altánok'!$C$141:$K$319</definedName>
    <definedName name="_xlnm._FilterDatabase" localSheetId="4" hidden="1">'SO 03-1 - Lavičky a odpad...'!$C$137:$K$166</definedName>
    <definedName name="_xlnm._FilterDatabase" localSheetId="5" hidden="1">'SO 04-0 - Altánok'!$C$141:$K$319</definedName>
    <definedName name="_xlnm._FilterDatabase" localSheetId="6" hidden="1">'SO 04-1 - Lavičky a odpad...'!$C$137:$K$166</definedName>
    <definedName name="_xlnm._FilterDatabase" localSheetId="7" hidden="1">'SO 05-0 - Altánok'!$C$141:$K$319</definedName>
    <definedName name="_xlnm._FilterDatabase" localSheetId="8" hidden="1">'SO 05-1 - Lavičky a odpad...'!$C$137:$K$166</definedName>
    <definedName name="_xlnm._FilterDatabase" localSheetId="9" hidden="1">'SO 06 - Bežecké trate GLO...'!$C$134:$K$199</definedName>
    <definedName name="_xlnm.Print_Titles" localSheetId="0">'Rekapitulácia stavby'!$92:$92</definedName>
    <definedName name="_xlnm.Print_Titles" localSheetId="1">'SO 01 - Cyklistický trail...'!$130:$130</definedName>
    <definedName name="_xlnm.Print_Titles" localSheetId="2">'SO 02 - Cyklistický trail...'!$130:$130</definedName>
    <definedName name="_xlnm.Print_Titles" localSheetId="3">'SO 03-0 - Altánok'!$141:$141</definedName>
    <definedName name="_xlnm.Print_Titles" localSheetId="4">'SO 03-1 - Lavičky a odpad...'!$137:$137</definedName>
    <definedName name="_xlnm.Print_Titles" localSheetId="5">'SO 04-0 - Altánok'!$141:$141</definedName>
    <definedName name="_xlnm.Print_Titles" localSheetId="6">'SO 04-1 - Lavičky a odpad...'!$137:$137</definedName>
    <definedName name="_xlnm.Print_Titles" localSheetId="7">'SO 05-0 - Altánok'!$141:$141</definedName>
    <definedName name="_xlnm.Print_Titles" localSheetId="8">'SO 05-1 - Lavičky a odpad...'!$137:$137</definedName>
    <definedName name="_xlnm.Print_Titles" localSheetId="9">'SO 06 - Bežecké trate GLO...'!$134:$134</definedName>
    <definedName name="_xlnm.Print_Area" localSheetId="0">'Rekapitulácia stavby'!$D$4:$AO$76,'Rekapitulácia stavby'!$C$82:$AQ$114</definedName>
    <definedName name="_xlnm.Print_Area" localSheetId="1">'SO 01 - Cyklistický trail...'!$C$4:$J$76,'SO 01 - Cyklistický trail...'!$C$82:$J$112,'SO 01 - Cyklistický trail...'!$C$118:$J$165</definedName>
    <definedName name="_xlnm.Print_Area" localSheetId="2">'SO 02 - Cyklistický trail...'!$C$4:$J$76,'SO 02 - Cyklistický trail...'!$C$82:$J$112,'SO 02 - Cyklistický trail...'!$C$118:$J$168</definedName>
    <definedName name="_xlnm.Print_Area" localSheetId="3">'SO 03-0 - Altánok'!$C$4:$J$76,'SO 03-0 - Altánok'!$C$82:$J$121,'SO 03-0 - Altánok'!$C$127:$J$319</definedName>
    <definedName name="_xlnm.Print_Area" localSheetId="4">'SO 03-1 - Lavičky a odpad...'!$C$4:$J$76,'SO 03-1 - Lavičky a odpad...'!$C$82:$J$117,'SO 03-1 - Lavičky a odpad...'!$C$123:$J$166</definedName>
    <definedName name="_xlnm.Print_Area" localSheetId="5">'SO 04-0 - Altánok'!$C$4:$J$76,'SO 04-0 - Altánok'!$C$82:$J$121,'SO 04-0 - Altánok'!$C$127:$J$319</definedName>
    <definedName name="_xlnm.Print_Area" localSheetId="6">'SO 04-1 - Lavičky a odpad...'!$C$4:$J$76,'SO 04-1 - Lavičky a odpad...'!$C$82:$J$117,'SO 04-1 - Lavičky a odpad...'!$C$123:$J$166</definedName>
    <definedName name="_xlnm.Print_Area" localSheetId="7">'SO 05-0 - Altánok'!$C$4:$J$76,'SO 05-0 - Altánok'!$C$82:$J$121,'SO 05-0 - Altánok'!$C$127:$J$319</definedName>
    <definedName name="_xlnm.Print_Area" localSheetId="8">'SO 05-1 - Lavičky a odpad...'!$C$4:$J$76,'SO 05-1 - Lavičky a odpad...'!$C$82:$J$117,'SO 05-1 - Lavičky a odpad...'!$C$123:$J$166</definedName>
    <definedName name="_xlnm.Print_Area" localSheetId="9">'SO 06 - Bežecké trate GLO...'!$C$4:$J$76,'SO 06 - Bežecké trate GLO...'!$C$82:$J$116,'SO 06 - Bežecké trate GLO...'!$C$122:$J$199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5" i="10" l="1"/>
  <c r="J39" i="10"/>
  <c r="J38" i="10"/>
  <c r="AY106" i="1"/>
  <c r="J37" i="10"/>
  <c r="AX106" i="1"/>
  <c r="BI199" i="10"/>
  <c r="BH199" i="10"/>
  <c r="BG199" i="10"/>
  <c r="BE199" i="10"/>
  <c r="T199" i="10"/>
  <c r="T198" i="10"/>
  <c r="R199" i="10"/>
  <c r="R198" i="10"/>
  <c r="P199" i="10"/>
  <c r="P198" i="10"/>
  <c r="BI197" i="10"/>
  <c r="BH197" i="10"/>
  <c r="BG197" i="10"/>
  <c r="BE197" i="10"/>
  <c r="T197" i="10"/>
  <c r="R197" i="10"/>
  <c r="P197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92" i="10"/>
  <c r="BH192" i="10"/>
  <c r="BG192" i="10"/>
  <c r="BE192" i="10"/>
  <c r="T192" i="10"/>
  <c r="R192" i="10"/>
  <c r="P192" i="10"/>
  <c r="BI191" i="10"/>
  <c r="BH191" i="10"/>
  <c r="BG191" i="10"/>
  <c r="BE191" i="10"/>
  <c r="T191" i="10"/>
  <c r="R191" i="10"/>
  <c r="P191" i="10"/>
  <c r="BI190" i="10"/>
  <c r="BH190" i="10"/>
  <c r="BG190" i="10"/>
  <c r="BE190" i="10"/>
  <c r="T190" i="10"/>
  <c r="R190" i="10"/>
  <c r="P190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2" i="10"/>
  <c r="BH182" i="10"/>
  <c r="BG182" i="10"/>
  <c r="BE182" i="10"/>
  <c r="T182" i="10"/>
  <c r="R182" i="10"/>
  <c r="P182" i="10"/>
  <c r="BI181" i="10"/>
  <c r="BH181" i="10"/>
  <c r="BG181" i="10"/>
  <c r="BE181" i="10"/>
  <c r="T181" i="10"/>
  <c r="R181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7" i="10"/>
  <c r="BH177" i="10"/>
  <c r="BG177" i="10"/>
  <c r="BE177" i="10"/>
  <c r="T177" i="10"/>
  <c r="R177" i="10"/>
  <c r="P177" i="10"/>
  <c r="J101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4" i="10"/>
  <c r="BH164" i="10"/>
  <c r="BG164" i="10"/>
  <c r="BE164" i="10"/>
  <c r="T164" i="10"/>
  <c r="R164" i="10"/>
  <c r="P164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5" i="10"/>
  <c r="BH155" i="10"/>
  <c r="BG155" i="10"/>
  <c r="BE155" i="10"/>
  <c r="T155" i="10"/>
  <c r="R155" i="10"/>
  <c r="P155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J131" i="10"/>
  <c r="F131" i="10"/>
  <c r="F129" i="10"/>
  <c r="E127" i="10"/>
  <c r="BI114" i="10"/>
  <c r="BH114" i="10"/>
  <c r="BG114" i="10"/>
  <c r="BE114" i="10"/>
  <c r="BI113" i="10"/>
  <c r="BH113" i="10"/>
  <c r="BG113" i="10"/>
  <c r="BF113" i="10"/>
  <c r="BE113" i="10"/>
  <c r="BI112" i="10"/>
  <c r="BH112" i="10"/>
  <c r="BG112" i="10"/>
  <c r="BF112" i="10"/>
  <c r="BE112" i="10"/>
  <c r="BI111" i="10"/>
  <c r="BH111" i="10"/>
  <c r="BG111" i="10"/>
  <c r="BF111" i="10"/>
  <c r="BE111" i="10"/>
  <c r="BI110" i="10"/>
  <c r="BH110" i="10"/>
  <c r="BG110" i="10"/>
  <c r="BF110" i="10"/>
  <c r="BE110" i="10"/>
  <c r="BI109" i="10"/>
  <c r="BH109" i="10"/>
  <c r="BG109" i="10"/>
  <c r="BF109" i="10"/>
  <c r="BE109" i="10"/>
  <c r="J91" i="10"/>
  <c r="F91" i="10"/>
  <c r="F89" i="10"/>
  <c r="E87" i="10"/>
  <c r="J24" i="10"/>
  <c r="E24" i="10"/>
  <c r="J132" i="10" s="1"/>
  <c r="J23" i="10"/>
  <c r="J18" i="10"/>
  <c r="E18" i="10"/>
  <c r="F92" i="10"/>
  <c r="J17" i="10"/>
  <c r="J12" i="10"/>
  <c r="J89" i="10" s="1"/>
  <c r="E7" i="10"/>
  <c r="E125" i="10" s="1"/>
  <c r="J41" i="9"/>
  <c r="J40" i="9"/>
  <c r="AY105" i="1"/>
  <c r="J39" i="9"/>
  <c r="AX105" i="1" s="1"/>
  <c r="BI166" i="9"/>
  <c r="BH166" i="9"/>
  <c r="BG166" i="9"/>
  <c r="BE166" i="9"/>
  <c r="T166" i="9"/>
  <c r="T165" i="9"/>
  <c r="R166" i="9"/>
  <c r="R165" i="9" s="1"/>
  <c r="P166" i="9"/>
  <c r="P165" i="9"/>
  <c r="BI164" i="9"/>
  <c r="BH164" i="9"/>
  <c r="BG164" i="9"/>
  <c r="BE164" i="9"/>
  <c r="T164" i="9"/>
  <c r="T163" i="9" s="1"/>
  <c r="R164" i="9"/>
  <c r="R163" i="9"/>
  <c r="P164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5" i="9"/>
  <c r="BH155" i="9"/>
  <c r="BG155" i="9"/>
  <c r="BE155" i="9"/>
  <c r="T155" i="9"/>
  <c r="T154" i="9"/>
  <c r="R155" i="9"/>
  <c r="R154" i="9"/>
  <c r="P155" i="9"/>
  <c r="P154" i="9" s="1"/>
  <c r="BI150" i="9"/>
  <c r="BH150" i="9"/>
  <c r="BG150" i="9"/>
  <c r="BE150" i="9"/>
  <c r="T150" i="9"/>
  <c r="R150" i="9"/>
  <c r="P150" i="9"/>
  <c r="BI146" i="9"/>
  <c r="BH146" i="9"/>
  <c r="BG146" i="9"/>
  <c r="BE146" i="9"/>
  <c r="T146" i="9"/>
  <c r="R146" i="9"/>
  <c r="P146" i="9"/>
  <c r="BI141" i="9"/>
  <c r="BH141" i="9"/>
  <c r="BG141" i="9"/>
  <c r="BE141" i="9"/>
  <c r="T141" i="9"/>
  <c r="T140" i="9"/>
  <c r="R141" i="9"/>
  <c r="R140" i="9"/>
  <c r="P141" i="9"/>
  <c r="P140" i="9"/>
  <c r="J134" i="9"/>
  <c r="F134" i="9"/>
  <c r="F132" i="9"/>
  <c r="E130" i="9"/>
  <c r="BI115" i="9"/>
  <c r="BH115" i="9"/>
  <c r="BG115" i="9"/>
  <c r="BE115" i="9"/>
  <c r="BI114" i="9"/>
  <c r="BH114" i="9"/>
  <c r="BG114" i="9"/>
  <c r="BF114" i="9"/>
  <c r="BE114" i="9"/>
  <c r="BI113" i="9"/>
  <c r="BH113" i="9"/>
  <c r="BG113" i="9"/>
  <c r="BF113" i="9"/>
  <c r="BE113" i="9"/>
  <c r="BI112" i="9"/>
  <c r="BH112" i="9"/>
  <c r="BG112" i="9"/>
  <c r="BF112" i="9"/>
  <c r="BE112" i="9"/>
  <c r="BI111" i="9"/>
  <c r="BH111" i="9"/>
  <c r="BG111" i="9"/>
  <c r="BF111" i="9"/>
  <c r="BE111" i="9"/>
  <c r="BI110" i="9"/>
  <c r="BH110" i="9"/>
  <c r="BG110" i="9"/>
  <c r="BF110" i="9"/>
  <c r="BE110" i="9"/>
  <c r="J93" i="9"/>
  <c r="F93" i="9"/>
  <c r="F91" i="9"/>
  <c r="E89" i="9"/>
  <c r="J26" i="9"/>
  <c r="E26" i="9"/>
  <c r="J135" i="9"/>
  <c r="J25" i="9"/>
  <c r="J20" i="9"/>
  <c r="E20" i="9"/>
  <c r="F135" i="9"/>
  <c r="J19" i="9"/>
  <c r="J14" i="9"/>
  <c r="J91" i="9" s="1"/>
  <c r="E7" i="9"/>
  <c r="E126" i="9" s="1"/>
  <c r="R296" i="8"/>
  <c r="P296" i="8"/>
  <c r="J41" i="8"/>
  <c r="J40" i="8"/>
  <c r="AY104" i="1" s="1"/>
  <c r="J39" i="8"/>
  <c r="AX104" i="1"/>
  <c r="BI319" i="8"/>
  <c r="BH319" i="8"/>
  <c r="BG319" i="8"/>
  <c r="BE319" i="8"/>
  <c r="T319" i="8"/>
  <c r="R319" i="8"/>
  <c r="P319" i="8"/>
  <c r="BI318" i="8"/>
  <c r="BH318" i="8"/>
  <c r="BG318" i="8"/>
  <c r="BE318" i="8"/>
  <c r="T318" i="8"/>
  <c r="R318" i="8"/>
  <c r="P318" i="8"/>
  <c r="BI316" i="8"/>
  <c r="BH316" i="8"/>
  <c r="BG316" i="8"/>
  <c r="BE316" i="8"/>
  <c r="T316" i="8"/>
  <c r="T315" i="8"/>
  <c r="R316" i="8"/>
  <c r="R315" i="8" s="1"/>
  <c r="P316" i="8"/>
  <c r="P315" i="8"/>
  <c r="BI297" i="8"/>
  <c r="BH297" i="8"/>
  <c r="BG297" i="8"/>
  <c r="BE297" i="8"/>
  <c r="T297" i="8"/>
  <c r="T296" i="8" s="1"/>
  <c r="R297" i="8"/>
  <c r="P297" i="8"/>
  <c r="BI295" i="8"/>
  <c r="BH295" i="8"/>
  <c r="BG295" i="8"/>
  <c r="BE295" i="8"/>
  <c r="T295" i="8"/>
  <c r="R295" i="8"/>
  <c r="P295" i="8"/>
  <c r="BI291" i="8"/>
  <c r="BH291" i="8"/>
  <c r="BG291" i="8"/>
  <c r="BE291" i="8"/>
  <c r="T291" i="8"/>
  <c r="R291" i="8"/>
  <c r="P291" i="8"/>
  <c r="BI290" i="8"/>
  <c r="BH290" i="8"/>
  <c r="BG290" i="8"/>
  <c r="BE290" i="8"/>
  <c r="T290" i="8"/>
  <c r="R290" i="8"/>
  <c r="P290" i="8"/>
  <c r="BI289" i="8"/>
  <c r="BH289" i="8"/>
  <c r="BG289" i="8"/>
  <c r="BE289" i="8"/>
  <c r="T289" i="8"/>
  <c r="R289" i="8"/>
  <c r="P289" i="8"/>
  <c r="BI288" i="8"/>
  <c r="BH288" i="8"/>
  <c r="BG288" i="8"/>
  <c r="BE288" i="8"/>
  <c r="T288" i="8"/>
  <c r="R288" i="8"/>
  <c r="P288" i="8"/>
  <c r="BI287" i="8"/>
  <c r="BH287" i="8"/>
  <c r="BG287" i="8"/>
  <c r="BE287" i="8"/>
  <c r="T287" i="8"/>
  <c r="R287" i="8"/>
  <c r="P287" i="8"/>
  <c r="BI286" i="8"/>
  <c r="BH286" i="8"/>
  <c r="BG286" i="8"/>
  <c r="BE286" i="8"/>
  <c r="T286" i="8"/>
  <c r="R286" i="8"/>
  <c r="P286" i="8"/>
  <c r="BI284" i="8"/>
  <c r="BH284" i="8"/>
  <c r="BG284" i="8"/>
  <c r="BE284" i="8"/>
  <c r="T284" i="8"/>
  <c r="R284" i="8"/>
  <c r="P284" i="8"/>
  <c r="BI283" i="8"/>
  <c r="BH283" i="8"/>
  <c r="BG283" i="8"/>
  <c r="BE283" i="8"/>
  <c r="T283" i="8"/>
  <c r="R283" i="8"/>
  <c r="P283" i="8"/>
  <c r="BI282" i="8"/>
  <c r="BH282" i="8"/>
  <c r="BG282" i="8"/>
  <c r="BE282" i="8"/>
  <c r="T282" i="8"/>
  <c r="R282" i="8"/>
  <c r="P282" i="8"/>
  <c r="BI281" i="8"/>
  <c r="BH281" i="8"/>
  <c r="BG281" i="8"/>
  <c r="BE281" i="8"/>
  <c r="T281" i="8"/>
  <c r="R281" i="8"/>
  <c r="P281" i="8"/>
  <c r="BI277" i="8"/>
  <c r="BH277" i="8"/>
  <c r="BG277" i="8"/>
  <c r="BE277" i="8"/>
  <c r="T277" i="8"/>
  <c r="R277" i="8"/>
  <c r="P277" i="8"/>
  <c r="BI273" i="8"/>
  <c r="BH273" i="8"/>
  <c r="BG273" i="8"/>
  <c r="BE273" i="8"/>
  <c r="T273" i="8"/>
  <c r="R273" i="8"/>
  <c r="P273" i="8"/>
  <c r="BI271" i="8"/>
  <c r="BH271" i="8"/>
  <c r="BG271" i="8"/>
  <c r="BE271" i="8"/>
  <c r="T271" i="8"/>
  <c r="R271" i="8"/>
  <c r="P271" i="8"/>
  <c r="BI269" i="8"/>
  <c r="BH269" i="8"/>
  <c r="BG269" i="8"/>
  <c r="BE269" i="8"/>
  <c r="T269" i="8"/>
  <c r="R269" i="8"/>
  <c r="P269" i="8"/>
  <c r="BI267" i="8"/>
  <c r="BH267" i="8"/>
  <c r="BG267" i="8"/>
  <c r="BE267" i="8"/>
  <c r="T267" i="8"/>
  <c r="R267" i="8"/>
  <c r="P267" i="8"/>
  <c r="BI263" i="8"/>
  <c r="BH263" i="8"/>
  <c r="BG263" i="8"/>
  <c r="BE263" i="8"/>
  <c r="T263" i="8"/>
  <c r="R263" i="8"/>
  <c r="P263" i="8"/>
  <c r="BI252" i="8"/>
  <c r="BH252" i="8"/>
  <c r="BG252" i="8"/>
  <c r="BE252" i="8"/>
  <c r="T252" i="8"/>
  <c r="R252" i="8"/>
  <c r="P252" i="8"/>
  <c r="BI247" i="8"/>
  <c r="BH247" i="8"/>
  <c r="BG247" i="8"/>
  <c r="BE247" i="8"/>
  <c r="T247" i="8"/>
  <c r="R247" i="8"/>
  <c r="P247" i="8"/>
  <c r="BI239" i="8"/>
  <c r="BH239" i="8"/>
  <c r="BG239" i="8"/>
  <c r="BE239" i="8"/>
  <c r="T239" i="8"/>
  <c r="R239" i="8"/>
  <c r="P239" i="8"/>
  <c r="BI235" i="8"/>
  <c r="BH235" i="8"/>
  <c r="BG235" i="8"/>
  <c r="BE235" i="8"/>
  <c r="T235" i="8"/>
  <c r="R235" i="8"/>
  <c r="P235" i="8"/>
  <c r="BI231" i="8"/>
  <c r="BH231" i="8"/>
  <c r="BG231" i="8"/>
  <c r="BE231" i="8"/>
  <c r="T231" i="8"/>
  <c r="R231" i="8"/>
  <c r="P231" i="8"/>
  <c r="BI226" i="8"/>
  <c r="BH226" i="8"/>
  <c r="BG226" i="8"/>
  <c r="BE226" i="8"/>
  <c r="T226" i="8"/>
  <c r="R226" i="8"/>
  <c r="P226" i="8"/>
  <c r="BI222" i="8"/>
  <c r="BH222" i="8"/>
  <c r="BG222" i="8"/>
  <c r="BE222" i="8"/>
  <c r="T222" i="8"/>
  <c r="R222" i="8"/>
  <c r="P222" i="8"/>
  <c r="BI213" i="8"/>
  <c r="BH213" i="8"/>
  <c r="BG213" i="8"/>
  <c r="BE213" i="8"/>
  <c r="T213" i="8"/>
  <c r="R213" i="8"/>
  <c r="P213" i="8"/>
  <c r="BI207" i="8"/>
  <c r="BH207" i="8"/>
  <c r="BG207" i="8"/>
  <c r="BE207" i="8"/>
  <c r="T207" i="8"/>
  <c r="R207" i="8"/>
  <c r="P207" i="8"/>
  <c r="BI203" i="8"/>
  <c r="BH203" i="8"/>
  <c r="BG203" i="8"/>
  <c r="BE203" i="8"/>
  <c r="T203" i="8"/>
  <c r="R203" i="8"/>
  <c r="P203" i="8"/>
  <c r="BI200" i="8"/>
  <c r="BH200" i="8"/>
  <c r="BG200" i="8"/>
  <c r="BE200" i="8"/>
  <c r="T200" i="8"/>
  <c r="R200" i="8"/>
  <c r="P200" i="8"/>
  <c r="P199" i="8" s="1"/>
  <c r="BI197" i="8"/>
  <c r="BH197" i="8"/>
  <c r="BG197" i="8"/>
  <c r="BE197" i="8"/>
  <c r="T197" i="8"/>
  <c r="R197" i="8"/>
  <c r="P197" i="8"/>
  <c r="BI195" i="8"/>
  <c r="BH195" i="8"/>
  <c r="BG195" i="8"/>
  <c r="BE195" i="8"/>
  <c r="T195" i="8"/>
  <c r="R195" i="8"/>
  <c r="P195" i="8"/>
  <c r="BI191" i="8"/>
  <c r="BH191" i="8"/>
  <c r="BG191" i="8"/>
  <c r="BE191" i="8"/>
  <c r="T191" i="8"/>
  <c r="R191" i="8"/>
  <c r="P191" i="8"/>
  <c r="BI188" i="8"/>
  <c r="BH188" i="8"/>
  <c r="BG188" i="8"/>
  <c r="BE188" i="8"/>
  <c r="T188" i="8"/>
  <c r="R188" i="8"/>
  <c r="P188" i="8"/>
  <c r="BI184" i="8"/>
  <c r="BH184" i="8"/>
  <c r="BG184" i="8"/>
  <c r="BE184" i="8"/>
  <c r="T184" i="8"/>
  <c r="R184" i="8"/>
  <c r="P184" i="8"/>
  <c r="BI180" i="8"/>
  <c r="BH180" i="8"/>
  <c r="BG180" i="8"/>
  <c r="BE180" i="8"/>
  <c r="T180" i="8"/>
  <c r="R180" i="8"/>
  <c r="P180" i="8"/>
  <c r="BI176" i="8"/>
  <c r="BH176" i="8"/>
  <c r="BG176" i="8"/>
  <c r="BE176" i="8"/>
  <c r="T176" i="8"/>
  <c r="R176" i="8"/>
  <c r="P176" i="8"/>
  <c r="BI174" i="8"/>
  <c r="BH174" i="8"/>
  <c r="BG174" i="8"/>
  <c r="BE174" i="8"/>
  <c r="T174" i="8"/>
  <c r="R174" i="8"/>
  <c r="P174" i="8"/>
  <c r="BI170" i="8"/>
  <c r="BH170" i="8"/>
  <c r="BG170" i="8"/>
  <c r="BE170" i="8"/>
  <c r="T170" i="8"/>
  <c r="R170" i="8"/>
  <c r="P170" i="8"/>
  <c r="BI166" i="8"/>
  <c r="BH166" i="8"/>
  <c r="BG166" i="8"/>
  <c r="BE166" i="8"/>
  <c r="T166" i="8"/>
  <c r="R166" i="8"/>
  <c r="P166" i="8"/>
  <c r="BI161" i="8"/>
  <c r="BH161" i="8"/>
  <c r="BG161" i="8"/>
  <c r="BE161" i="8"/>
  <c r="T161" i="8"/>
  <c r="R161" i="8"/>
  <c r="P161" i="8"/>
  <c r="BI157" i="8"/>
  <c r="BH157" i="8"/>
  <c r="BG157" i="8"/>
  <c r="BE157" i="8"/>
  <c r="T157" i="8"/>
  <c r="R157" i="8"/>
  <c r="P157" i="8"/>
  <c r="BI155" i="8"/>
  <c r="BH155" i="8"/>
  <c r="BG155" i="8"/>
  <c r="BE155" i="8"/>
  <c r="T155" i="8"/>
  <c r="R155" i="8"/>
  <c r="P155" i="8"/>
  <c r="BI151" i="8"/>
  <c r="BH151" i="8"/>
  <c r="BG151" i="8"/>
  <c r="BE151" i="8"/>
  <c r="T151" i="8"/>
  <c r="R151" i="8"/>
  <c r="P151" i="8"/>
  <c r="BI149" i="8"/>
  <c r="BH149" i="8"/>
  <c r="BG149" i="8"/>
  <c r="BE149" i="8"/>
  <c r="T149" i="8"/>
  <c r="R149" i="8"/>
  <c r="P149" i="8"/>
  <c r="BI145" i="8"/>
  <c r="BH145" i="8"/>
  <c r="BG145" i="8"/>
  <c r="BE145" i="8"/>
  <c r="T145" i="8"/>
  <c r="R145" i="8"/>
  <c r="P145" i="8"/>
  <c r="J138" i="8"/>
  <c r="F138" i="8"/>
  <c r="F136" i="8"/>
  <c r="E134" i="8"/>
  <c r="BI119" i="8"/>
  <c r="BH119" i="8"/>
  <c r="BG119" i="8"/>
  <c r="BE119" i="8"/>
  <c r="BI118" i="8"/>
  <c r="BH118" i="8"/>
  <c r="BG118" i="8"/>
  <c r="BF118" i="8"/>
  <c r="BE118" i="8"/>
  <c r="BI117" i="8"/>
  <c r="BH117" i="8"/>
  <c r="BG117" i="8"/>
  <c r="BF117" i="8"/>
  <c r="BE117" i="8"/>
  <c r="BI116" i="8"/>
  <c r="BH116" i="8"/>
  <c r="BG116" i="8"/>
  <c r="BF116" i="8"/>
  <c r="BE116" i="8"/>
  <c r="BI115" i="8"/>
  <c r="BH115" i="8"/>
  <c r="BG115" i="8"/>
  <c r="BF115" i="8"/>
  <c r="BE115" i="8"/>
  <c r="BI114" i="8"/>
  <c r="BH114" i="8"/>
  <c r="BG114" i="8"/>
  <c r="BF114" i="8"/>
  <c r="BE114" i="8"/>
  <c r="J93" i="8"/>
  <c r="F93" i="8"/>
  <c r="F91" i="8"/>
  <c r="E89" i="8"/>
  <c r="J26" i="8"/>
  <c r="E26" i="8"/>
  <c r="J139" i="8" s="1"/>
  <c r="J25" i="8"/>
  <c r="J20" i="8"/>
  <c r="E20" i="8"/>
  <c r="F139" i="8"/>
  <c r="J19" i="8"/>
  <c r="J14" i="8"/>
  <c r="J91" i="8" s="1"/>
  <c r="E7" i="8"/>
  <c r="E85" i="8" s="1"/>
  <c r="J41" i="7"/>
  <c r="J40" i="7"/>
  <c r="AY102" i="1"/>
  <c r="J39" i="7"/>
  <c r="AX102" i="1"/>
  <c r="BI166" i="7"/>
  <c r="BH166" i="7"/>
  <c r="BG166" i="7"/>
  <c r="BE166" i="7"/>
  <c r="T166" i="7"/>
  <c r="T165" i="7"/>
  <c r="R166" i="7"/>
  <c r="R165" i="7"/>
  <c r="P166" i="7"/>
  <c r="P165" i="7" s="1"/>
  <c r="BI164" i="7"/>
  <c r="BH164" i="7"/>
  <c r="BG164" i="7"/>
  <c r="BE164" i="7"/>
  <c r="T164" i="7"/>
  <c r="T163" i="7"/>
  <c r="R164" i="7"/>
  <c r="R163" i="7" s="1"/>
  <c r="P164" i="7"/>
  <c r="P163" i="7" s="1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5" i="7"/>
  <c r="BH155" i="7"/>
  <c r="BG155" i="7"/>
  <c r="BE155" i="7"/>
  <c r="T155" i="7"/>
  <c r="T154" i="7"/>
  <c r="R155" i="7"/>
  <c r="R154" i="7"/>
  <c r="P155" i="7"/>
  <c r="P154" i="7" s="1"/>
  <c r="BI150" i="7"/>
  <c r="BH150" i="7"/>
  <c r="BG150" i="7"/>
  <c r="BE150" i="7"/>
  <c r="T150" i="7"/>
  <c r="R150" i="7"/>
  <c r="P150" i="7"/>
  <c r="BI146" i="7"/>
  <c r="BH146" i="7"/>
  <c r="BG146" i="7"/>
  <c r="BE146" i="7"/>
  <c r="T146" i="7"/>
  <c r="R146" i="7"/>
  <c r="P146" i="7"/>
  <c r="BI141" i="7"/>
  <c r="BH141" i="7"/>
  <c r="BG141" i="7"/>
  <c r="BE141" i="7"/>
  <c r="T141" i="7"/>
  <c r="T140" i="7"/>
  <c r="R141" i="7"/>
  <c r="R140" i="7"/>
  <c r="P141" i="7"/>
  <c r="P140" i="7" s="1"/>
  <c r="J134" i="7"/>
  <c r="F134" i="7"/>
  <c r="F132" i="7"/>
  <c r="E130" i="7"/>
  <c r="BI115" i="7"/>
  <c r="BH115" i="7"/>
  <c r="BG115" i="7"/>
  <c r="BE115" i="7"/>
  <c r="BI114" i="7"/>
  <c r="BH114" i="7"/>
  <c r="BG114" i="7"/>
  <c r="BF114" i="7"/>
  <c r="BE114" i="7"/>
  <c r="BI113" i="7"/>
  <c r="BH113" i="7"/>
  <c r="BG113" i="7"/>
  <c r="BF113" i="7"/>
  <c r="BE113" i="7"/>
  <c r="BI112" i="7"/>
  <c r="BH112" i="7"/>
  <c r="BG112" i="7"/>
  <c r="BF112" i="7"/>
  <c r="BE112" i="7"/>
  <c r="BI111" i="7"/>
  <c r="BH111" i="7"/>
  <c r="BG111" i="7"/>
  <c r="BF111" i="7"/>
  <c r="BE111" i="7"/>
  <c r="BI110" i="7"/>
  <c r="BH110" i="7"/>
  <c r="BG110" i="7"/>
  <c r="BF110" i="7"/>
  <c r="BE110" i="7"/>
  <c r="J93" i="7"/>
  <c r="F93" i="7"/>
  <c r="F91" i="7"/>
  <c r="E89" i="7"/>
  <c r="J26" i="7"/>
  <c r="E26" i="7"/>
  <c r="J94" i="7" s="1"/>
  <c r="J25" i="7"/>
  <c r="J20" i="7"/>
  <c r="E20" i="7"/>
  <c r="F135" i="7"/>
  <c r="J19" i="7"/>
  <c r="J14" i="7"/>
  <c r="J91" i="7" s="1"/>
  <c r="E7" i="7"/>
  <c r="E126" i="7"/>
  <c r="T296" i="6"/>
  <c r="P296" i="6"/>
  <c r="J41" i="6"/>
  <c r="J40" i="6"/>
  <c r="AY101" i="1"/>
  <c r="J39" i="6"/>
  <c r="AX101" i="1"/>
  <c r="BI319" i="6"/>
  <c r="BH319" i="6"/>
  <c r="BG319" i="6"/>
  <c r="BE319" i="6"/>
  <c r="T319" i="6"/>
  <c r="R319" i="6"/>
  <c r="P319" i="6"/>
  <c r="BI318" i="6"/>
  <c r="BH318" i="6"/>
  <c r="BG318" i="6"/>
  <c r="BE318" i="6"/>
  <c r="T318" i="6"/>
  <c r="R318" i="6"/>
  <c r="P318" i="6"/>
  <c r="BI316" i="6"/>
  <c r="BH316" i="6"/>
  <c r="BG316" i="6"/>
  <c r="BE316" i="6"/>
  <c r="T316" i="6"/>
  <c r="T315" i="6" s="1"/>
  <c r="R316" i="6"/>
  <c r="R315" i="6"/>
  <c r="P316" i="6"/>
  <c r="P315" i="6"/>
  <c r="BI297" i="6"/>
  <c r="BH297" i="6"/>
  <c r="BG297" i="6"/>
  <c r="BE297" i="6"/>
  <c r="T297" i="6"/>
  <c r="R297" i="6"/>
  <c r="R296" i="6" s="1"/>
  <c r="P297" i="6"/>
  <c r="BI295" i="6"/>
  <c r="BH295" i="6"/>
  <c r="BG295" i="6"/>
  <c r="BE295" i="6"/>
  <c r="T295" i="6"/>
  <c r="R295" i="6"/>
  <c r="P295" i="6"/>
  <c r="BI291" i="6"/>
  <c r="BH291" i="6"/>
  <c r="BG291" i="6"/>
  <c r="BE291" i="6"/>
  <c r="T291" i="6"/>
  <c r="R291" i="6"/>
  <c r="P291" i="6"/>
  <c r="BI290" i="6"/>
  <c r="BH290" i="6"/>
  <c r="BG290" i="6"/>
  <c r="BE290" i="6"/>
  <c r="T290" i="6"/>
  <c r="R290" i="6"/>
  <c r="P290" i="6"/>
  <c r="BI289" i="6"/>
  <c r="BH289" i="6"/>
  <c r="BG289" i="6"/>
  <c r="BE289" i="6"/>
  <c r="T289" i="6"/>
  <c r="R289" i="6"/>
  <c r="P289" i="6"/>
  <c r="BI288" i="6"/>
  <c r="BH288" i="6"/>
  <c r="BG288" i="6"/>
  <c r="BE288" i="6"/>
  <c r="T288" i="6"/>
  <c r="R288" i="6"/>
  <c r="P288" i="6"/>
  <c r="BI287" i="6"/>
  <c r="BH287" i="6"/>
  <c r="BG287" i="6"/>
  <c r="BE287" i="6"/>
  <c r="T287" i="6"/>
  <c r="R287" i="6"/>
  <c r="P287" i="6"/>
  <c r="BI286" i="6"/>
  <c r="BH286" i="6"/>
  <c r="BG286" i="6"/>
  <c r="BE286" i="6"/>
  <c r="T286" i="6"/>
  <c r="R286" i="6"/>
  <c r="P286" i="6"/>
  <c r="BI284" i="6"/>
  <c r="BH284" i="6"/>
  <c r="BG284" i="6"/>
  <c r="BE284" i="6"/>
  <c r="T284" i="6"/>
  <c r="R284" i="6"/>
  <c r="P284" i="6"/>
  <c r="BI283" i="6"/>
  <c r="BH283" i="6"/>
  <c r="BG283" i="6"/>
  <c r="BE283" i="6"/>
  <c r="T283" i="6"/>
  <c r="R283" i="6"/>
  <c r="P283" i="6"/>
  <c r="BI282" i="6"/>
  <c r="BH282" i="6"/>
  <c r="BG282" i="6"/>
  <c r="BE282" i="6"/>
  <c r="T282" i="6"/>
  <c r="R282" i="6"/>
  <c r="P282" i="6"/>
  <c r="BI281" i="6"/>
  <c r="BH281" i="6"/>
  <c r="BG281" i="6"/>
  <c r="BE281" i="6"/>
  <c r="T281" i="6"/>
  <c r="R281" i="6"/>
  <c r="P281" i="6"/>
  <c r="BI277" i="6"/>
  <c r="BH277" i="6"/>
  <c r="BG277" i="6"/>
  <c r="BE277" i="6"/>
  <c r="T277" i="6"/>
  <c r="R277" i="6"/>
  <c r="P277" i="6"/>
  <c r="BI273" i="6"/>
  <c r="BH273" i="6"/>
  <c r="BG273" i="6"/>
  <c r="BE273" i="6"/>
  <c r="T273" i="6"/>
  <c r="R273" i="6"/>
  <c r="P273" i="6"/>
  <c r="BI271" i="6"/>
  <c r="BH271" i="6"/>
  <c r="BG271" i="6"/>
  <c r="BE271" i="6"/>
  <c r="T271" i="6"/>
  <c r="R271" i="6"/>
  <c r="P271" i="6"/>
  <c r="BI269" i="6"/>
  <c r="BH269" i="6"/>
  <c r="BG269" i="6"/>
  <c r="BE269" i="6"/>
  <c r="T269" i="6"/>
  <c r="R269" i="6"/>
  <c r="P269" i="6"/>
  <c r="BI267" i="6"/>
  <c r="BH267" i="6"/>
  <c r="BG267" i="6"/>
  <c r="BE267" i="6"/>
  <c r="T267" i="6"/>
  <c r="R267" i="6"/>
  <c r="P267" i="6"/>
  <c r="BI263" i="6"/>
  <c r="BH263" i="6"/>
  <c r="BG263" i="6"/>
  <c r="BE263" i="6"/>
  <c r="T263" i="6"/>
  <c r="R263" i="6"/>
  <c r="P263" i="6"/>
  <c r="BI252" i="6"/>
  <c r="BH252" i="6"/>
  <c r="BG252" i="6"/>
  <c r="BE252" i="6"/>
  <c r="T252" i="6"/>
  <c r="R252" i="6"/>
  <c r="P252" i="6"/>
  <c r="BI247" i="6"/>
  <c r="BH247" i="6"/>
  <c r="BG247" i="6"/>
  <c r="BE247" i="6"/>
  <c r="T247" i="6"/>
  <c r="R247" i="6"/>
  <c r="P247" i="6"/>
  <c r="BI239" i="6"/>
  <c r="BH239" i="6"/>
  <c r="BG239" i="6"/>
  <c r="BE239" i="6"/>
  <c r="T239" i="6"/>
  <c r="R239" i="6"/>
  <c r="P239" i="6"/>
  <c r="BI235" i="6"/>
  <c r="BH235" i="6"/>
  <c r="BG235" i="6"/>
  <c r="BE235" i="6"/>
  <c r="T235" i="6"/>
  <c r="R235" i="6"/>
  <c r="P235" i="6"/>
  <c r="BI231" i="6"/>
  <c r="BH231" i="6"/>
  <c r="BG231" i="6"/>
  <c r="BE231" i="6"/>
  <c r="T231" i="6"/>
  <c r="R231" i="6"/>
  <c r="P231" i="6"/>
  <c r="BI226" i="6"/>
  <c r="BH226" i="6"/>
  <c r="BG226" i="6"/>
  <c r="BE226" i="6"/>
  <c r="T226" i="6"/>
  <c r="R226" i="6"/>
  <c r="P226" i="6"/>
  <c r="BI222" i="6"/>
  <c r="BH222" i="6"/>
  <c r="BG222" i="6"/>
  <c r="BE222" i="6"/>
  <c r="T222" i="6"/>
  <c r="R222" i="6"/>
  <c r="P222" i="6"/>
  <c r="BI213" i="6"/>
  <c r="BH213" i="6"/>
  <c r="BG213" i="6"/>
  <c r="BE213" i="6"/>
  <c r="T213" i="6"/>
  <c r="R213" i="6"/>
  <c r="P213" i="6"/>
  <c r="BI207" i="6"/>
  <c r="BH207" i="6"/>
  <c r="BG207" i="6"/>
  <c r="BE207" i="6"/>
  <c r="T207" i="6"/>
  <c r="R207" i="6"/>
  <c r="P207" i="6"/>
  <c r="BI203" i="6"/>
  <c r="BH203" i="6"/>
  <c r="BG203" i="6"/>
  <c r="BE203" i="6"/>
  <c r="T203" i="6"/>
  <c r="R203" i="6"/>
  <c r="P203" i="6"/>
  <c r="BI200" i="6"/>
  <c r="BH200" i="6"/>
  <c r="BG200" i="6"/>
  <c r="BE200" i="6"/>
  <c r="T200" i="6"/>
  <c r="R200" i="6"/>
  <c r="P200" i="6"/>
  <c r="BI197" i="6"/>
  <c r="BH197" i="6"/>
  <c r="BG197" i="6"/>
  <c r="BE197" i="6"/>
  <c r="T197" i="6"/>
  <c r="R197" i="6"/>
  <c r="P197" i="6"/>
  <c r="BI195" i="6"/>
  <c r="BH195" i="6"/>
  <c r="BG195" i="6"/>
  <c r="BE195" i="6"/>
  <c r="T195" i="6"/>
  <c r="R195" i="6"/>
  <c r="P195" i="6"/>
  <c r="BI191" i="6"/>
  <c r="BH191" i="6"/>
  <c r="BG191" i="6"/>
  <c r="BE191" i="6"/>
  <c r="T191" i="6"/>
  <c r="R191" i="6"/>
  <c r="P191" i="6"/>
  <c r="BI188" i="6"/>
  <c r="BH188" i="6"/>
  <c r="BG188" i="6"/>
  <c r="BE188" i="6"/>
  <c r="T188" i="6"/>
  <c r="R188" i="6"/>
  <c r="P188" i="6"/>
  <c r="BI184" i="6"/>
  <c r="BH184" i="6"/>
  <c r="BG184" i="6"/>
  <c r="BE184" i="6"/>
  <c r="T184" i="6"/>
  <c r="R184" i="6"/>
  <c r="P184" i="6"/>
  <c r="BI180" i="6"/>
  <c r="BH180" i="6"/>
  <c r="BG180" i="6"/>
  <c r="BE180" i="6"/>
  <c r="T180" i="6"/>
  <c r="R180" i="6"/>
  <c r="P180" i="6"/>
  <c r="BI176" i="6"/>
  <c r="BH176" i="6"/>
  <c r="BG176" i="6"/>
  <c r="BE176" i="6"/>
  <c r="T176" i="6"/>
  <c r="R176" i="6"/>
  <c r="P176" i="6"/>
  <c r="BI174" i="6"/>
  <c r="BH174" i="6"/>
  <c r="BG174" i="6"/>
  <c r="BE174" i="6"/>
  <c r="T174" i="6"/>
  <c r="R174" i="6"/>
  <c r="P174" i="6"/>
  <c r="BI170" i="6"/>
  <c r="BH170" i="6"/>
  <c r="BG170" i="6"/>
  <c r="BE170" i="6"/>
  <c r="T170" i="6"/>
  <c r="R170" i="6"/>
  <c r="P170" i="6"/>
  <c r="BI166" i="6"/>
  <c r="BH166" i="6"/>
  <c r="BG166" i="6"/>
  <c r="BE166" i="6"/>
  <c r="T166" i="6"/>
  <c r="R166" i="6"/>
  <c r="P166" i="6"/>
  <c r="BI161" i="6"/>
  <c r="BH161" i="6"/>
  <c r="BG161" i="6"/>
  <c r="BE161" i="6"/>
  <c r="T161" i="6"/>
  <c r="R161" i="6"/>
  <c r="P161" i="6"/>
  <c r="BI157" i="6"/>
  <c r="BH157" i="6"/>
  <c r="BG157" i="6"/>
  <c r="BE157" i="6"/>
  <c r="T157" i="6"/>
  <c r="R157" i="6"/>
  <c r="P157" i="6"/>
  <c r="BI155" i="6"/>
  <c r="BH155" i="6"/>
  <c r="BG155" i="6"/>
  <c r="BE155" i="6"/>
  <c r="T155" i="6"/>
  <c r="R155" i="6"/>
  <c r="P155" i="6"/>
  <c r="BI151" i="6"/>
  <c r="BH151" i="6"/>
  <c r="BG151" i="6"/>
  <c r="BE151" i="6"/>
  <c r="T151" i="6"/>
  <c r="R151" i="6"/>
  <c r="P151" i="6"/>
  <c r="BI149" i="6"/>
  <c r="BH149" i="6"/>
  <c r="BG149" i="6"/>
  <c r="BE149" i="6"/>
  <c r="T149" i="6"/>
  <c r="R149" i="6"/>
  <c r="P149" i="6"/>
  <c r="BI145" i="6"/>
  <c r="BH145" i="6"/>
  <c r="BG145" i="6"/>
  <c r="BE145" i="6"/>
  <c r="T145" i="6"/>
  <c r="R145" i="6"/>
  <c r="P145" i="6"/>
  <c r="J138" i="6"/>
  <c r="F138" i="6"/>
  <c r="F136" i="6"/>
  <c r="E134" i="6"/>
  <c r="BI119" i="6"/>
  <c r="BH119" i="6"/>
  <c r="BG119" i="6"/>
  <c r="BE119" i="6"/>
  <c r="BI118" i="6"/>
  <c r="BH118" i="6"/>
  <c r="BG118" i="6"/>
  <c r="BF118" i="6"/>
  <c r="BE118" i="6"/>
  <c r="BI117" i="6"/>
  <c r="BH117" i="6"/>
  <c r="BG117" i="6"/>
  <c r="BF117" i="6"/>
  <c r="BE117" i="6"/>
  <c r="BI116" i="6"/>
  <c r="BH116" i="6"/>
  <c r="BG116" i="6"/>
  <c r="BF116" i="6"/>
  <c r="BE116" i="6"/>
  <c r="BI115" i="6"/>
  <c r="BH115" i="6"/>
  <c r="BG115" i="6"/>
  <c r="BF115" i="6"/>
  <c r="BE115" i="6"/>
  <c r="BI114" i="6"/>
  <c r="BH114" i="6"/>
  <c r="BG114" i="6"/>
  <c r="BF114" i="6"/>
  <c r="BE114" i="6"/>
  <c r="J93" i="6"/>
  <c r="F93" i="6"/>
  <c r="F91" i="6"/>
  <c r="E89" i="6"/>
  <c r="J26" i="6"/>
  <c r="E26" i="6"/>
  <c r="J94" i="6"/>
  <c r="J25" i="6"/>
  <c r="J20" i="6"/>
  <c r="E20" i="6"/>
  <c r="F139" i="6" s="1"/>
  <c r="J19" i="6"/>
  <c r="J14" i="6"/>
  <c r="J136" i="6"/>
  <c r="E7" i="6"/>
  <c r="E130" i="6" s="1"/>
  <c r="J41" i="5"/>
  <c r="J40" i="5"/>
  <c r="AY99" i="1" s="1"/>
  <c r="J39" i="5"/>
  <c r="AX99" i="1" s="1"/>
  <c r="BI166" i="5"/>
  <c r="BH166" i="5"/>
  <c r="BG166" i="5"/>
  <c r="BE166" i="5"/>
  <c r="T166" i="5"/>
  <c r="T165" i="5" s="1"/>
  <c r="R166" i="5"/>
  <c r="R165" i="5" s="1"/>
  <c r="P166" i="5"/>
  <c r="P165" i="5"/>
  <c r="BI164" i="5"/>
  <c r="BH164" i="5"/>
  <c r="BG164" i="5"/>
  <c r="BE164" i="5"/>
  <c r="T164" i="5"/>
  <c r="T163" i="5" s="1"/>
  <c r="R164" i="5"/>
  <c r="R163" i="5"/>
  <c r="P164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5" i="5"/>
  <c r="BH155" i="5"/>
  <c r="BG155" i="5"/>
  <c r="BE155" i="5"/>
  <c r="T155" i="5"/>
  <c r="T154" i="5"/>
  <c r="R155" i="5"/>
  <c r="R154" i="5"/>
  <c r="P155" i="5"/>
  <c r="P154" i="5"/>
  <c r="BI150" i="5"/>
  <c r="BH150" i="5"/>
  <c r="BG150" i="5"/>
  <c r="BE150" i="5"/>
  <c r="T150" i="5"/>
  <c r="R150" i="5"/>
  <c r="P150" i="5"/>
  <c r="BI146" i="5"/>
  <c r="BH146" i="5"/>
  <c r="BG146" i="5"/>
  <c r="BE146" i="5"/>
  <c r="T146" i="5"/>
  <c r="R146" i="5"/>
  <c r="P146" i="5"/>
  <c r="BI141" i="5"/>
  <c r="BH141" i="5"/>
  <c r="BG141" i="5"/>
  <c r="BE141" i="5"/>
  <c r="T141" i="5"/>
  <c r="T140" i="5"/>
  <c r="R141" i="5"/>
  <c r="R140" i="5"/>
  <c r="P141" i="5"/>
  <c r="P140" i="5"/>
  <c r="J134" i="5"/>
  <c r="F134" i="5"/>
  <c r="F132" i="5"/>
  <c r="E130" i="5"/>
  <c r="BI115" i="5"/>
  <c r="BH115" i="5"/>
  <c r="BG115" i="5"/>
  <c r="BE115" i="5"/>
  <c r="BI114" i="5"/>
  <c r="BH114" i="5"/>
  <c r="BG114" i="5"/>
  <c r="BF114" i="5"/>
  <c r="BE114" i="5"/>
  <c r="BI113" i="5"/>
  <c r="BH113" i="5"/>
  <c r="BG113" i="5"/>
  <c r="BF113" i="5"/>
  <c r="BE113" i="5"/>
  <c r="BI112" i="5"/>
  <c r="BH112" i="5"/>
  <c r="BG112" i="5"/>
  <c r="BF112" i="5"/>
  <c r="BE112" i="5"/>
  <c r="BI111" i="5"/>
  <c r="BH111" i="5"/>
  <c r="BG111" i="5"/>
  <c r="BF111" i="5"/>
  <c r="BE111" i="5"/>
  <c r="BI110" i="5"/>
  <c r="BH110" i="5"/>
  <c r="BG110" i="5"/>
  <c r="BF110" i="5"/>
  <c r="BE110" i="5"/>
  <c r="J93" i="5"/>
  <c r="F93" i="5"/>
  <c r="F91" i="5"/>
  <c r="E89" i="5"/>
  <c r="J26" i="5"/>
  <c r="E26" i="5"/>
  <c r="J94" i="5"/>
  <c r="J25" i="5"/>
  <c r="J20" i="5"/>
  <c r="E20" i="5"/>
  <c r="F135" i="5"/>
  <c r="J19" i="5"/>
  <c r="J14" i="5"/>
  <c r="J91" i="5" s="1"/>
  <c r="E7" i="5"/>
  <c r="E85" i="5" s="1"/>
  <c r="P296" i="4"/>
  <c r="J41" i="4"/>
  <c r="J40" i="4"/>
  <c r="AY98" i="1" s="1"/>
  <c r="J39" i="4"/>
  <c r="AX98" i="1"/>
  <c r="BI319" i="4"/>
  <c r="BH319" i="4"/>
  <c r="BG319" i="4"/>
  <c r="BE319" i="4"/>
  <c r="T319" i="4"/>
  <c r="R319" i="4"/>
  <c r="P319" i="4"/>
  <c r="BI318" i="4"/>
  <c r="BH318" i="4"/>
  <c r="BG318" i="4"/>
  <c r="BE318" i="4"/>
  <c r="T318" i="4"/>
  <c r="R318" i="4"/>
  <c r="P318" i="4"/>
  <c r="BI316" i="4"/>
  <c r="BH316" i="4"/>
  <c r="BG316" i="4"/>
  <c r="BE316" i="4"/>
  <c r="T316" i="4"/>
  <c r="T315" i="4"/>
  <c r="R316" i="4"/>
  <c r="R315" i="4" s="1"/>
  <c r="P316" i="4"/>
  <c r="P315" i="4"/>
  <c r="BI297" i="4"/>
  <c r="BH297" i="4"/>
  <c r="BG297" i="4"/>
  <c r="BE297" i="4"/>
  <c r="T297" i="4"/>
  <c r="T296" i="4" s="1"/>
  <c r="R297" i="4"/>
  <c r="R296" i="4" s="1"/>
  <c r="P297" i="4"/>
  <c r="BI295" i="4"/>
  <c r="BH295" i="4"/>
  <c r="BG295" i="4"/>
  <c r="BE295" i="4"/>
  <c r="T295" i="4"/>
  <c r="R295" i="4"/>
  <c r="P295" i="4"/>
  <c r="BI291" i="4"/>
  <c r="BH291" i="4"/>
  <c r="BG291" i="4"/>
  <c r="BE291" i="4"/>
  <c r="T291" i="4"/>
  <c r="R291" i="4"/>
  <c r="P291" i="4"/>
  <c r="BI290" i="4"/>
  <c r="BH290" i="4"/>
  <c r="BG290" i="4"/>
  <c r="BE290" i="4"/>
  <c r="T290" i="4"/>
  <c r="R290" i="4"/>
  <c r="P290" i="4"/>
  <c r="BI289" i="4"/>
  <c r="BH289" i="4"/>
  <c r="BG289" i="4"/>
  <c r="BE289" i="4"/>
  <c r="T289" i="4"/>
  <c r="R289" i="4"/>
  <c r="P289" i="4"/>
  <c r="BI288" i="4"/>
  <c r="BH288" i="4"/>
  <c r="BG288" i="4"/>
  <c r="BE288" i="4"/>
  <c r="T288" i="4"/>
  <c r="R288" i="4"/>
  <c r="P288" i="4"/>
  <c r="BI287" i="4"/>
  <c r="BH287" i="4"/>
  <c r="BG287" i="4"/>
  <c r="BE287" i="4"/>
  <c r="T287" i="4"/>
  <c r="R287" i="4"/>
  <c r="P287" i="4"/>
  <c r="BI286" i="4"/>
  <c r="BH286" i="4"/>
  <c r="BG286" i="4"/>
  <c r="BE286" i="4"/>
  <c r="T286" i="4"/>
  <c r="R286" i="4"/>
  <c r="P286" i="4"/>
  <c r="BI284" i="4"/>
  <c r="BH284" i="4"/>
  <c r="BG284" i="4"/>
  <c r="BE284" i="4"/>
  <c r="T284" i="4"/>
  <c r="R284" i="4"/>
  <c r="P284" i="4"/>
  <c r="BI283" i="4"/>
  <c r="BH283" i="4"/>
  <c r="BG283" i="4"/>
  <c r="BE283" i="4"/>
  <c r="T283" i="4"/>
  <c r="R283" i="4"/>
  <c r="P283" i="4"/>
  <c r="BI282" i="4"/>
  <c r="BH282" i="4"/>
  <c r="BG282" i="4"/>
  <c r="BE282" i="4"/>
  <c r="T282" i="4"/>
  <c r="R282" i="4"/>
  <c r="P282" i="4"/>
  <c r="BI281" i="4"/>
  <c r="BH281" i="4"/>
  <c r="BG281" i="4"/>
  <c r="BE281" i="4"/>
  <c r="T281" i="4"/>
  <c r="R281" i="4"/>
  <c r="P281" i="4"/>
  <c r="BI277" i="4"/>
  <c r="BH277" i="4"/>
  <c r="BG277" i="4"/>
  <c r="BE277" i="4"/>
  <c r="T277" i="4"/>
  <c r="R277" i="4"/>
  <c r="P277" i="4"/>
  <c r="BI273" i="4"/>
  <c r="BH273" i="4"/>
  <c r="BG273" i="4"/>
  <c r="BE273" i="4"/>
  <c r="T273" i="4"/>
  <c r="R273" i="4"/>
  <c r="P273" i="4"/>
  <c r="BI271" i="4"/>
  <c r="BH271" i="4"/>
  <c r="BG271" i="4"/>
  <c r="BE271" i="4"/>
  <c r="T271" i="4"/>
  <c r="R271" i="4"/>
  <c r="P271" i="4"/>
  <c r="BI269" i="4"/>
  <c r="BH269" i="4"/>
  <c r="BG269" i="4"/>
  <c r="BE269" i="4"/>
  <c r="T269" i="4"/>
  <c r="R269" i="4"/>
  <c r="P269" i="4"/>
  <c r="BI267" i="4"/>
  <c r="BH267" i="4"/>
  <c r="BG267" i="4"/>
  <c r="BE267" i="4"/>
  <c r="T267" i="4"/>
  <c r="R267" i="4"/>
  <c r="P267" i="4"/>
  <c r="BI263" i="4"/>
  <c r="BH263" i="4"/>
  <c r="BG263" i="4"/>
  <c r="BE263" i="4"/>
  <c r="T263" i="4"/>
  <c r="R263" i="4"/>
  <c r="P263" i="4"/>
  <c r="BI252" i="4"/>
  <c r="BH252" i="4"/>
  <c r="BG252" i="4"/>
  <c r="BE252" i="4"/>
  <c r="T252" i="4"/>
  <c r="R252" i="4"/>
  <c r="P252" i="4"/>
  <c r="BI247" i="4"/>
  <c r="BH247" i="4"/>
  <c r="BG247" i="4"/>
  <c r="BE247" i="4"/>
  <c r="T247" i="4"/>
  <c r="R247" i="4"/>
  <c r="P247" i="4"/>
  <c r="BI239" i="4"/>
  <c r="BH239" i="4"/>
  <c r="BG239" i="4"/>
  <c r="BE239" i="4"/>
  <c r="T239" i="4"/>
  <c r="R239" i="4"/>
  <c r="P239" i="4"/>
  <c r="BI235" i="4"/>
  <c r="BH235" i="4"/>
  <c r="BG235" i="4"/>
  <c r="BE235" i="4"/>
  <c r="T235" i="4"/>
  <c r="R235" i="4"/>
  <c r="P235" i="4"/>
  <c r="BI231" i="4"/>
  <c r="BH231" i="4"/>
  <c r="BG231" i="4"/>
  <c r="BE231" i="4"/>
  <c r="T231" i="4"/>
  <c r="R231" i="4"/>
  <c r="P231" i="4"/>
  <c r="BI226" i="4"/>
  <c r="BH226" i="4"/>
  <c r="BG226" i="4"/>
  <c r="BE226" i="4"/>
  <c r="T226" i="4"/>
  <c r="R226" i="4"/>
  <c r="P226" i="4"/>
  <c r="BI222" i="4"/>
  <c r="BH222" i="4"/>
  <c r="BG222" i="4"/>
  <c r="BE222" i="4"/>
  <c r="T222" i="4"/>
  <c r="R222" i="4"/>
  <c r="P222" i="4"/>
  <c r="BI213" i="4"/>
  <c r="BH213" i="4"/>
  <c r="BG213" i="4"/>
  <c r="BE213" i="4"/>
  <c r="T213" i="4"/>
  <c r="R213" i="4"/>
  <c r="P213" i="4"/>
  <c r="BI207" i="4"/>
  <c r="BH207" i="4"/>
  <c r="BG207" i="4"/>
  <c r="BE207" i="4"/>
  <c r="T207" i="4"/>
  <c r="R207" i="4"/>
  <c r="P207" i="4"/>
  <c r="BI203" i="4"/>
  <c r="BH203" i="4"/>
  <c r="BG203" i="4"/>
  <c r="BE203" i="4"/>
  <c r="T203" i="4"/>
  <c r="R203" i="4"/>
  <c r="P203" i="4"/>
  <c r="BI200" i="4"/>
  <c r="BH200" i="4"/>
  <c r="BG200" i="4"/>
  <c r="BE200" i="4"/>
  <c r="T200" i="4"/>
  <c r="T199" i="4"/>
  <c r="R200" i="4"/>
  <c r="P200" i="4"/>
  <c r="P199" i="4"/>
  <c r="BI197" i="4"/>
  <c r="BH197" i="4"/>
  <c r="BG197" i="4"/>
  <c r="BE197" i="4"/>
  <c r="T197" i="4"/>
  <c r="R197" i="4"/>
  <c r="P197" i="4"/>
  <c r="BI195" i="4"/>
  <c r="BH195" i="4"/>
  <c r="BG195" i="4"/>
  <c r="BE195" i="4"/>
  <c r="T195" i="4"/>
  <c r="R195" i="4"/>
  <c r="P195" i="4"/>
  <c r="BI191" i="4"/>
  <c r="BH191" i="4"/>
  <c r="BG191" i="4"/>
  <c r="BE191" i="4"/>
  <c r="T191" i="4"/>
  <c r="R191" i="4"/>
  <c r="P191" i="4"/>
  <c r="BI188" i="4"/>
  <c r="BH188" i="4"/>
  <c r="BG188" i="4"/>
  <c r="BE188" i="4"/>
  <c r="T188" i="4"/>
  <c r="R188" i="4"/>
  <c r="P188" i="4"/>
  <c r="BI184" i="4"/>
  <c r="BH184" i="4"/>
  <c r="BG184" i="4"/>
  <c r="BE184" i="4"/>
  <c r="T184" i="4"/>
  <c r="R184" i="4"/>
  <c r="P184" i="4"/>
  <c r="BI180" i="4"/>
  <c r="BH180" i="4"/>
  <c r="BG180" i="4"/>
  <c r="BE180" i="4"/>
  <c r="T180" i="4"/>
  <c r="R180" i="4"/>
  <c r="P180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0" i="4"/>
  <c r="BH170" i="4"/>
  <c r="BG170" i="4"/>
  <c r="BE170" i="4"/>
  <c r="T170" i="4"/>
  <c r="R170" i="4"/>
  <c r="P170" i="4"/>
  <c r="BI166" i="4"/>
  <c r="BH166" i="4"/>
  <c r="BG166" i="4"/>
  <c r="BE166" i="4"/>
  <c r="T166" i="4"/>
  <c r="R166" i="4"/>
  <c r="P166" i="4"/>
  <c r="BI161" i="4"/>
  <c r="BH161" i="4"/>
  <c r="BG161" i="4"/>
  <c r="BE161" i="4"/>
  <c r="T161" i="4"/>
  <c r="R161" i="4"/>
  <c r="P161" i="4"/>
  <c r="BI157" i="4"/>
  <c r="BH157" i="4"/>
  <c r="BG157" i="4"/>
  <c r="BE157" i="4"/>
  <c r="T157" i="4"/>
  <c r="R157" i="4"/>
  <c r="P157" i="4"/>
  <c r="BI155" i="4"/>
  <c r="BH155" i="4"/>
  <c r="BG155" i="4"/>
  <c r="BE155" i="4"/>
  <c r="T155" i="4"/>
  <c r="R155" i="4"/>
  <c r="P155" i="4"/>
  <c r="BI151" i="4"/>
  <c r="BH151" i="4"/>
  <c r="BG151" i="4"/>
  <c r="BE151" i="4"/>
  <c r="T151" i="4"/>
  <c r="R151" i="4"/>
  <c r="P151" i="4"/>
  <c r="BI149" i="4"/>
  <c r="BH149" i="4"/>
  <c r="BG149" i="4"/>
  <c r="BE149" i="4"/>
  <c r="T149" i="4"/>
  <c r="R149" i="4"/>
  <c r="P149" i="4"/>
  <c r="BI145" i="4"/>
  <c r="BH145" i="4"/>
  <c r="BG145" i="4"/>
  <c r="BE145" i="4"/>
  <c r="T145" i="4"/>
  <c r="R145" i="4"/>
  <c r="P145" i="4"/>
  <c r="J138" i="4"/>
  <c r="F138" i="4"/>
  <c r="F136" i="4"/>
  <c r="E134" i="4"/>
  <c r="BI119" i="4"/>
  <c r="BH119" i="4"/>
  <c r="BG119" i="4"/>
  <c r="BE119" i="4"/>
  <c r="BI118" i="4"/>
  <c r="BH118" i="4"/>
  <c r="BG118" i="4"/>
  <c r="BF118" i="4"/>
  <c r="BE118" i="4"/>
  <c r="BI117" i="4"/>
  <c r="BH117" i="4"/>
  <c r="BG117" i="4"/>
  <c r="BF117" i="4"/>
  <c r="BE117" i="4"/>
  <c r="BI116" i="4"/>
  <c r="BH116" i="4"/>
  <c r="BG116" i="4"/>
  <c r="BF116" i="4"/>
  <c r="BE116" i="4"/>
  <c r="BI115" i="4"/>
  <c r="BH115" i="4"/>
  <c r="BG115" i="4"/>
  <c r="BF115" i="4"/>
  <c r="BE115" i="4"/>
  <c r="BI114" i="4"/>
  <c r="BH114" i="4"/>
  <c r="BG114" i="4"/>
  <c r="BF114" i="4"/>
  <c r="BE114" i="4"/>
  <c r="J93" i="4"/>
  <c r="F93" i="4"/>
  <c r="F91" i="4"/>
  <c r="E89" i="4"/>
  <c r="J26" i="4"/>
  <c r="E26" i="4"/>
  <c r="J139" i="4"/>
  <c r="J25" i="4"/>
  <c r="J20" i="4"/>
  <c r="E20" i="4"/>
  <c r="F94" i="4" s="1"/>
  <c r="J19" i="4"/>
  <c r="J14" i="4"/>
  <c r="J136" i="4"/>
  <c r="E7" i="4"/>
  <c r="E130" i="4" s="1"/>
  <c r="J39" i="3"/>
  <c r="J38" i="3"/>
  <c r="AY96" i="1" s="1"/>
  <c r="J37" i="3"/>
  <c r="AX96" i="1" s="1"/>
  <c r="BI168" i="3"/>
  <c r="BH168" i="3"/>
  <c r="BG168" i="3"/>
  <c r="BE168" i="3"/>
  <c r="T168" i="3"/>
  <c r="T167" i="3" s="1"/>
  <c r="R168" i="3"/>
  <c r="R167" i="3" s="1"/>
  <c r="P168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3" i="3"/>
  <c r="BH153" i="3"/>
  <c r="BG153" i="3"/>
  <c r="BE153" i="3"/>
  <c r="T153" i="3"/>
  <c r="R153" i="3"/>
  <c r="P153" i="3"/>
  <c r="BI151" i="3"/>
  <c r="BH151" i="3"/>
  <c r="BG151" i="3"/>
  <c r="BE151" i="3"/>
  <c r="T151" i="3"/>
  <c r="R151" i="3"/>
  <c r="P151" i="3"/>
  <c r="BI146" i="3"/>
  <c r="BH146" i="3"/>
  <c r="BG146" i="3"/>
  <c r="BE146" i="3"/>
  <c r="T146" i="3"/>
  <c r="R146" i="3"/>
  <c r="P146" i="3"/>
  <c r="BI142" i="3"/>
  <c r="BH142" i="3"/>
  <c r="BG142" i="3"/>
  <c r="BE142" i="3"/>
  <c r="T142" i="3"/>
  <c r="R142" i="3"/>
  <c r="P142" i="3"/>
  <c r="BI138" i="3"/>
  <c r="BH138" i="3"/>
  <c r="BG138" i="3"/>
  <c r="BE138" i="3"/>
  <c r="T138" i="3"/>
  <c r="R138" i="3"/>
  <c r="P138" i="3"/>
  <c r="BI134" i="3"/>
  <c r="BH134" i="3"/>
  <c r="BG134" i="3"/>
  <c r="BE134" i="3"/>
  <c r="T134" i="3"/>
  <c r="R134" i="3"/>
  <c r="P134" i="3"/>
  <c r="J127" i="3"/>
  <c r="F127" i="3"/>
  <c r="F125" i="3"/>
  <c r="E123" i="3"/>
  <c r="BI110" i="3"/>
  <c r="BH110" i="3"/>
  <c r="BG110" i="3"/>
  <c r="BE110" i="3"/>
  <c r="BI109" i="3"/>
  <c r="BH109" i="3"/>
  <c r="BG109" i="3"/>
  <c r="BF109" i="3"/>
  <c r="BE109" i="3"/>
  <c r="BI108" i="3"/>
  <c r="BH108" i="3"/>
  <c r="BG108" i="3"/>
  <c r="BF108" i="3"/>
  <c r="BE108" i="3"/>
  <c r="BI107" i="3"/>
  <c r="BH107" i="3"/>
  <c r="BG107" i="3"/>
  <c r="BF107" i="3"/>
  <c r="BE107" i="3"/>
  <c r="BI106" i="3"/>
  <c r="BH106" i="3"/>
  <c r="BG106" i="3"/>
  <c r="F37" i="3" s="1"/>
  <c r="BF106" i="3"/>
  <c r="BE106" i="3"/>
  <c r="BI105" i="3"/>
  <c r="BH105" i="3"/>
  <c r="BG105" i="3"/>
  <c r="BF105" i="3"/>
  <c r="BE105" i="3"/>
  <c r="J91" i="3"/>
  <c r="F91" i="3"/>
  <c r="F89" i="3"/>
  <c r="E87" i="3"/>
  <c r="J24" i="3"/>
  <c r="E24" i="3"/>
  <c r="J128" i="3"/>
  <c r="J23" i="3"/>
  <c r="J18" i="3"/>
  <c r="E18" i="3"/>
  <c r="F92" i="3"/>
  <c r="J17" i="3"/>
  <c r="J12" i="3"/>
  <c r="J125" i="3" s="1"/>
  <c r="E7" i="3"/>
  <c r="E121" i="3" s="1"/>
  <c r="J39" i="2"/>
  <c r="J38" i="2"/>
  <c r="AY95" i="1"/>
  <c r="J37" i="2"/>
  <c r="AX95" i="1"/>
  <c r="BI165" i="2"/>
  <c r="BH165" i="2"/>
  <c r="BG165" i="2"/>
  <c r="BE165" i="2"/>
  <c r="T165" i="2"/>
  <c r="T164" i="2"/>
  <c r="R165" i="2"/>
  <c r="R164" i="2"/>
  <c r="P165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T158" i="2" s="1"/>
  <c r="T157" i="2" s="1"/>
  <c r="R159" i="2"/>
  <c r="P159" i="2"/>
  <c r="BI156" i="2"/>
  <c r="BH156" i="2"/>
  <c r="BG156" i="2"/>
  <c r="BE156" i="2"/>
  <c r="T156" i="2"/>
  <c r="R156" i="2"/>
  <c r="P156" i="2"/>
  <c r="BI151" i="2"/>
  <c r="BH151" i="2"/>
  <c r="BG151" i="2"/>
  <c r="BE151" i="2"/>
  <c r="T151" i="2"/>
  <c r="R151" i="2"/>
  <c r="R133" i="2" s="1"/>
  <c r="R132" i="2" s="1"/>
  <c r="P151" i="2"/>
  <c r="BI149" i="2"/>
  <c r="BH149" i="2"/>
  <c r="BG149" i="2"/>
  <c r="BE149" i="2"/>
  <c r="T149" i="2"/>
  <c r="R149" i="2"/>
  <c r="P149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38" i="2"/>
  <c r="BH138" i="2"/>
  <c r="BG138" i="2"/>
  <c r="BE138" i="2"/>
  <c r="T138" i="2"/>
  <c r="R138" i="2"/>
  <c r="P138" i="2"/>
  <c r="BI134" i="2"/>
  <c r="BH134" i="2"/>
  <c r="BG134" i="2"/>
  <c r="BE134" i="2"/>
  <c r="T134" i="2"/>
  <c r="R134" i="2"/>
  <c r="P134" i="2"/>
  <c r="J127" i="2"/>
  <c r="F127" i="2"/>
  <c r="F125" i="2"/>
  <c r="E123" i="2"/>
  <c r="BI110" i="2"/>
  <c r="BH110" i="2"/>
  <c r="BG110" i="2"/>
  <c r="BE110" i="2"/>
  <c r="BI109" i="2"/>
  <c r="BH109" i="2"/>
  <c r="BG109" i="2"/>
  <c r="BF109" i="2"/>
  <c r="BE109" i="2"/>
  <c r="BI108" i="2"/>
  <c r="BH108" i="2"/>
  <c r="BG108" i="2"/>
  <c r="BF108" i="2"/>
  <c r="BE108" i="2"/>
  <c r="BI107" i="2"/>
  <c r="BH107" i="2"/>
  <c r="BG107" i="2"/>
  <c r="BF107" i="2"/>
  <c r="BE107" i="2"/>
  <c r="BI106" i="2"/>
  <c r="BH106" i="2"/>
  <c r="BG106" i="2"/>
  <c r="BF106" i="2"/>
  <c r="BE106" i="2"/>
  <c r="BI105" i="2"/>
  <c r="BH105" i="2"/>
  <c r="BG105" i="2"/>
  <c r="BF105" i="2"/>
  <c r="BE105" i="2"/>
  <c r="J91" i="2"/>
  <c r="F91" i="2"/>
  <c r="F89" i="2"/>
  <c r="E87" i="2"/>
  <c r="J24" i="2"/>
  <c r="E24" i="2"/>
  <c r="J92" i="2"/>
  <c r="J23" i="2"/>
  <c r="J18" i="2"/>
  <c r="E18" i="2"/>
  <c r="F128" i="2"/>
  <c r="J17" i="2"/>
  <c r="J12" i="2"/>
  <c r="J89" i="2" s="1"/>
  <c r="E7" i="2"/>
  <c r="E121" i="2" s="1"/>
  <c r="CK112" i="1"/>
  <c r="CJ112" i="1"/>
  <c r="CI112" i="1"/>
  <c r="CH112" i="1"/>
  <c r="CG112" i="1"/>
  <c r="CF112" i="1"/>
  <c r="BZ112" i="1"/>
  <c r="CE112" i="1"/>
  <c r="CK111" i="1"/>
  <c r="CJ111" i="1"/>
  <c r="CI111" i="1"/>
  <c r="CH111" i="1"/>
  <c r="CG111" i="1"/>
  <c r="CF111" i="1"/>
  <c r="BZ111" i="1"/>
  <c r="CE111" i="1"/>
  <c r="CK110" i="1"/>
  <c r="CJ110" i="1"/>
  <c r="CI110" i="1"/>
  <c r="CH110" i="1"/>
  <c r="CG110" i="1"/>
  <c r="CF110" i="1"/>
  <c r="BZ110" i="1"/>
  <c r="CE110" i="1"/>
  <c r="CK109" i="1"/>
  <c r="CJ109" i="1"/>
  <c r="CI109" i="1"/>
  <c r="CH109" i="1"/>
  <c r="CG109" i="1"/>
  <c r="CF109" i="1"/>
  <c r="BZ109" i="1"/>
  <c r="CE109" i="1"/>
  <c r="L90" i="1"/>
  <c r="AM90" i="1"/>
  <c r="AM89" i="1"/>
  <c r="L89" i="1"/>
  <c r="AM87" i="1"/>
  <c r="L87" i="1"/>
  <c r="L85" i="1"/>
  <c r="L84" i="1"/>
  <c r="BK149" i="2"/>
  <c r="J144" i="2"/>
  <c r="J142" i="2"/>
  <c r="J168" i="3"/>
  <c r="BK138" i="3"/>
  <c r="BK162" i="3"/>
  <c r="BK159" i="3"/>
  <c r="J158" i="3"/>
  <c r="J195" i="4"/>
  <c r="BK273" i="4"/>
  <c r="BK231" i="4"/>
  <c r="J247" i="4"/>
  <c r="J197" i="4"/>
  <c r="BK286" i="4"/>
  <c r="BK226" i="4"/>
  <c r="J150" i="5"/>
  <c r="J166" i="5"/>
  <c r="BK141" i="5"/>
  <c r="BK157" i="6"/>
  <c r="BK203" i="6"/>
  <c r="J273" i="6"/>
  <c r="J195" i="6"/>
  <c r="J149" i="6"/>
  <c r="J188" i="6"/>
  <c r="BK239" i="6"/>
  <c r="J284" i="6"/>
  <c r="BK176" i="6"/>
  <c r="J151" i="6"/>
  <c r="BK155" i="7"/>
  <c r="BK161" i="7"/>
  <c r="J252" i="8"/>
  <c r="J290" i="8"/>
  <c r="BK207" i="8"/>
  <c r="J284" i="8"/>
  <c r="J161" i="8"/>
  <c r="BK231" i="8"/>
  <c r="BK226" i="8"/>
  <c r="BK155" i="8"/>
  <c r="BK164" i="9"/>
  <c r="J146" i="9"/>
  <c r="BK156" i="10"/>
  <c r="BK168" i="10"/>
  <c r="J174" i="10"/>
  <c r="BK152" i="10"/>
  <c r="BK144" i="10"/>
  <c r="BK151" i="10"/>
  <c r="BK144" i="2"/>
  <c r="AS97" i="1"/>
  <c r="BK168" i="3"/>
  <c r="BK165" i="3"/>
  <c r="J316" i="4"/>
  <c r="J284" i="4"/>
  <c r="BK287" i="4"/>
  <c r="BK319" i="4"/>
  <c r="BK157" i="4"/>
  <c r="J289" i="4"/>
  <c r="J291" i="4"/>
  <c r="BK203" i="4"/>
  <c r="J222" i="4"/>
  <c r="J149" i="4"/>
  <c r="BK160" i="5"/>
  <c r="J160" i="5"/>
  <c r="BK297" i="6"/>
  <c r="BK296" i="6" s="1"/>
  <c r="J296" i="6" s="1"/>
  <c r="J108" i="6" s="1"/>
  <c r="BK151" i="6"/>
  <c r="BK271" i="6"/>
  <c r="J283" i="6"/>
  <c r="J263" i="6"/>
  <c r="J271" i="6"/>
  <c r="BK200" i="6"/>
  <c r="J176" i="6"/>
  <c r="J247" i="6"/>
  <c r="J166" i="6"/>
  <c r="BK162" i="7"/>
  <c r="J164" i="7"/>
  <c r="J288" i="8"/>
  <c r="J295" i="8"/>
  <c r="BK239" i="8"/>
  <c r="BK283" i="8"/>
  <c r="BK180" i="8"/>
  <c r="J157" i="8"/>
  <c r="J197" i="8"/>
  <c r="J195" i="8"/>
  <c r="J166" i="8"/>
  <c r="BK222" i="8"/>
  <c r="BK161" i="9"/>
  <c r="J160" i="9"/>
  <c r="BK154" i="10"/>
  <c r="BK181" i="10"/>
  <c r="J195" i="10"/>
  <c r="BK190" i="10"/>
  <c r="BK194" i="10"/>
  <c r="BK161" i="10"/>
  <c r="J181" i="10"/>
  <c r="J192" i="10"/>
  <c r="J178" i="10"/>
  <c r="BK178" i="10"/>
  <c r="J157" i="10"/>
  <c r="J160" i="10"/>
  <c r="J165" i="2"/>
  <c r="J162" i="2"/>
  <c r="J161" i="2"/>
  <c r="BK134" i="3"/>
  <c r="BK166" i="3"/>
  <c r="J146" i="3"/>
  <c r="J213" i="4"/>
  <c r="BK295" i="4"/>
  <c r="J170" i="4"/>
  <c r="J145" i="4"/>
  <c r="BK191" i="4"/>
  <c r="J200" i="4"/>
  <c r="J319" i="4"/>
  <c r="J273" i="4"/>
  <c r="J271" i="4"/>
  <c r="J176" i="4"/>
  <c r="J162" i="5"/>
  <c r="BK158" i="5"/>
  <c r="BK287" i="6"/>
  <c r="J297" i="6"/>
  <c r="J269" i="6"/>
  <c r="BK207" i="6"/>
  <c r="BK213" i="6"/>
  <c r="J287" i="6"/>
  <c r="J170" i="6"/>
  <c r="BK231" i="6"/>
  <c r="J252" i="6"/>
  <c r="J160" i="7"/>
  <c r="BK141" i="7"/>
  <c r="J146" i="7"/>
  <c r="J319" i="8"/>
  <c r="J235" i="8"/>
  <c r="BK269" i="8"/>
  <c r="BK288" i="8"/>
  <c r="J231" i="8"/>
  <c r="J180" i="8"/>
  <c r="BK161" i="8"/>
  <c r="BK145" i="8"/>
  <c r="BK162" i="9"/>
  <c r="J141" i="9"/>
  <c r="J153" i="10"/>
  <c r="J154" i="10"/>
  <c r="J152" i="10"/>
  <c r="J161" i="10"/>
  <c r="BK173" i="10"/>
  <c r="BK158" i="10"/>
  <c r="J150" i="10"/>
  <c r="J143" i="10"/>
  <c r="BK140" i="10"/>
  <c r="J139" i="10"/>
  <c r="J184" i="10"/>
  <c r="J182" i="10"/>
  <c r="BK153" i="10"/>
  <c r="J149" i="10"/>
  <c r="J148" i="10"/>
  <c r="J193" i="10"/>
  <c r="BK186" i="10"/>
  <c r="J172" i="10"/>
  <c r="J142" i="10"/>
  <c r="J203" i="8"/>
  <c r="J213" i="8"/>
  <c r="BK282" i="8"/>
  <c r="J297" i="8"/>
  <c r="BK213" i="8"/>
  <c r="BK176" i="8"/>
  <c r="J269" i="8"/>
  <c r="BK200" i="8"/>
  <c r="BK141" i="9"/>
  <c r="J162" i="9"/>
  <c r="J138" i="10"/>
  <c r="BK188" i="10"/>
  <c r="J159" i="10"/>
  <c r="BK199" i="10"/>
  <c r="BK159" i="10"/>
  <c r="BK164" i="10"/>
  <c r="J164" i="10"/>
  <c r="BK138" i="10"/>
  <c r="BK160" i="2"/>
  <c r="BK163" i="2"/>
  <c r="BK134" i="2"/>
  <c r="BK146" i="3"/>
  <c r="J162" i="3"/>
  <c r="J142" i="3"/>
  <c r="BK297" i="4"/>
  <c r="BK296" i="4" s="1"/>
  <c r="J296" i="4" s="1"/>
  <c r="J108" i="4" s="1"/>
  <c r="BK174" i="4"/>
  <c r="J184" i="4"/>
  <c r="BK155" i="4"/>
  <c r="BK161" i="4"/>
  <c r="BK207" i="4"/>
  <c r="BK145" i="4"/>
  <c r="J269" i="4"/>
  <c r="J267" i="4"/>
  <c r="J239" i="4"/>
  <c r="J164" i="5"/>
  <c r="BK164" i="5"/>
  <c r="BK319" i="6"/>
  <c r="BK161" i="6"/>
  <c r="J316" i="6"/>
  <c r="BK284" i="6"/>
  <c r="J145" i="6"/>
  <c r="BK195" i="6"/>
  <c r="J288" i="6"/>
  <c r="BK252" i="6"/>
  <c r="J286" i="6"/>
  <c r="BK295" i="6"/>
  <c r="J158" i="7"/>
  <c r="J150" i="7"/>
  <c r="BK281" i="8"/>
  <c r="BK273" i="8"/>
  <c r="J184" i="8"/>
  <c r="J191" i="8"/>
  <c r="J282" i="8"/>
  <c r="BK297" i="8"/>
  <c r="BK296" i="8" s="1"/>
  <c r="J296" i="8" s="1"/>
  <c r="J108" i="8" s="1"/>
  <c r="BK287" i="8"/>
  <c r="BK286" i="8"/>
  <c r="BK235" i="8"/>
  <c r="J199" i="10"/>
  <c r="BK192" i="10"/>
  <c r="BK197" i="10"/>
  <c r="BK169" i="10"/>
  <c r="J156" i="10"/>
  <c r="J194" i="10"/>
  <c r="BK145" i="10"/>
  <c r="J140" i="10"/>
  <c r="J163" i="2"/>
  <c r="J156" i="2"/>
  <c r="BK138" i="2"/>
  <c r="BK153" i="3"/>
  <c r="BK151" i="3"/>
  <c r="J287" i="4"/>
  <c r="BK263" i="4"/>
  <c r="BK271" i="4"/>
  <c r="J207" i="4"/>
  <c r="J231" i="4"/>
  <c r="BK195" i="4"/>
  <c r="BK318" i="4"/>
  <c r="BK239" i="4"/>
  <c r="J263" i="4"/>
  <c r="BK288" i="4"/>
  <c r="J267" i="6"/>
  <c r="J319" i="6"/>
  <c r="BK170" i="6"/>
  <c r="BK288" i="6"/>
  <c r="BK184" i="6"/>
  <c r="J281" i="6"/>
  <c r="BK247" i="6"/>
  <c r="J282" i="6"/>
  <c r="J191" i="6"/>
  <c r="J159" i="7"/>
  <c r="BK159" i="7"/>
  <c r="J161" i="7"/>
  <c r="BK291" i="8"/>
  <c r="J316" i="8"/>
  <c r="BK289" i="8"/>
  <c r="J207" i="8"/>
  <c r="J263" i="8"/>
  <c r="J267" i="8"/>
  <c r="BK197" i="8"/>
  <c r="J281" i="8"/>
  <c r="J149" i="8"/>
  <c r="J158" i="9"/>
  <c r="BK155" i="9"/>
  <c r="BK142" i="10"/>
  <c r="J187" i="10"/>
  <c r="BK177" i="10"/>
  <c r="J177" i="10"/>
  <c r="BK141" i="10"/>
  <c r="BK174" i="10"/>
  <c r="J162" i="10"/>
  <c r="J145" i="10"/>
  <c r="BK185" i="10"/>
  <c r="J159" i="2"/>
  <c r="J134" i="2"/>
  <c r="BK156" i="2"/>
  <c r="J163" i="3"/>
  <c r="J151" i="3"/>
  <c r="J153" i="3"/>
  <c r="J297" i="4"/>
  <c r="BK200" i="4"/>
  <c r="BK267" i="4"/>
  <c r="J318" i="4"/>
  <c r="J188" i="4"/>
  <c r="J191" i="4"/>
  <c r="BK277" i="4"/>
  <c r="BK289" i="4"/>
  <c r="J151" i="4"/>
  <c r="BK166" i="5"/>
  <c r="BK161" i="5"/>
  <c r="BK290" i="6"/>
  <c r="J295" i="6"/>
  <c r="BK269" i="6"/>
  <c r="BK188" i="6"/>
  <c r="BK286" i="6"/>
  <c r="J231" i="6"/>
  <c r="J318" i="6"/>
  <c r="BK282" i="6"/>
  <c r="BK316" i="6"/>
  <c r="J197" i="6"/>
  <c r="BK150" i="7"/>
  <c r="J318" i="8"/>
  <c r="J176" i="8"/>
  <c r="BK157" i="8"/>
  <c r="J155" i="8"/>
  <c r="BK149" i="8"/>
  <c r="J283" i="8"/>
  <c r="J188" i="8"/>
  <c r="J226" i="8"/>
  <c r="BK160" i="9"/>
  <c r="BK159" i="9"/>
  <c r="J171" i="10"/>
  <c r="BK196" i="10"/>
  <c r="J173" i="10"/>
  <c r="J185" i="10"/>
  <c r="BK182" i="10"/>
  <c r="J188" i="10"/>
  <c r="J168" i="10"/>
  <c r="BK171" i="10"/>
  <c r="J141" i="10"/>
  <c r="BK150" i="10"/>
  <c r="BK165" i="2"/>
  <c r="AS103" i="1"/>
  <c r="BK158" i="3"/>
  <c r="BK163" i="3"/>
  <c r="BK164" i="3"/>
  <c r="BK222" i="4"/>
  <c r="J295" i="4"/>
  <c r="BK291" i="4"/>
  <c r="BK235" i="4"/>
  <c r="J180" i="4"/>
  <c r="J174" i="4"/>
  <c r="J166" i="4"/>
  <c r="BK281" i="4"/>
  <c r="J281" i="4"/>
  <c r="J277" i="4"/>
  <c r="J158" i="5"/>
  <c r="J161" i="5"/>
  <c r="BK162" i="5"/>
  <c r="J226" i="6"/>
  <c r="BK149" i="6"/>
  <c r="J277" i="6"/>
  <c r="J213" i="6"/>
  <c r="BK197" i="6"/>
  <c r="J291" i="6"/>
  <c r="J289" i="6"/>
  <c r="BK166" i="6"/>
  <c r="J235" i="6"/>
  <c r="J207" i="6"/>
  <c r="J162" i="7"/>
  <c r="BK158" i="7"/>
  <c r="J291" i="8"/>
  <c r="J222" i="8"/>
  <c r="J286" i="8"/>
  <c r="BK174" i="8"/>
  <c r="BK252" i="8"/>
  <c r="J277" i="8"/>
  <c r="BK318" i="8"/>
  <c r="BK170" i="8"/>
  <c r="J174" i="8"/>
  <c r="J159" i="9"/>
  <c r="J161" i="9"/>
  <c r="J180" i="10"/>
  <c r="J155" i="10"/>
  <c r="BK195" i="10"/>
  <c r="BK160" i="10"/>
  <c r="J146" i="10"/>
  <c r="J151" i="10"/>
  <c r="BK187" i="10"/>
  <c r="BK139" i="10"/>
  <c r="J147" i="10"/>
  <c r="J167" i="10"/>
  <c r="BK161" i="2"/>
  <c r="J151" i="2"/>
  <c r="BK142" i="2"/>
  <c r="J149" i="2"/>
  <c r="J164" i="3"/>
  <c r="J166" i="3"/>
  <c r="J159" i="3"/>
  <c r="BK269" i="4"/>
  <c r="J290" i="4"/>
  <c r="J283" i="4"/>
  <c r="J226" i="4"/>
  <c r="BK247" i="4"/>
  <c r="J155" i="4"/>
  <c r="BK176" i="4"/>
  <c r="BK284" i="4"/>
  <c r="BK170" i="4"/>
  <c r="BK180" i="4"/>
  <c r="J155" i="5"/>
  <c r="BK150" i="5"/>
  <c r="J141" i="5"/>
  <c r="BK155" i="6"/>
  <c r="BK291" i="6"/>
  <c r="J184" i="6"/>
  <c r="J180" i="6"/>
  <c r="BK191" i="6"/>
  <c r="J222" i="6"/>
  <c r="BK180" i="6"/>
  <c r="J239" i="6"/>
  <c r="J161" i="6"/>
  <c r="BK146" i="7"/>
  <c r="BK160" i="7"/>
  <c r="BK316" i="8"/>
  <c r="BK271" i="8"/>
  <c r="BK188" i="8"/>
  <c r="BK203" i="8"/>
  <c r="J273" i="8"/>
  <c r="BK295" i="8"/>
  <c r="BK166" i="8"/>
  <c r="J271" i="8"/>
  <c r="J239" i="8"/>
  <c r="J166" i="9"/>
  <c r="BK166" i="9"/>
  <c r="J150" i="9"/>
  <c r="J197" i="10"/>
  <c r="BK147" i="10"/>
  <c r="BK162" i="10"/>
  <c r="BK180" i="10"/>
  <c r="BK155" i="10"/>
  <c r="BK167" i="10"/>
  <c r="J179" i="10"/>
  <c r="BK179" i="10"/>
  <c r="J158" i="10"/>
  <c r="J190" i="10"/>
  <c r="J160" i="2"/>
  <c r="BK162" i="2"/>
  <c r="AS100" i="1"/>
  <c r="BK142" i="3"/>
  <c r="J252" i="4"/>
  <c r="J203" i="4"/>
  <c r="BK166" i="4"/>
  <c r="BK316" i="4"/>
  <c r="BK149" i="4"/>
  <c r="BK282" i="4"/>
  <c r="J288" i="4"/>
  <c r="BK184" i="4"/>
  <c r="BK197" i="4"/>
  <c r="BK159" i="5"/>
  <c r="BK146" i="5"/>
  <c r="BK222" i="6"/>
  <c r="BK277" i="6"/>
  <c r="J200" i="6"/>
  <c r="BK289" i="6"/>
  <c r="J174" i="6"/>
  <c r="BK226" i="6"/>
  <c r="BK235" i="6"/>
  <c r="BK283" i="6"/>
  <c r="BK281" i="6"/>
  <c r="BK166" i="7"/>
  <c r="J155" i="7"/>
  <c r="J141" i="7"/>
  <c r="J200" i="8"/>
  <c r="BK151" i="8"/>
  <c r="J289" i="8"/>
  <c r="BK195" i="8"/>
  <c r="BK247" i="8"/>
  <c r="J170" i="8"/>
  <c r="J145" i="8"/>
  <c r="BK284" i="8"/>
  <c r="J151" i="8"/>
  <c r="BK158" i="9"/>
  <c r="J155" i="9"/>
  <c r="BK146" i="9"/>
  <c r="BK193" i="10"/>
  <c r="BK143" i="10"/>
  <c r="BK191" i="10"/>
  <c r="J165" i="10"/>
  <c r="BK146" i="10"/>
  <c r="BK184" i="10"/>
  <c r="J144" i="10"/>
  <c r="BK148" i="10"/>
  <c r="J166" i="10"/>
  <c r="BK151" i="2"/>
  <c r="J138" i="2"/>
  <c r="BK159" i="2"/>
  <c r="J165" i="3"/>
  <c r="J134" i="3"/>
  <c r="J138" i="3"/>
  <c r="J282" i="4"/>
  <c r="J286" i="4"/>
  <c r="BK290" i="4"/>
  <c r="J157" i="4"/>
  <c r="BK188" i="4"/>
  <c r="BK151" i="4"/>
  <c r="J161" i="4"/>
  <c r="BK283" i="4"/>
  <c r="J235" i="4"/>
  <c r="BK252" i="4"/>
  <c r="BK213" i="4"/>
  <c r="BK155" i="5"/>
  <c r="J159" i="5"/>
  <c r="J146" i="5"/>
  <c r="J203" i="6"/>
  <c r="BK263" i="6"/>
  <c r="J290" i="6"/>
  <c r="BK318" i="6"/>
  <c r="BK273" i="6"/>
  <c r="BK145" i="6"/>
  <c r="BK267" i="6"/>
  <c r="J155" i="6"/>
  <c r="BK174" i="6"/>
  <c r="J157" i="6"/>
  <c r="J166" i="7"/>
  <c r="BK164" i="7"/>
  <c r="BK277" i="8"/>
  <c r="BK263" i="8"/>
  <c r="BK191" i="8"/>
  <c r="J247" i="8"/>
  <c r="J287" i="8"/>
  <c r="BK319" i="8"/>
  <c r="BK290" i="8"/>
  <c r="BK267" i="8"/>
  <c r="BK184" i="8"/>
  <c r="J164" i="9"/>
  <c r="BK150" i="9"/>
  <c r="BK172" i="10"/>
  <c r="BK157" i="10"/>
  <c r="J191" i="10"/>
  <c r="J186" i="10"/>
  <c r="J196" i="10"/>
  <c r="J169" i="10"/>
  <c r="BK165" i="10"/>
  <c r="BK166" i="10"/>
  <c r="BK149" i="10"/>
  <c r="P133" i="2" l="1"/>
  <c r="P132" i="2" s="1"/>
  <c r="T133" i="3"/>
  <c r="T132" i="3" s="1"/>
  <c r="P144" i="4"/>
  <c r="R190" i="4"/>
  <c r="BK161" i="3"/>
  <c r="BK160" i="3"/>
  <c r="J160" i="3" s="1"/>
  <c r="J99" i="3" s="1"/>
  <c r="BK144" i="4"/>
  <c r="T175" i="4"/>
  <c r="P268" i="4"/>
  <c r="T317" i="4"/>
  <c r="R144" i="6"/>
  <c r="P175" i="6"/>
  <c r="P143" i="6" s="1"/>
  <c r="P142" i="6" s="1"/>
  <c r="AU101" i="1" s="1"/>
  <c r="P268" i="6"/>
  <c r="T317" i="6"/>
  <c r="R157" i="7"/>
  <c r="R156" i="7" s="1"/>
  <c r="R138" i="7" s="1"/>
  <c r="BK144" i="8"/>
  <c r="J144" i="8"/>
  <c r="J100" i="8" s="1"/>
  <c r="R165" i="8"/>
  <c r="P190" i="8"/>
  <c r="T199" i="8"/>
  <c r="T161" i="3"/>
  <c r="T160" i="3" s="1"/>
  <c r="BK165" i="4"/>
  <c r="J165" i="4"/>
  <c r="J101" i="4" s="1"/>
  <c r="R175" i="4"/>
  <c r="T268" i="4"/>
  <c r="P317" i="4"/>
  <c r="P157" i="5"/>
  <c r="P156" i="5" s="1"/>
  <c r="BK144" i="6"/>
  <c r="R165" i="6"/>
  <c r="BK190" i="6"/>
  <c r="J190" i="6"/>
  <c r="J103" i="6" s="1"/>
  <c r="T268" i="6"/>
  <c r="P157" i="7"/>
  <c r="P156" i="7" s="1"/>
  <c r="P144" i="8"/>
  <c r="T202" i="8"/>
  <c r="BK157" i="9"/>
  <c r="J157" i="9"/>
  <c r="J104" i="9" s="1"/>
  <c r="P158" i="2"/>
  <c r="P157" i="2"/>
  <c r="R161" i="3"/>
  <c r="R160" i="3"/>
  <c r="P165" i="4"/>
  <c r="P175" i="4"/>
  <c r="BK268" i="4"/>
  <c r="J268" i="4" s="1"/>
  <c r="J107" i="4" s="1"/>
  <c r="P165" i="6"/>
  <c r="P190" i="6"/>
  <c r="P199" i="6"/>
  <c r="R317" i="6"/>
  <c r="BK145" i="7"/>
  <c r="J145" i="7"/>
  <c r="J101" i="7" s="1"/>
  <c r="P165" i="8"/>
  <c r="BK190" i="8"/>
  <c r="J190" i="8" s="1"/>
  <c r="J103" i="8" s="1"/>
  <c r="T268" i="8"/>
  <c r="T317" i="8"/>
  <c r="T157" i="9"/>
  <c r="T156" i="9" s="1"/>
  <c r="T138" i="9" s="1"/>
  <c r="R158" i="2"/>
  <c r="R157" i="2"/>
  <c r="R131" i="2" s="1"/>
  <c r="BK133" i="3"/>
  <c r="J133" i="3"/>
  <c r="J98" i="3" s="1"/>
  <c r="BK175" i="4"/>
  <c r="J175" i="4" s="1"/>
  <c r="J102" i="4" s="1"/>
  <c r="T190" i="4"/>
  <c r="R199" i="4"/>
  <c r="P202" i="6"/>
  <c r="P201" i="6"/>
  <c r="P317" i="6"/>
  <c r="T165" i="8"/>
  <c r="T190" i="8"/>
  <c r="R199" i="8"/>
  <c r="R145" i="9"/>
  <c r="R139" i="9" s="1"/>
  <c r="BK133" i="2"/>
  <c r="J133" i="2"/>
  <c r="J98" i="2" s="1"/>
  <c r="P161" i="3"/>
  <c r="P160" i="3" s="1"/>
  <c r="P131" i="3" s="1"/>
  <c r="AU96" i="1" s="1"/>
  <c r="BK202" i="4"/>
  <c r="J202" i="4"/>
  <c r="J106" i="4" s="1"/>
  <c r="BK145" i="5"/>
  <c r="J145" i="5"/>
  <c r="J101" i="5" s="1"/>
  <c r="T165" i="6"/>
  <c r="R190" i="6"/>
  <c r="R268" i="6"/>
  <c r="P202" i="8"/>
  <c r="P133" i="3"/>
  <c r="P132" i="3"/>
  <c r="R144" i="4"/>
  <c r="R202" i="4"/>
  <c r="R201" i="4" s="1"/>
  <c r="BK317" i="4"/>
  <c r="J317" i="4" s="1"/>
  <c r="J110" i="4" s="1"/>
  <c r="P145" i="5"/>
  <c r="P139" i="5" s="1"/>
  <c r="P138" i="5" s="1"/>
  <c r="AU99" i="1" s="1"/>
  <c r="BK202" i="6"/>
  <c r="J202" i="6"/>
  <c r="J106" i="6" s="1"/>
  <c r="BK157" i="7"/>
  <c r="BK156" i="7"/>
  <c r="J156" i="7" s="1"/>
  <c r="J103" i="7" s="1"/>
  <c r="R202" i="8"/>
  <c r="BK317" i="8"/>
  <c r="J317" i="8"/>
  <c r="J110" i="8" s="1"/>
  <c r="P145" i="9"/>
  <c r="P139" i="9"/>
  <c r="R137" i="10"/>
  <c r="P176" i="10"/>
  <c r="BK158" i="2"/>
  <c r="J158" i="2" s="1"/>
  <c r="J100" i="2" s="1"/>
  <c r="T165" i="4"/>
  <c r="P190" i="4"/>
  <c r="R268" i="4"/>
  <c r="R317" i="4"/>
  <c r="R145" i="5"/>
  <c r="R139" i="5" s="1"/>
  <c r="P144" i="6"/>
  <c r="R202" i="6"/>
  <c r="R201" i="6" s="1"/>
  <c r="T145" i="7"/>
  <c r="T139" i="7" s="1"/>
  <c r="T144" i="8"/>
  <c r="R175" i="8"/>
  <c r="R268" i="8"/>
  <c r="R157" i="9"/>
  <c r="R156" i="9"/>
  <c r="T163" i="10"/>
  <c r="T183" i="10"/>
  <c r="R157" i="5"/>
  <c r="R156" i="5" s="1"/>
  <c r="BK165" i="6"/>
  <c r="J165" i="6" s="1"/>
  <c r="J101" i="6" s="1"/>
  <c r="T175" i="6"/>
  <c r="T199" i="6"/>
  <c r="P145" i="7"/>
  <c r="P139" i="7" s="1"/>
  <c r="P138" i="7" s="1"/>
  <c r="AU102" i="1" s="1"/>
  <c r="BK165" i="8"/>
  <c r="J165" i="8"/>
  <c r="J101" i="8"/>
  <c r="T175" i="8"/>
  <c r="BK268" i="8"/>
  <c r="J268" i="8" s="1"/>
  <c r="J107" i="8" s="1"/>
  <c r="P317" i="8"/>
  <c r="T145" i="9"/>
  <c r="T139" i="9"/>
  <c r="BK163" i="10"/>
  <c r="J163" i="10"/>
  <c r="J99" i="10" s="1"/>
  <c r="BK170" i="10"/>
  <c r="J170" i="10"/>
  <c r="J100" i="10" s="1"/>
  <c r="BK176" i="10"/>
  <c r="J176" i="10"/>
  <c r="J102" i="10" s="1"/>
  <c r="BK189" i="10"/>
  <c r="J189" i="10" s="1"/>
  <c r="J104" i="10" s="1"/>
  <c r="T133" i="2"/>
  <c r="T132" i="2" s="1"/>
  <c r="T131" i="2" s="1"/>
  <c r="R133" i="3"/>
  <c r="R132" i="3" s="1"/>
  <c r="R131" i="3" s="1"/>
  <c r="R165" i="4"/>
  <c r="BK190" i="4"/>
  <c r="J190" i="4"/>
  <c r="J103" i="4" s="1"/>
  <c r="BK199" i="4"/>
  <c r="J199" i="4"/>
  <c r="J104" i="4" s="1"/>
  <c r="BK157" i="5"/>
  <c r="BK156" i="5" s="1"/>
  <c r="J156" i="5" s="1"/>
  <c r="J103" i="5" s="1"/>
  <c r="T144" i="6"/>
  <c r="R175" i="6"/>
  <c r="BK268" i="6"/>
  <c r="J268" i="6" s="1"/>
  <c r="J107" i="6" s="1"/>
  <c r="BK317" i="6"/>
  <c r="J317" i="6" s="1"/>
  <c r="J110" i="6" s="1"/>
  <c r="R145" i="7"/>
  <c r="R139" i="7"/>
  <c r="R144" i="8"/>
  <c r="P175" i="8"/>
  <c r="BK199" i="8"/>
  <c r="J199" i="8" s="1"/>
  <c r="J104" i="8" s="1"/>
  <c r="T137" i="10"/>
  <c r="P170" i="10"/>
  <c r="T176" i="10"/>
  <c r="R189" i="10"/>
  <c r="P202" i="4"/>
  <c r="P201" i="4" s="1"/>
  <c r="T145" i="5"/>
  <c r="T139" i="5"/>
  <c r="BK175" i="6"/>
  <c r="J175" i="6"/>
  <c r="J102" i="6"/>
  <c r="T190" i="6"/>
  <c r="R199" i="6"/>
  <c r="T157" i="7"/>
  <c r="T156" i="7" s="1"/>
  <c r="BK202" i="8"/>
  <c r="J202" i="8" s="1"/>
  <c r="J106" i="8" s="1"/>
  <c r="P157" i="9"/>
  <c r="P156" i="9" s="1"/>
  <c r="BK137" i="10"/>
  <c r="P163" i="10"/>
  <c r="R170" i="10"/>
  <c r="R176" i="10"/>
  <c r="P183" i="10"/>
  <c r="P189" i="10"/>
  <c r="T144" i="4"/>
  <c r="T143" i="4" s="1"/>
  <c r="T202" i="4"/>
  <c r="T201" i="4" s="1"/>
  <c r="T157" i="5"/>
  <c r="T156" i="5"/>
  <c r="T202" i="6"/>
  <c r="T201" i="6"/>
  <c r="BK175" i="8"/>
  <c r="BK143" i="8" s="1"/>
  <c r="J143" i="8" s="1"/>
  <c r="J99" i="8" s="1"/>
  <c r="R190" i="8"/>
  <c r="P268" i="8"/>
  <c r="R317" i="8"/>
  <c r="BK145" i="9"/>
  <c r="J145" i="9"/>
  <c r="J101" i="9"/>
  <c r="P137" i="10"/>
  <c r="P136" i="10"/>
  <c r="P135" i="10" s="1"/>
  <c r="AU106" i="1" s="1"/>
  <c r="R163" i="10"/>
  <c r="T170" i="10"/>
  <c r="BK183" i="10"/>
  <c r="J183" i="10"/>
  <c r="J103" i="10" s="1"/>
  <c r="R183" i="10"/>
  <c r="T189" i="10"/>
  <c r="BK167" i="3"/>
  <c r="J167" i="3"/>
  <c r="J101" i="3" s="1"/>
  <c r="BK140" i="7"/>
  <c r="BK139" i="7"/>
  <c r="BK138" i="7" s="1"/>
  <c r="J138" i="7" s="1"/>
  <c r="J98" i="7" s="1"/>
  <c r="J32" i="7" s="1"/>
  <c r="BK315" i="8"/>
  <c r="J315" i="8" s="1"/>
  <c r="J109" i="8" s="1"/>
  <c r="BK154" i="7"/>
  <c r="J154" i="7"/>
  <c r="J102" i="7"/>
  <c r="BK163" i="7"/>
  <c r="J163" i="7"/>
  <c r="J105" i="7" s="1"/>
  <c r="BK154" i="5"/>
  <c r="J154" i="5"/>
  <c r="J102" i="5" s="1"/>
  <c r="BK165" i="9"/>
  <c r="J165" i="9"/>
  <c r="J106" i="9" s="1"/>
  <c r="BK163" i="5"/>
  <c r="J163" i="5" s="1"/>
  <c r="J105" i="5" s="1"/>
  <c r="BK315" i="6"/>
  <c r="J315" i="6" s="1"/>
  <c r="J109" i="6" s="1"/>
  <c r="BK165" i="7"/>
  <c r="J165" i="7" s="1"/>
  <c r="J106" i="7" s="1"/>
  <c r="BK140" i="9"/>
  <c r="J140" i="9" s="1"/>
  <c r="J100" i="9" s="1"/>
  <c r="BK165" i="5"/>
  <c r="J165" i="5"/>
  <c r="J106" i="5"/>
  <c r="BK199" i="6"/>
  <c r="J199" i="6"/>
  <c r="J104" i="6" s="1"/>
  <c r="BK163" i="9"/>
  <c r="J163" i="9"/>
  <c r="J105" i="9" s="1"/>
  <c r="BK198" i="10"/>
  <c r="J198" i="10"/>
  <c r="J105" i="10" s="1"/>
  <c r="BK164" i="2"/>
  <c r="J164" i="2" s="1"/>
  <c r="J101" i="2" s="1"/>
  <c r="BK315" i="4"/>
  <c r="J315" i="4" s="1"/>
  <c r="J109" i="4" s="1"/>
  <c r="BK140" i="5"/>
  <c r="J140" i="5" s="1"/>
  <c r="J100" i="5" s="1"/>
  <c r="BK154" i="9"/>
  <c r="J154" i="9" s="1"/>
  <c r="J102" i="9" s="1"/>
  <c r="BF139" i="10"/>
  <c r="BF144" i="10"/>
  <c r="BF152" i="10"/>
  <c r="BF167" i="10"/>
  <c r="BF169" i="10"/>
  <c r="BF181" i="10"/>
  <c r="BF186" i="10"/>
  <c r="BK139" i="9"/>
  <c r="J139" i="9" s="1"/>
  <c r="J99" i="9" s="1"/>
  <c r="E85" i="10"/>
  <c r="J92" i="10"/>
  <c r="BF153" i="10"/>
  <c r="BF156" i="10"/>
  <c r="F132" i="10"/>
  <c r="BF140" i="10"/>
  <c r="BF146" i="10"/>
  <c r="BF164" i="10"/>
  <c r="BF179" i="10"/>
  <c r="BF190" i="10"/>
  <c r="BF192" i="10"/>
  <c r="BF193" i="10"/>
  <c r="BF196" i="10"/>
  <c r="BF141" i="10"/>
  <c r="BF147" i="10"/>
  <c r="BF151" i="10"/>
  <c r="BF160" i="10"/>
  <c r="BF195" i="10"/>
  <c r="BF158" i="10"/>
  <c r="BF168" i="10"/>
  <c r="BF172" i="10"/>
  <c r="BF143" i="10"/>
  <c r="BF148" i="10"/>
  <c r="BF162" i="10"/>
  <c r="J129" i="10"/>
  <c r="BF142" i="10"/>
  <c r="BF150" i="10"/>
  <c r="BF157" i="10"/>
  <c r="BF171" i="10"/>
  <c r="BF182" i="10"/>
  <c r="BF187" i="10"/>
  <c r="BF138" i="10"/>
  <c r="BF145" i="10"/>
  <c r="BF149" i="10"/>
  <c r="BF154" i="10"/>
  <c r="BF159" i="10"/>
  <c r="BF165" i="10"/>
  <c r="BF174" i="10"/>
  <c r="BF177" i="10"/>
  <c r="BF180" i="10"/>
  <c r="BF184" i="10"/>
  <c r="BF191" i="10"/>
  <c r="BF199" i="10"/>
  <c r="BK156" i="9"/>
  <c r="J156" i="9" s="1"/>
  <c r="J103" i="9" s="1"/>
  <c r="BF188" i="10"/>
  <c r="BF155" i="10"/>
  <c r="BF161" i="10"/>
  <c r="BF166" i="10"/>
  <c r="BF173" i="10"/>
  <c r="BF178" i="10"/>
  <c r="BF185" i="10"/>
  <c r="BF194" i="10"/>
  <c r="BF197" i="10"/>
  <c r="BF158" i="9"/>
  <c r="J132" i="9"/>
  <c r="BF155" i="9"/>
  <c r="BF161" i="9"/>
  <c r="E85" i="9"/>
  <c r="BF159" i="9"/>
  <c r="F94" i="9"/>
  <c r="BF162" i="9"/>
  <c r="J94" i="9"/>
  <c r="BF146" i="9"/>
  <c r="BF164" i="9"/>
  <c r="BF141" i="9"/>
  <c r="BF150" i="9"/>
  <c r="BF160" i="9"/>
  <c r="BF166" i="9"/>
  <c r="J136" i="8"/>
  <c r="BF195" i="8"/>
  <c r="E130" i="8"/>
  <c r="BF174" i="8"/>
  <c r="BF252" i="8"/>
  <c r="BF282" i="8"/>
  <c r="BF151" i="8"/>
  <c r="J157" i="7"/>
  <c r="J104" i="7"/>
  <c r="J94" i="8"/>
  <c r="BF170" i="8"/>
  <c r="BF184" i="8"/>
  <c r="BF213" i="8"/>
  <c r="BF222" i="8"/>
  <c r="BF271" i="8"/>
  <c r="BF295" i="8"/>
  <c r="BF176" i="8"/>
  <c r="BF288" i="8"/>
  <c r="BF290" i="8"/>
  <c r="F94" i="8"/>
  <c r="BF191" i="8"/>
  <c r="BF197" i="8"/>
  <c r="BF203" i="8"/>
  <c r="BF226" i="8"/>
  <c r="BF283" i="8"/>
  <c r="BF291" i="8"/>
  <c r="BF145" i="8"/>
  <c r="BF166" i="8"/>
  <c r="BF200" i="8"/>
  <c r="BF231" i="8"/>
  <c r="BF287" i="8"/>
  <c r="BF316" i="8"/>
  <c r="J140" i="7"/>
  <c r="J100" i="7" s="1"/>
  <c r="BF235" i="8"/>
  <c r="BF239" i="8"/>
  <c r="BF273" i="8"/>
  <c r="BF297" i="8"/>
  <c r="BF149" i="8"/>
  <c r="BF180" i="8"/>
  <c r="BF269" i="8"/>
  <c r="BF281" i="8"/>
  <c r="BF286" i="8"/>
  <c r="BF289" i="8"/>
  <c r="BF318" i="8"/>
  <c r="BF155" i="8"/>
  <c r="BF161" i="8"/>
  <c r="BF188" i="8"/>
  <c r="BF207" i="8"/>
  <c r="BF247" i="8"/>
  <c r="BF267" i="8"/>
  <c r="BF277" i="8"/>
  <c r="BF284" i="8"/>
  <c r="BF319" i="8"/>
  <c r="BF157" i="8"/>
  <c r="BF263" i="8"/>
  <c r="J144" i="6"/>
  <c r="J100" i="6" s="1"/>
  <c r="BK201" i="6"/>
  <c r="J201" i="6" s="1"/>
  <c r="J105" i="6" s="1"/>
  <c r="BF159" i="7"/>
  <c r="F94" i="7"/>
  <c r="BF141" i="7"/>
  <c r="BF155" i="7"/>
  <c r="BF158" i="7"/>
  <c r="J132" i="7"/>
  <c r="E85" i="7"/>
  <c r="J135" i="7"/>
  <c r="BF164" i="7"/>
  <c r="BF150" i="7"/>
  <c r="BF160" i="7"/>
  <c r="BF162" i="7"/>
  <c r="BF146" i="7"/>
  <c r="BF161" i="7"/>
  <c r="BF166" i="7"/>
  <c r="BF197" i="6"/>
  <c r="BF239" i="6"/>
  <c r="BF263" i="6"/>
  <c r="BF267" i="6"/>
  <c r="BF271" i="6"/>
  <c r="J91" i="6"/>
  <c r="BF235" i="6"/>
  <c r="BF282" i="6"/>
  <c r="BF286" i="6"/>
  <c r="E85" i="6"/>
  <c r="BF273" i="6"/>
  <c r="BF145" i="6"/>
  <c r="BF222" i="6"/>
  <c r="BF284" i="6"/>
  <c r="J139" i="6"/>
  <c r="BF151" i="6"/>
  <c r="BF161" i="6"/>
  <c r="BF174" i="6"/>
  <c r="BF180" i="6"/>
  <c r="BF203" i="6"/>
  <c r="BF213" i="6"/>
  <c r="BF247" i="6"/>
  <c r="BF269" i="6"/>
  <c r="BF290" i="6"/>
  <c r="BF155" i="6"/>
  <c r="BF157" i="6"/>
  <c r="BF176" i="6"/>
  <c r="BF200" i="6"/>
  <c r="BF283" i="6"/>
  <c r="F94" i="6"/>
  <c r="BF231" i="6"/>
  <c r="BF281" i="6"/>
  <c r="BF195" i="6"/>
  <c r="BF207" i="6"/>
  <c r="BF287" i="6"/>
  <c r="BF297" i="6"/>
  <c r="BF316" i="6"/>
  <c r="BF319" i="6"/>
  <c r="BF149" i="6"/>
  <c r="BF191" i="6"/>
  <c r="BF226" i="6"/>
  <c r="BF288" i="6"/>
  <c r="BF289" i="6"/>
  <c r="BF291" i="6"/>
  <c r="BF295" i="6"/>
  <c r="BF318" i="6"/>
  <c r="BF166" i="6"/>
  <c r="BF170" i="6"/>
  <c r="BF184" i="6"/>
  <c r="BF188" i="6"/>
  <c r="BF252" i="6"/>
  <c r="BF277" i="6"/>
  <c r="F94" i="5"/>
  <c r="BF150" i="5"/>
  <c r="BF158" i="5"/>
  <c r="BK201" i="4"/>
  <c r="J201" i="4" s="1"/>
  <c r="J105" i="4" s="1"/>
  <c r="E126" i="5"/>
  <c r="J144" i="4"/>
  <c r="J100" i="4" s="1"/>
  <c r="J135" i="5"/>
  <c r="BF155" i="5"/>
  <c r="BF162" i="5"/>
  <c r="BF141" i="5"/>
  <c r="BF159" i="5"/>
  <c r="J132" i="5"/>
  <c r="BF146" i="5"/>
  <c r="BF164" i="5"/>
  <c r="BF160" i="5"/>
  <c r="BF161" i="5"/>
  <c r="BF166" i="5"/>
  <c r="J161" i="3"/>
  <c r="J100" i="3" s="1"/>
  <c r="J91" i="4"/>
  <c r="BF174" i="4"/>
  <c r="BF247" i="4"/>
  <c r="BF222" i="4"/>
  <c r="BF239" i="4"/>
  <c r="BF283" i="4"/>
  <c r="BF297" i="4"/>
  <c r="BF288" i="4"/>
  <c r="BF290" i="4"/>
  <c r="F139" i="4"/>
  <c r="BF166" i="4"/>
  <c r="BF170" i="4"/>
  <c r="BF191" i="4"/>
  <c r="BF195" i="4"/>
  <c r="BF203" i="4"/>
  <c r="BF231" i="4"/>
  <c r="BF286" i="4"/>
  <c r="BF149" i="4"/>
  <c r="BF207" i="4"/>
  <c r="BF252" i="4"/>
  <c r="BF289" i="4"/>
  <c r="E85" i="4"/>
  <c r="BF151" i="4"/>
  <c r="BF155" i="4"/>
  <c r="BF213" i="4"/>
  <c r="BF282" i="4"/>
  <c r="BK132" i="3"/>
  <c r="BF145" i="4"/>
  <c r="BF176" i="4"/>
  <c r="BF200" i="4"/>
  <c r="BF263" i="4"/>
  <c r="BF281" i="4"/>
  <c r="J94" i="4"/>
  <c r="BF180" i="4"/>
  <c r="BF284" i="4"/>
  <c r="BF295" i="4"/>
  <c r="BF157" i="4"/>
  <c r="BF184" i="4"/>
  <c r="BF267" i="4"/>
  <c r="BF269" i="4"/>
  <c r="BF271" i="4"/>
  <c r="BF287" i="4"/>
  <c r="BF291" i="4"/>
  <c r="BF161" i="4"/>
  <c r="BF188" i="4"/>
  <c r="BF197" i="4"/>
  <c r="BF226" i="4"/>
  <c r="BF235" i="4"/>
  <c r="BF277" i="4"/>
  <c r="BF316" i="4"/>
  <c r="BF319" i="4"/>
  <c r="BF273" i="4"/>
  <c r="BF318" i="4"/>
  <c r="E85" i="3"/>
  <c r="BF134" i="3"/>
  <c r="BK132" i="2"/>
  <c r="J132" i="2" s="1"/>
  <c r="J97" i="2" s="1"/>
  <c r="J89" i="3"/>
  <c r="J92" i="3"/>
  <c r="F128" i="3"/>
  <c r="BF163" i="3"/>
  <c r="BF138" i="3"/>
  <c r="BF164" i="3"/>
  <c r="BF142" i="3"/>
  <c r="BF158" i="3"/>
  <c r="BK157" i="2"/>
  <c r="J157" i="2" s="1"/>
  <c r="J99" i="2" s="1"/>
  <c r="BF146" i="3"/>
  <c r="BF153" i="3"/>
  <c r="BF159" i="3"/>
  <c r="BF162" i="3"/>
  <c r="BF165" i="3"/>
  <c r="BF151" i="3"/>
  <c r="BF166" i="3"/>
  <c r="BF168" i="3"/>
  <c r="BB96" i="1"/>
  <c r="E85" i="2"/>
  <c r="J125" i="2"/>
  <c r="J128" i="2"/>
  <c r="BF138" i="2"/>
  <c r="F92" i="2"/>
  <c r="BF144" i="2"/>
  <c r="BF156" i="2"/>
  <c r="BF162" i="2"/>
  <c r="BF159" i="2"/>
  <c r="BF160" i="2"/>
  <c r="BF161" i="2"/>
  <c r="BF163" i="2"/>
  <c r="BF165" i="2"/>
  <c r="BF142" i="2"/>
  <c r="BF149" i="2"/>
  <c r="BF134" i="2"/>
  <c r="BF151" i="2"/>
  <c r="J35" i="2"/>
  <c r="AV95" i="1" s="1"/>
  <c r="F41" i="5"/>
  <c r="BD99" i="1" s="1"/>
  <c r="F40" i="6"/>
  <c r="BC101" i="1"/>
  <c r="F37" i="10"/>
  <c r="BB106" i="1" s="1"/>
  <c r="F37" i="2"/>
  <c r="BB95" i="1" s="1"/>
  <c r="F41" i="4"/>
  <c r="BD98" i="1" s="1"/>
  <c r="F39" i="8"/>
  <c r="BB104" i="1"/>
  <c r="J37" i="9"/>
  <c r="AV105" i="1" s="1"/>
  <c r="F39" i="4"/>
  <c r="BB98" i="1" s="1"/>
  <c r="F39" i="7"/>
  <c r="BB102" i="1" s="1"/>
  <c r="J37" i="8"/>
  <c r="AV104" i="1" s="1"/>
  <c r="AS94" i="1"/>
  <c r="F35" i="3"/>
  <c r="AZ96" i="1"/>
  <c r="F40" i="4"/>
  <c r="BC98" i="1" s="1"/>
  <c r="F37" i="7"/>
  <c r="AZ102" i="1"/>
  <c r="J35" i="10"/>
  <c r="AV106" i="1"/>
  <c r="F38" i="3"/>
  <c r="BC96" i="1"/>
  <c r="F40" i="5"/>
  <c r="BC99" i="1"/>
  <c r="F37" i="6"/>
  <c r="AZ101" i="1" s="1"/>
  <c r="F39" i="10"/>
  <c r="BD106" i="1" s="1"/>
  <c r="F39" i="3"/>
  <c r="BD96" i="1"/>
  <c r="F39" i="5"/>
  <c r="BB99" i="1"/>
  <c r="F41" i="6"/>
  <c r="BD101" i="1" s="1"/>
  <c r="F40" i="9"/>
  <c r="BC105" i="1" s="1"/>
  <c r="F39" i="9"/>
  <c r="BB105" i="1"/>
  <c r="J37" i="6"/>
  <c r="AV101" i="1"/>
  <c r="F35" i="10"/>
  <c r="AZ106" i="1" s="1"/>
  <c r="F41" i="9"/>
  <c r="BD105" i="1" s="1"/>
  <c r="F39" i="2"/>
  <c r="BD95" i="1"/>
  <c r="F37" i="5"/>
  <c r="AZ99" i="1"/>
  <c r="J37" i="5"/>
  <c r="AV99" i="1" s="1"/>
  <c r="F39" i="6"/>
  <c r="BB101" i="1" s="1"/>
  <c r="F38" i="10"/>
  <c r="BC106" i="1"/>
  <c r="F35" i="2"/>
  <c r="AZ95" i="1"/>
  <c r="F37" i="4"/>
  <c r="AZ98" i="1" s="1"/>
  <c r="F40" i="7"/>
  <c r="BC102" i="1" s="1"/>
  <c r="F41" i="8"/>
  <c r="BD104" i="1"/>
  <c r="J35" i="3"/>
  <c r="AV96" i="1"/>
  <c r="J37" i="4"/>
  <c r="AV98" i="1" s="1"/>
  <c r="F41" i="7"/>
  <c r="BD102" i="1" s="1"/>
  <c r="F40" i="8"/>
  <c r="BC104" i="1"/>
  <c r="F38" i="2"/>
  <c r="BC95" i="1"/>
  <c r="J37" i="7"/>
  <c r="AV102" i="1" s="1"/>
  <c r="F37" i="8"/>
  <c r="AZ104" i="1" s="1"/>
  <c r="F37" i="9"/>
  <c r="AZ105" i="1"/>
  <c r="J115" i="7" l="1"/>
  <c r="J109" i="7" s="1"/>
  <c r="J33" i="7" s="1"/>
  <c r="J34" i="7" s="1"/>
  <c r="AG102" i="1" s="1"/>
  <c r="BK139" i="5"/>
  <c r="BK138" i="5" s="1"/>
  <c r="J138" i="5" s="1"/>
  <c r="J98" i="5" s="1"/>
  <c r="J32" i="5" s="1"/>
  <c r="J115" i="5" s="1"/>
  <c r="BF115" i="5" s="1"/>
  <c r="F38" i="5" s="1"/>
  <c r="BA99" i="1" s="1"/>
  <c r="J139" i="7"/>
  <c r="J99" i="7" s="1"/>
  <c r="J175" i="8"/>
  <c r="J102" i="8" s="1"/>
  <c r="J157" i="5"/>
  <c r="J104" i="5" s="1"/>
  <c r="BK131" i="3"/>
  <c r="J131" i="3" s="1"/>
  <c r="J96" i="3" s="1"/>
  <c r="J30" i="3" s="1"/>
  <c r="J110" i="3" s="1"/>
  <c r="BF110" i="3" s="1"/>
  <c r="J36" i="3" s="1"/>
  <c r="AW96" i="1" s="1"/>
  <c r="BK201" i="8"/>
  <c r="J201" i="8" s="1"/>
  <c r="J105" i="8" s="1"/>
  <c r="T138" i="7"/>
  <c r="T143" i="6"/>
  <c r="T142" i="6" s="1"/>
  <c r="T142" i="4"/>
  <c r="R143" i="8"/>
  <c r="R136" i="10"/>
  <c r="R135" i="10" s="1"/>
  <c r="P201" i="8"/>
  <c r="R138" i="9"/>
  <c r="T201" i="8"/>
  <c r="T142" i="8" s="1"/>
  <c r="R201" i="8"/>
  <c r="R143" i="4"/>
  <c r="R142" i="4" s="1"/>
  <c r="BK143" i="4"/>
  <c r="BK142" i="4" s="1"/>
  <c r="J142" i="4" s="1"/>
  <c r="J98" i="4" s="1"/>
  <c r="J32" i="4" s="1"/>
  <c r="T136" i="10"/>
  <c r="T135" i="10" s="1"/>
  <c r="P138" i="9"/>
  <c r="AU105" i="1"/>
  <c r="P143" i="8"/>
  <c r="P142" i="8"/>
  <c r="AU104" i="1" s="1"/>
  <c r="R143" i="6"/>
  <c r="R142" i="6"/>
  <c r="R138" i="5"/>
  <c r="P143" i="4"/>
  <c r="P142" i="4"/>
  <c r="AU98" i="1" s="1"/>
  <c r="AU97" i="1" s="1"/>
  <c r="T138" i="5"/>
  <c r="T143" i="8"/>
  <c r="BK143" i="6"/>
  <c r="J143" i="6" s="1"/>
  <c r="J99" i="6" s="1"/>
  <c r="T131" i="3"/>
  <c r="BK136" i="10"/>
  <c r="J136" i="10"/>
  <c r="J97" i="10" s="1"/>
  <c r="P131" i="2"/>
  <c r="AU95" i="1"/>
  <c r="J137" i="10"/>
  <c r="J98" i="10" s="1"/>
  <c r="BK138" i="9"/>
  <c r="J138" i="9" s="1"/>
  <c r="J98" i="9" s="1"/>
  <c r="J32" i="9" s="1"/>
  <c r="J115" i="9" s="1"/>
  <c r="BF115" i="9" s="1"/>
  <c r="J38" i="9" s="1"/>
  <c r="AW105" i="1" s="1"/>
  <c r="AT105" i="1" s="1"/>
  <c r="BK142" i="8"/>
  <c r="J142" i="8"/>
  <c r="J98" i="8" s="1"/>
  <c r="J32" i="8" s="1"/>
  <c r="J139" i="5"/>
  <c r="J99" i="5" s="1"/>
  <c r="J132" i="3"/>
  <c r="J97" i="3"/>
  <c r="BK131" i="2"/>
  <c r="J131" i="2" s="1"/>
  <c r="J96" i="2" s="1"/>
  <c r="J30" i="2" s="1"/>
  <c r="J110" i="2" s="1"/>
  <c r="BF110" i="2" s="1"/>
  <c r="J36" i="2" s="1"/>
  <c r="AW95" i="1" s="1"/>
  <c r="AT95" i="1" s="1"/>
  <c r="AU100" i="1"/>
  <c r="BD97" i="1"/>
  <c r="J38" i="5"/>
  <c r="AW99" i="1"/>
  <c r="AT99" i="1"/>
  <c r="BD103" i="1"/>
  <c r="F36" i="3"/>
  <c r="BA96" i="1" s="1"/>
  <c r="AZ97" i="1"/>
  <c r="AV97" i="1" s="1"/>
  <c r="AZ103" i="1"/>
  <c r="AV103" i="1" s="1"/>
  <c r="AT96" i="1"/>
  <c r="BB97" i="1"/>
  <c r="AX97" i="1"/>
  <c r="BC97" i="1"/>
  <c r="AY97" i="1" s="1"/>
  <c r="J104" i="3"/>
  <c r="J31" i="3"/>
  <c r="J32" i="3" s="1"/>
  <c r="AG96" i="1" s="1"/>
  <c r="BC100" i="1"/>
  <c r="AY100" i="1"/>
  <c r="BB103" i="1"/>
  <c r="AX103" i="1"/>
  <c r="J109" i="5"/>
  <c r="J117" i="5"/>
  <c r="BD100" i="1"/>
  <c r="BB100" i="1"/>
  <c r="AX100" i="1"/>
  <c r="AZ100" i="1"/>
  <c r="AV100" i="1"/>
  <c r="BC103" i="1"/>
  <c r="AY103" i="1"/>
  <c r="J119" i="8" l="1"/>
  <c r="J113" i="8" s="1"/>
  <c r="J33" i="8" s="1"/>
  <c r="J34" i="8" s="1"/>
  <c r="AG104" i="1" s="1"/>
  <c r="J119" i="4"/>
  <c r="J113" i="4" s="1"/>
  <c r="J33" i="4" s="1"/>
  <c r="J34" i="4" s="1"/>
  <c r="AG98" i="1" s="1"/>
  <c r="BF115" i="7"/>
  <c r="J38" i="7" s="1"/>
  <c r="AW102" i="1" s="1"/>
  <c r="AT102" i="1" s="1"/>
  <c r="J143" i="4"/>
  <c r="J99" i="4" s="1"/>
  <c r="BK142" i="6"/>
  <c r="J142" i="6" s="1"/>
  <c r="J98" i="6" s="1"/>
  <c r="J32" i="6" s="1"/>
  <c r="J117" i="7"/>
  <c r="R142" i="8"/>
  <c r="BK135" i="10"/>
  <c r="J135" i="10"/>
  <c r="J96" i="10" s="1"/>
  <c r="BF119" i="8"/>
  <c r="F38" i="8" s="1"/>
  <c r="BA104" i="1" s="1"/>
  <c r="J43" i="7"/>
  <c r="BF119" i="4"/>
  <c r="J33" i="5"/>
  <c r="J41" i="3"/>
  <c r="AN96" i="1"/>
  <c r="AN102" i="1"/>
  <c r="AU103" i="1"/>
  <c r="F36" i="2"/>
  <c r="BA95" i="1"/>
  <c r="J121" i="8"/>
  <c r="J104" i="2"/>
  <c r="J112" i="2"/>
  <c r="F38" i="9"/>
  <c r="BA105" i="1" s="1"/>
  <c r="J112" i="3"/>
  <c r="F38" i="4"/>
  <c r="BA98" i="1" s="1"/>
  <c r="BA97" i="1" s="1"/>
  <c r="AW97" i="1" s="1"/>
  <c r="AT97" i="1" s="1"/>
  <c r="J121" i="4"/>
  <c r="J34" i="5"/>
  <c r="AG99" i="1"/>
  <c r="AN99" i="1" s="1"/>
  <c r="J38" i="4"/>
  <c r="AW98" i="1" s="1"/>
  <c r="AT98" i="1" s="1"/>
  <c r="J109" i="9"/>
  <c r="J33" i="9" s="1"/>
  <c r="J34" i="9" s="1"/>
  <c r="AG105" i="1" s="1"/>
  <c r="AN105" i="1" s="1"/>
  <c r="BD94" i="1"/>
  <c r="W36" i="1"/>
  <c r="BC94" i="1"/>
  <c r="W35" i="1"/>
  <c r="AZ94" i="1"/>
  <c r="BB94" i="1"/>
  <c r="AX94" i="1" s="1"/>
  <c r="AN104" i="1" l="1"/>
  <c r="J116" i="10"/>
  <c r="J30" i="10"/>
  <c r="J114" i="10" s="1"/>
  <c r="J108" i="10" s="1"/>
  <c r="AN98" i="1"/>
  <c r="J119" i="6"/>
  <c r="J38" i="8"/>
  <c r="AW104" i="1" s="1"/>
  <c r="AT104" i="1" s="1"/>
  <c r="F38" i="7"/>
  <c r="BA102" i="1" s="1"/>
  <c r="BF114" i="10"/>
  <c r="J36" i="10" s="1"/>
  <c r="AW106" i="1" s="1"/>
  <c r="AT106" i="1" s="1"/>
  <c r="J31" i="10"/>
  <c r="J32" i="10" s="1"/>
  <c r="AG106" i="1" s="1"/>
  <c r="J43" i="9"/>
  <c r="J43" i="4"/>
  <c r="J43" i="5"/>
  <c r="J31" i="2"/>
  <c r="J32" i="2" s="1"/>
  <c r="AG95" i="1" s="1"/>
  <c r="AN95" i="1" s="1"/>
  <c r="AU94" i="1"/>
  <c r="AY94" i="1"/>
  <c r="W34" i="1"/>
  <c r="J117" i="9"/>
  <c r="AG103" i="1"/>
  <c r="AG97" i="1"/>
  <c r="AV94" i="1"/>
  <c r="BA103" i="1"/>
  <c r="AW103" i="1" s="1"/>
  <c r="AT103" i="1" s="1"/>
  <c r="AN106" i="1" l="1"/>
  <c r="J113" i="6"/>
  <c r="BF119" i="6"/>
  <c r="J43" i="8"/>
  <c r="J41" i="10"/>
  <c r="AN97" i="1"/>
  <c r="J41" i="2"/>
  <c r="AN103" i="1"/>
  <c r="F36" i="10"/>
  <c r="BA106" i="1" s="1"/>
  <c r="J33" i="6" l="1"/>
  <c r="J34" i="6" s="1"/>
  <c r="J121" i="6"/>
  <c r="F38" i="6"/>
  <c r="BA101" i="1" s="1"/>
  <c r="BA100" i="1" s="1"/>
  <c r="J38" i="6"/>
  <c r="AW101" i="1" s="1"/>
  <c r="AT101" i="1" s="1"/>
  <c r="AG101" i="1" l="1"/>
  <c r="J43" i="6"/>
  <c r="AW100" i="1"/>
  <c r="AT100" i="1" s="1"/>
  <c r="BA94" i="1"/>
  <c r="AG100" i="1" l="1"/>
  <c r="AN101" i="1"/>
  <c r="W33" i="1"/>
  <c r="AW94" i="1"/>
  <c r="AN100" i="1" l="1"/>
  <c r="AG94" i="1"/>
  <c r="AK33" i="1"/>
  <c r="AT94" i="1"/>
  <c r="AG110" i="1" l="1"/>
  <c r="AG112" i="1"/>
  <c r="AG109" i="1"/>
  <c r="AG111" i="1"/>
  <c r="AK26" i="1"/>
  <c r="AN94" i="1"/>
  <c r="CD110" i="1" l="1"/>
  <c r="AV110" i="1"/>
  <c r="BY110" i="1" s="1"/>
  <c r="AV109" i="1"/>
  <c r="BY109" i="1" s="1"/>
  <c r="CD109" i="1"/>
  <c r="W32" i="1" s="1"/>
  <c r="AG108" i="1"/>
  <c r="AN109" i="1"/>
  <c r="CD111" i="1"/>
  <c r="AV111" i="1"/>
  <c r="BY111" i="1" s="1"/>
  <c r="AV112" i="1"/>
  <c r="BY112" i="1" s="1"/>
  <c r="CD112" i="1"/>
  <c r="AK27" i="1" l="1"/>
  <c r="AK29" i="1" s="1"/>
  <c r="AK38" i="1" s="1"/>
  <c r="AG114" i="1"/>
  <c r="AK32" i="1"/>
  <c r="AN111" i="1"/>
  <c r="AN110" i="1"/>
  <c r="AN112" i="1"/>
  <c r="AN108" i="1" s="1"/>
  <c r="AN114" i="1" s="1"/>
</calcChain>
</file>

<file path=xl/sharedStrings.xml><?xml version="1.0" encoding="utf-8"?>
<sst xmlns="http://schemas.openxmlformats.org/spreadsheetml/2006/main" count="9442" uniqueCount="748">
  <si>
    <t>Export Komplet</t>
  </si>
  <si>
    <t/>
  </si>
  <si>
    <t>2.0</t>
  </si>
  <si>
    <t>False</t>
  </si>
  <si>
    <t>{2c244614-9b5a-42a5-9ed3-2b27c2ca11fa}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</si>
  <si>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</si>
  <si>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</si>
  <si>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</si>
  <si>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</si>
  <si>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</si>
  <si>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</si>
  <si>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</si>
  <si>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</si>
  <si>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</si>
  <si>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</si>
  <si>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</si>
  <si>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</si>
  <si>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</si>
  <si>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</si>
  <si>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Lesy mesta Spišská Nová Ves</t>
  </si>
  <si>
    <t>Dátum:</t>
  </si>
  <si>
    <t>Objednávateľ:</t>
  </si>
  <si>
    <t>IČO:</t>
  </si>
  <si>
    <t xml:space="preserve">Lesy mesta Spišská Nová Ves s.r.o. </t>
  </si>
  <si>
    <t>IČ DPH:</t>
  </si>
  <si>
    <t>Zhotoviteľ:</t>
  </si>
  <si>
    <t>Vyplň údaj</t>
  </si>
  <si>
    <t>Projektant:</t>
  </si>
  <si>
    <t>MK2 PLUS, s.r.o.</t>
  </si>
  <si>
    <t>True</t>
  </si>
  <si>
    <t>Spracovateľ:</t>
  </si>
  <si>
    <t xml:space="preserve"> 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</si>
  <si>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</si>
  <si>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</si>
  <si>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</si>
  <si>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</si>
  <si>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</si>
  <si>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</si>
  <si>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</si>
  <si>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</si>
  <si>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</si>
  <si>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</si>
  <si>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</si>
  <si>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</si>
  <si>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</si>
  <si>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</si>
  <si>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</si>
  <si>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</si>
  <si>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</si>
  <si>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</si>
  <si>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</si>
  <si>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</si>
  <si>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</si>
  <si>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</si>
  <si>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</si>
  <si>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</si>
  <si>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</si>
  <si>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</si>
  <si>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</si>
  <si>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</si>
  <si>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</si>
  <si>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</si>
  <si>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</si>
  <si>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</si>
  <si>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</si>
  <si>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</si>
  <si>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</si>
  <si>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</si>
  <si>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</si>
  <si>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</si>
  <si>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</si>
  <si>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</si>
  <si>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</si>
  <si>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</si>
  <si>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</si>
  <si>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</si>
  <si>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</si>
  <si>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</si>
  <si>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</si>
  <si>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</si>
  <si>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</si>
  <si>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Cyklistický trail – trasa č. 1</t>
  </si>
  <si>
    <t>STA</t>
  </si>
  <si>
    <t>1</t>
  </si>
  <si>
    <t>{c6c11865-f1e1-4e90-9cb3-5db7f5922ecf}</t>
  </si>
  <si>
    <t>SO 02</t>
  </si>
  <si>
    <t>Cyklistický trail – trasa č. 2</t>
  </si>
  <si>
    <t>{413782ac-ce2c-418f-8e73-247b68e30269}</t>
  </si>
  <si>
    <t>SO 03</t>
  </si>
  <si>
    <t>Altánok Skalka</t>
  </si>
  <si>
    <t>{d808ffaf-0f6a-43a6-924e-242052851dd2}</t>
  </si>
  <si>
    <t>SO 03-0</t>
  </si>
  <si>
    <t>Altánok</t>
  </si>
  <si>
    <t>Časť</t>
  </si>
  <si>
    <t>2</t>
  </si>
  <si>
    <t>{b555ae60-d7b0-4150-b53b-dea1fcfcb0eb}</t>
  </si>
  <si>
    <t>SO 03-1</t>
  </si>
  <si>
    <t>Lavičky a odpadkové koše, ohnisko</t>
  </si>
  <si>
    <t>{a7aa531d-8f9a-4add-bd1f-e6d7b1ecbdd8}</t>
  </si>
  <si>
    <t>SO 04</t>
  </si>
  <si>
    <t>Altánok Hliníky</t>
  </si>
  <si>
    <t>{67bba3a2-6259-4d29-8e2a-115e4f667297}</t>
  </si>
  <si>
    <t>SO 04-0</t>
  </si>
  <si>
    <t>{d407d0d4-f6e2-4878-a270-c1492e08238c}</t>
  </si>
  <si>
    <t>SO 04-1</t>
  </si>
  <si>
    <t>{564d6f66-7f30-4125-8729-e1e3ad33431a}</t>
  </si>
  <si>
    <t>SO 05</t>
  </si>
  <si>
    <t>Altánok Javor Poľana</t>
  </si>
  <si>
    <t>{46acaab1-5944-419f-90d9-c5b3436ab47a}</t>
  </si>
  <si>
    <t>SO 05-0</t>
  </si>
  <si>
    <t>{7ee7d5e7-9708-45cb-aa53-4228a15cf4c2}</t>
  </si>
  <si>
    <t>SO 05-1</t>
  </si>
  <si>
    <t>{c41bf4e0-e046-42fa-b495-b34fa05d8faf}</t>
  </si>
  <si>
    <t>SO 06</t>
  </si>
  <si>
    <t>Bežecké trate GLOCINGERKA a ZELENÝ VRCH - odvodnenie</t>
  </si>
  <si>
    <t>{812142c3-ca8b-4f25-814a-245e51a6a480}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</si>
  <si>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</si>
  <si>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</si>
  <si>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</si>
  <si>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</si>
  <si>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</si>
  <si>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</si>
  <si>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</si>
  <si>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</si>
  <si>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</si>
  <si>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</si>
  <si>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</si>
  <si>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SO 01 - Cyklistický trail – trasa č. 1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</si>
  <si>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</si>
  <si>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</si>
  <si>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</si>
  <si>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</si>
  <si>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</si>
  <si>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</si>
  <si>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</si>
  <si>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</si>
  <si>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>PSV - Práce a dodávky PSV</t>
  </si>
  <si>
    <t xml:space="preserve">    762 - Konštrukcie tesárske</t>
  </si>
  <si>
    <t>HZS - Hodinové zúčtovacie sadzby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</si>
  <si>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</si>
  <si>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</si>
  <si>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</si>
  <si>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</si>
  <si>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</si>
  <si>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</si>
  <si>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</si>
  <si>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</si>
  <si>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</si>
  <si>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</si>
  <si>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</si>
  <si>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</si>
  <si>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</si>
  <si>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</si>
  <si>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</si>
  <si>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</si>
  <si>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</si>
  <si>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</si>
  <si>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</si>
  <si>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</si>
  <si>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</si>
  <si>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</si>
  <si>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</si>
  <si>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</si>
  <si>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</si>
  <si>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</si>
  <si>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121101112.S</t>
  </si>
  <si>
    <t>Odstránenie ornice s premiestn. na hromady, so zložením na vzdialenosť do 100 m a do 1000 m3</t>
  </si>
  <si>
    <t>m3</t>
  </si>
  <si>
    <t>4</t>
  </si>
  <si>
    <t>933357763</t>
  </si>
  <si>
    <t>VV</t>
  </si>
  <si>
    <t>0,1*2*1000</t>
  </si>
  <si>
    <t>Medzisúčet</t>
  </si>
  <si>
    <t>3</t>
  </si>
  <si>
    <t>Súčet</t>
  </si>
  <si>
    <t>131201102.S</t>
  </si>
  <si>
    <t>Výkop nezapaženej jamy v hornine 3, nad 100 do 1000 m3</t>
  </si>
  <si>
    <t>-1303952189</t>
  </si>
  <si>
    <t>2*0,3*1000</t>
  </si>
  <si>
    <t>131201109.S</t>
  </si>
  <si>
    <t>Hĺbenie nezapažených jám a zárezov. Príplatok za lepivosť horniny 3</t>
  </si>
  <si>
    <t>75787448</t>
  </si>
  <si>
    <t>600,000/2</t>
  </si>
  <si>
    <t>162501132.S</t>
  </si>
  <si>
    <t>Vodorovné premiestnenie výkopku po nespevnenej ceste z horniny tr.1-4, nad 100 do 1000 m3 na vzdialenosť do 3000 m</t>
  </si>
  <si>
    <t>-335897808</t>
  </si>
  <si>
    <t>200"ornica</t>
  </si>
  <si>
    <t>600"vykop</t>
  </si>
  <si>
    <t>5</t>
  </si>
  <si>
    <t>162501133.S</t>
  </si>
  <si>
    <t>Vodorovné premiestnenie výkopku po nespevnenej ceste z horniny tr.1-4, nad 100 do 1000 m3, príplatok k cene za každých ďalšich a začatých 1000 m</t>
  </si>
  <si>
    <t>-191781870</t>
  </si>
  <si>
    <t>800*7 'Prepočítané koeficientom množstva</t>
  </si>
  <si>
    <t>6</t>
  </si>
  <si>
    <t>167101102.S</t>
  </si>
  <si>
    <t>Nakladanie neuľahnutého výkopku z hornín tr.1-4 nad 100 do 1000 m3</t>
  </si>
  <si>
    <t>-632833065</t>
  </si>
  <si>
    <t>7</t>
  </si>
  <si>
    <t>999-01</t>
  </si>
  <si>
    <t>Zhotovenie klopenej zákruty</t>
  </si>
  <si>
    <t>ks</t>
  </si>
  <si>
    <t>1218209451</t>
  </si>
  <si>
    <t>PSV</t>
  </si>
  <si>
    <t>Práce a dodávky PSV</t>
  </si>
  <si>
    <t>762</t>
  </si>
  <si>
    <t>Konštrukcie tesárske</t>
  </si>
  <si>
    <t>8</t>
  </si>
  <si>
    <t>762-01</t>
  </si>
  <si>
    <t>D+M Zápierky</t>
  </si>
  <si>
    <t>16</t>
  </si>
  <si>
    <t>-1253201179</t>
  </si>
  <si>
    <t>9</t>
  </si>
  <si>
    <t>762-02</t>
  </si>
  <si>
    <t>D+M Dropu</t>
  </si>
  <si>
    <t>-2060993073</t>
  </si>
  <si>
    <t>10</t>
  </si>
  <si>
    <t>762-03</t>
  </si>
  <si>
    <t>D+M Skok</t>
  </si>
  <si>
    <t>338472280</t>
  </si>
  <si>
    <t>11</t>
  </si>
  <si>
    <t>762-04</t>
  </si>
  <si>
    <t>D+M Mostík</t>
  </si>
  <si>
    <t>-983117917</t>
  </si>
  <si>
    <t>12</t>
  </si>
  <si>
    <t>998762202.S</t>
  </si>
  <si>
    <t>Presun hmôt pre konštrukcie tesárske v objektoch výšky do 12 m</t>
  </si>
  <si>
    <t>%</t>
  </si>
  <si>
    <t>-744513635</t>
  </si>
  <si>
    <t>HZS</t>
  </si>
  <si>
    <t>Hodinové zúčtovacie sadzby</t>
  </si>
  <si>
    <t>13</t>
  </si>
  <si>
    <t>HZS000111.S</t>
  </si>
  <si>
    <t>Stavebno montážne práce menej náročne, pomocné alebo manupulačné (Tr. 1) v rozsahu viac ako 8 hodín - rôzne práce na cyklistickom traile</t>
  </si>
  <si>
    <t>hod</t>
  </si>
  <si>
    <t>512</t>
  </si>
  <si>
    <t>-1302978733</t>
  </si>
  <si>
    <t>SO 02 - Cyklistický trail – trasa č. 2</t>
  </si>
  <si>
    <t>2076936494</t>
  </si>
  <si>
    <t>0,1*2*2300</t>
  </si>
  <si>
    <t>498231343</t>
  </si>
  <si>
    <t>2*0,3*2300</t>
  </si>
  <si>
    <t>-2018994310</t>
  </si>
  <si>
    <t>1380/2</t>
  </si>
  <si>
    <t>1815906485</t>
  </si>
  <si>
    <t>460"ornica</t>
  </si>
  <si>
    <t>1380"vykop</t>
  </si>
  <si>
    <t>2036386839</t>
  </si>
  <si>
    <t>1840*7 'Prepočítané koeficientom množstva</t>
  </si>
  <si>
    <t>-1955269397</t>
  </si>
  <si>
    <t>-727322795</t>
  </si>
  <si>
    <t>999-02</t>
  </si>
  <si>
    <t>Zhotovenie vlniek</t>
  </si>
  <si>
    <t>162159980</t>
  </si>
  <si>
    <t>349256776</t>
  </si>
  <si>
    <t>1135082089</t>
  </si>
  <si>
    <t>1654266200</t>
  </si>
  <si>
    <t>762-05</t>
  </si>
  <si>
    <t>D+M Lavice</t>
  </si>
  <si>
    <t>-239910049</t>
  </si>
  <si>
    <t>14</t>
  </si>
  <si>
    <t>85891499</t>
  </si>
  <si>
    <t>15</t>
  </si>
  <si>
    <t>5476550</t>
  </si>
  <si>
    <t>SO 03 - Altánok Skalka</t>
  </si>
  <si>
    <t>Časť:</t>
  </si>
  <si>
    <t>SO 03-0 - Altánok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</si>
  <si>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</si>
  <si>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</si>
  <si>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</si>
  <si>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</si>
  <si>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 xml:space="preserve">    764 - Konštrukcie klampiarske</t>
  </si>
  <si>
    <t xml:space="preserve">    783 - Nátery</t>
  </si>
  <si>
    <t>VRN - Investičné náklady neobsiahnuté v cenách</t>
  </si>
  <si>
    <t>132211121.S</t>
  </si>
  <si>
    <t>Hĺbenie rýh šírky nad 600  do 1300 mm v  horninách tr. 3 súdržných - ručným náradím</t>
  </si>
  <si>
    <t>-524493384</t>
  </si>
  <si>
    <t>0,8*0,8*(0,9-0,06)*6</t>
  </si>
  <si>
    <t>132211139.S</t>
  </si>
  <si>
    <t>Príplatok za lepivosť pri hĺbení rýh š nad 600 do 1300 mm ručným náradím v horninetr. 3</t>
  </si>
  <si>
    <t>356108646</t>
  </si>
  <si>
    <t>3,226/2</t>
  </si>
  <si>
    <t>162501112.S</t>
  </si>
  <si>
    <t>Vodorovné premiestnenie výkopku po nespevnenej ceste z horniny tr.1-4, do 100 m3 na vzdialenosť do 3000 m</t>
  </si>
  <si>
    <t>131872434</t>
  </si>
  <si>
    <t>3,226</t>
  </si>
  <si>
    <t>162501113.S</t>
  </si>
  <si>
    <t>Vodorovné premiestnenie výkopku po nespevnenej ceste z horniny tr.1-4, do 100 m3, príplatok k cene za každých ďalšich a začatých 1000 m</t>
  </si>
  <si>
    <t>-1064733602</t>
  </si>
  <si>
    <t>3,226*7 'Prepočítané koeficientom množstva</t>
  </si>
  <si>
    <t>167101101.S</t>
  </si>
  <si>
    <t>Nakladanie neuľahnutého výkopku z hornín tr.1-4 do 100 m3</t>
  </si>
  <si>
    <t>-788693471</t>
  </si>
  <si>
    <t>171209002.S</t>
  </si>
  <si>
    <t>Poplatok za skladovanie - zemina a kamenivo (17 05) ostatné</t>
  </si>
  <si>
    <t>t</t>
  </si>
  <si>
    <t>-316466095</t>
  </si>
  <si>
    <t>3,226*2</t>
  </si>
  <si>
    <t>Zakladanie</t>
  </si>
  <si>
    <t>275313611.S</t>
  </si>
  <si>
    <t>Betón základových pätiek, prostý tr. C 16/20</t>
  </si>
  <si>
    <t>-1823781169</t>
  </si>
  <si>
    <t>0,8*0,8*1*6</t>
  </si>
  <si>
    <t>275351217.S</t>
  </si>
  <si>
    <t>Debnenie stien základových pätiek, zhotovenie-tradičné</t>
  </si>
  <si>
    <t>m2</t>
  </si>
  <si>
    <t>977193702</t>
  </si>
  <si>
    <t>(1-0,84)*0,8*4*6</t>
  </si>
  <si>
    <t>275351218.S</t>
  </si>
  <si>
    <t>Debnenie stien základových pätiek, odstránenie-tradičné</t>
  </si>
  <si>
    <t>1425541712</t>
  </si>
  <si>
    <t>Komunikácie</t>
  </si>
  <si>
    <t>564831111.SR</t>
  </si>
  <si>
    <t>Podklad zo štrkodrviny s rozprestretím a zhutnením, po zhutnení hr. 100 mm (fr. 0-63)</t>
  </si>
  <si>
    <t>1202217710</t>
  </si>
  <si>
    <t>8,3*4,7</t>
  </si>
  <si>
    <t>564851111.SR</t>
  </si>
  <si>
    <t>Podklad zo štrkodrviny s rozprestretím a zhutnením, po zhutnení hr. 150 mm, fr. 4-16</t>
  </si>
  <si>
    <t>-270538982</t>
  </si>
  <si>
    <t>596911141.SR</t>
  </si>
  <si>
    <t>Kladenie betónovej zámkovej dlažby komunikácií pre peších hr. 60 mm pre peších do 50 m2 so zriadením lôžka z kameniva hr. 40 mm</t>
  </si>
  <si>
    <t>-231750267</t>
  </si>
  <si>
    <t>M</t>
  </si>
  <si>
    <t>592460008100.SR</t>
  </si>
  <si>
    <t>Dlažba betónová zámková, hr. 60 mm</t>
  </si>
  <si>
    <t>-41652281</t>
  </si>
  <si>
    <t>39,01*1,02 'Prepočítané koeficientom množstva</t>
  </si>
  <si>
    <t>Ostatné konštrukcie a práce-búranie</t>
  </si>
  <si>
    <t>916531112.S</t>
  </si>
  <si>
    <t>Osadenie záhonového alebo parkového obrubníka betón., do lôžka z bet. pros. tr. C 16/20 bez bočnej opory</t>
  </si>
  <si>
    <t>m</t>
  </si>
  <si>
    <t>-507007494</t>
  </si>
  <si>
    <t>8,3*2+4,7*2</t>
  </si>
  <si>
    <t>592170001800.S</t>
  </si>
  <si>
    <t>Obrubník parkový, lxšxv 1000x50x200 mm, prírodný</t>
  </si>
  <si>
    <t>-1588137727</t>
  </si>
  <si>
    <t>26*1,01 'Prepočítané koeficientom množstva</t>
  </si>
  <si>
    <t>918101112.S</t>
  </si>
  <si>
    <t>Lôžko pod obrubníky, krajníky alebo obruby z dlažobných kociek z betónu prostého tr. C 16/20</t>
  </si>
  <si>
    <t>-583528584</t>
  </si>
  <si>
    <t>26,000*0,3*0,3</t>
  </si>
  <si>
    <t>99</t>
  </si>
  <si>
    <t>Presun hmôt HSV</t>
  </si>
  <si>
    <t>17</t>
  </si>
  <si>
    <t>998011001.S</t>
  </si>
  <si>
    <t>Presun hmôt pre budovy (801, 803, 812), zvislá konštr. z tehál, tvárnic, z kovu výšky do 6 m</t>
  </si>
  <si>
    <t>-472753481</t>
  </si>
  <si>
    <t>18</t>
  </si>
  <si>
    <t>762332110.S</t>
  </si>
  <si>
    <t>Montáž viazaných konštrukcií krovov striech z reziva priemernej plochy do 120 cm2</t>
  </si>
  <si>
    <t>1938535955</t>
  </si>
  <si>
    <t>2*9</t>
  </si>
  <si>
    <t>Medzisúčet kliestiny</t>
  </si>
  <si>
    <t>19</t>
  </si>
  <si>
    <t>762332130.S</t>
  </si>
  <si>
    <t>Montáž viazaných konštrukcií krovov striech z reziva priemernej plochy 224 - 288 cm2</t>
  </si>
  <si>
    <t>-1857859603</t>
  </si>
  <si>
    <t>8,6*2</t>
  </si>
  <si>
    <t>Medzisúčet pomurnica</t>
  </si>
  <si>
    <t>4,15*3</t>
  </si>
  <si>
    <t>Medzisúčet vzpera</t>
  </si>
  <si>
    <t>605120007100.SR</t>
  </si>
  <si>
    <t>Hranoly, viď. PD</t>
  </si>
  <si>
    <t>32</t>
  </si>
  <si>
    <t>1940321522</t>
  </si>
  <si>
    <t>8,6*2*0,16*0,18</t>
  </si>
  <si>
    <t>4,15*3*0,18*0,16</t>
  </si>
  <si>
    <t>2*9*0,16*0,08</t>
  </si>
  <si>
    <t>1,084*1,1 'Prepočítané koeficientom množstva</t>
  </si>
  <si>
    <t>21</t>
  </si>
  <si>
    <t>762341201.S</t>
  </si>
  <si>
    <t>Montáž latovania jednoduchých striech pre sklon do 60°</t>
  </si>
  <si>
    <t>297451899</t>
  </si>
  <si>
    <t>8,6*10*2</t>
  </si>
  <si>
    <t>22</t>
  </si>
  <si>
    <t>605140001700.SR</t>
  </si>
  <si>
    <t xml:space="preserve">Laty </t>
  </si>
  <si>
    <t>152822136</t>
  </si>
  <si>
    <t>8,6*10*2*0,06*0,04</t>
  </si>
  <si>
    <t>0,413*1,1 'Prepočítané koeficientom množstva</t>
  </si>
  <si>
    <t>23</t>
  </si>
  <si>
    <t>762395000.S</t>
  </si>
  <si>
    <t>Spojovacie prostriedky pre viazané konštrukcie krovov, debnenie a laťovanie, nadstrešné konštr., spádové kliny - svorky, dosky, klince, pásová oceľ, vruty</t>
  </si>
  <si>
    <t>-1527317636</t>
  </si>
  <si>
    <t>1,192+0,454</t>
  </si>
  <si>
    <t>24</t>
  </si>
  <si>
    <t>762731110.S</t>
  </si>
  <si>
    <t>Montáž priestorových viazaných konštrukcií z guľatiny prierezovej plochy do 120 cm2</t>
  </si>
  <si>
    <t>2108659686</t>
  </si>
  <si>
    <t>1*(4*2+2+2+2)</t>
  </si>
  <si>
    <t>25</t>
  </si>
  <si>
    <t>762731120.S</t>
  </si>
  <si>
    <t>Montáž priestorových viazaných konštrukcií z guľatiny prierezovej plochy 120 - 224 cm2</t>
  </si>
  <si>
    <t>537523826</t>
  </si>
  <si>
    <t>6*2*3,5</t>
  </si>
  <si>
    <t>Medzisúčet steny</t>
  </si>
  <si>
    <t>3,14*9</t>
  </si>
  <si>
    <t>Medzisúčet krokvy</t>
  </si>
  <si>
    <t>3,65*17</t>
  </si>
  <si>
    <t>Medzisúčet zadna stena</t>
  </si>
  <si>
    <t>26</t>
  </si>
  <si>
    <t>762731150.S</t>
  </si>
  <si>
    <t>Montáž priestorových viazaných konštrukcií z guľatiny prierezovej plochy 288 - 600 cm2</t>
  </si>
  <si>
    <t>-1119216962</t>
  </si>
  <si>
    <t>(0,9+1,44)*6</t>
  </si>
  <si>
    <t>27</t>
  </si>
  <si>
    <t>052130001300.S</t>
  </si>
  <si>
    <t>Výrez stĺpový, viď. PD</t>
  </si>
  <si>
    <t>1392836042</t>
  </si>
  <si>
    <t>(PI*0,125*0,125*4,15)</t>
  </si>
  <si>
    <t>(PI*0,125*0,125*14,04)</t>
  </si>
  <si>
    <t>Medzisúčet 250mm</t>
  </si>
  <si>
    <t>(PI*0,075*0,075*70,26)</t>
  </si>
  <si>
    <t>(PI*0,075*0,075*62,05)</t>
  </si>
  <si>
    <t>Medzisúčet 150mm</t>
  </si>
  <si>
    <t>(PI*0,06*0,06*14)</t>
  </si>
  <si>
    <t>Medzisúčet 120mm</t>
  </si>
  <si>
    <t>3,39*1,08 'Prepočítané koeficientom množstva</t>
  </si>
  <si>
    <t>28</t>
  </si>
  <si>
    <t>762795000.S</t>
  </si>
  <si>
    <t>Spojovacie prostriedky pre priestorové viazané konštrukcie - klince, svorky, fixačné dosky</t>
  </si>
  <si>
    <t>1101982189</t>
  </si>
  <si>
    <t>3,661</t>
  </si>
  <si>
    <t>29</t>
  </si>
  <si>
    <t>998762102.S</t>
  </si>
  <si>
    <t>-1770072095</t>
  </si>
  <si>
    <t>764</t>
  </si>
  <si>
    <t>Konštrukcie klampiarske</t>
  </si>
  <si>
    <t>30</t>
  </si>
  <si>
    <t>764171263.S</t>
  </si>
  <si>
    <t>Odkvapové lemovanie pozink farebný, r.š. do 250 mm, sklon strechy do 30°</t>
  </si>
  <si>
    <t>607747851</t>
  </si>
  <si>
    <t>31</t>
  </si>
  <si>
    <t>764171848.S</t>
  </si>
  <si>
    <t>Štítové lemovanie pozink farebný, r.š. do 370 mm, sklon strechy do 30°</t>
  </si>
  <si>
    <t>745192070</t>
  </si>
  <si>
    <t>3,14*4</t>
  </si>
  <si>
    <t>764313281.SR</t>
  </si>
  <si>
    <t>Krytiny hladké z pozinkovaného farbeného PZf plechu, sklon do 30°</t>
  </si>
  <si>
    <t>870274820</t>
  </si>
  <si>
    <t>3,14*8,6*2</t>
  </si>
  <si>
    <t>33</t>
  </si>
  <si>
    <t>764352427.SR</t>
  </si>
  <si>
    <t>Žľaby z pozinkovaného farbeného PZf plechu, pododkvapové polkruhové r.š. do 330 mm</t>
  </si>
  <si>
    <t>43124465</t>
  </si>
  <si>
    <t>34</t>
  </si>
  <si>
    <t>764359412.S</t>
  </si>
  <si>
    <t>Kotlík kónický z pozinkovaného farbeného PZf plechu, pre rúry s priemerom od 100 do 125 mm</t>
  </si>
  <si>
    <t>1420278055</t>
  </si>
  <si>
    <t>35</t>
  </si>
  <si>
    <t>764359511.S</t>
  </si>
  <si>
    <t>Montáž príslušenstva k žľabom z pozinkovaného farbeného PZf plechu, čelo k pododkvapovým polkruhovým r.š. 200 - 400 mm</t>
  </si>
  <si>
    <t>-569948262</t>
  </si>
  <si>
    <t>36</t>
  </si>
  <si>
    <t>553440000600.S</t>
  </si>
  <si>
    <t>Čelo lisované polkruhové pozink farebný</t>
  </si>
  <si>
    <t>-710691237</t>
  </si>
  <si>
    <t>37</t>
  </si>
  <si>
    <t>764359541.S</t>
  </si>
  <si>
    <t>Montáž príslušenstva k žľabom z pozinkovaného farbeného PZf plechu, hák k pododkvapovým polkruhovým r.š. 200 - 400 mm</t>
  </si>
  <si>
    <t>349233358</t>
  </si>
  <si>
    <t>9*2</t>
  </si>
  <si>
    <t>38</t>
  </si>
  <si>
    <t>553440047100.S</t>
  </si>
  <si>
    <t>Hák s prelisom polkruhový pozink farebný</t>
  </si>
  <si>
    <t>-1757494983</t>
  </si>
  <si>
    <t>39</t>
  </si>
  <si>
    <t>764454434.S</t>
  </si>
  <si>
    <t>Montáž kruhových kolien z pozinkovaného farbeného PZf plechu, pre zvodové rúry s priemerom 60 - 150 mm</t>
  </si>
  <si>
    <t>1893641792</t>
  </si>
  <si>
    <t>40</t>
  </si>
  <si>
    <t>553440004200.S</t>
  </si>
  <si>
    <t>Koleno lisované pozink farebný, priemer 120 mm</t>
  </si>
  <si>
    <t>-624836961</t>
  </si>
  <si>
    <t>41</t>
  </si>
  <si>
    <t>764454442.S</t>
  </si>
  <si>
    <t>Montáž objímky skrutkovacej z pozinkovaného farbeného PZf plechu, pre kruhové zvodové rúry s priemerom 60 - 150 mm</t>
  </si>
  <si>
    <t>1108306638</t>
  </si>
  <si>
    <t>42</t>
  </si>
  <si>
    <t>553440051000.S</t>
  </si>
  <si>
    <t>Objímka lisovaná pozink farebný, šrobovací hrot, priemer 120 mm</t>
  </si>
  <si>
    <t>-207485939</t>
  </si>
  <si>
    <t>43</t>
  </si>
  <si>
    <t>764454454.S</t>
  </si>
  <si>
    <t>Zvodové rúry z pozinkovaného farbeného PZf plechu, kruhové priemer 120 mm</t>
  </si>
  <si>
    <t>-2128019263</t>
  </si>
  <si>
    <t>(1,44+0,9*2)</t>
  </si>
  <si>
    <t>44</t>
  </si>
  <si>
    <t>998764101.S</t>
  </si>
  <si>
    <t>Presun hmôt pre konštrukcie klampiarske v objektoch výšky do 6 m</t>
  </si>
  <si>
    <t>-1486084592</t>
  </si>
  <si>
    <t>783</t>
  </si>
  <si>
    <t>Nátery</t>
  </si>
  <si>
    <t>45</t>
  </si>
  <si>
    <t>783782404.S</t>
  </si>
  <si>
    <t>Nátery tesárskych konštrukcií, povrchová impregnácia proti drevokaznému hmyzu, hubám a plesniam, jednonásobná</t>
  </si>
  <si>
    <t>-323185063</t>
  </si>
  <si>
    <t>8,6*2*(0,16*2+0,18*2)</t>
  </si>
  <si>
    <t>4,15*3*(0,18*2+0,16*2)</t>
  </si>
  <si>
    <t>2*9*(0,16*2+0,08*2)</t>
  </si>
  <si>
    <t>8,6*10*2*(0,06*2+0,04*2)</t>
  </si>
  <si>
    <t>Medzisúčet laty</t>
  </si>
  <si>
    <t>(2*PI*0,125*0,125+2*PI*0,125*4,15)</t>
  </si>
  <si>
    <t>(2*PI*0,125*0,125+2*PI*0,125*14,04)</t>
  </si>
  <si>
    <t>(2*PI*0,075*0,075+2*PI*0,075*70,62)</t>
  </si>
  <si>
    <t>(2*PI*0,075*0,075+2*PI*0,075*62,05)</t>
  </si>
  <si>
    <t>(2*PI*0,06*0,06+2*PI*0,06*14)</t>
  </si>
  <si>
    <t>46</t>
  </si>
  <si>
    <t>Stavebno montážne práce menej náročne, pomocné alebo manupulačné (Tr. 1) v rozsahu viac ako 8 hodín</t>
  </si>
  <si>
    <t>-960938985</t>
  </si>
  <si>
    <t>Investičné náklady neobsiahnuté v cenách</t>
  </si>
  <si>
    <t>47</t>
  </si>
  <si>
    <t>000700011.S</t>
  </si>
  <si>
    <t>Dopravné náklady - mimostavenisková doprava objektivizácia dopravných nákladov materiálov</t>
  </si>
  <si>
    <t>eur</t>
  </si>
  <si>
    <t>1024</t>
  </si>
  <si>
    <t>562792219</t>
  </si>
  <si>
    <t>48</t>
  </si>
  <si>
    <t>000700051.S</t>
  </si>
  <si>
    <t>Dopravné náklady - mimoriadne sťažený vnútrostaveniskový presun bez rozlíšenia</t>
  </si>
  <si>
    <t>-2069944117</t>
  </si>
  <si>
    <t>SO 03-1 - Lavičky a odpadkové koše, ohnisko</t>
  </si>
  <si>
    <t>OST - Ostatné</t>
  </si>
  <si>
    <t>132211101.S</t>
  </si>
  <si>
    <t>Hĺbenie rýh šírky do 600 mm v  hornine tr.3 súdržných - ručným náradím</t>
  </si>
  <si>
    <t>1373492309</t>
  </si>
  <si>
    <t>0,3*0,3*0,5*2</t>
  </si>
  <si>
    <t>271533001.S</t>
  </si>
  <si>
    <t>Násyp pod základové konštrukcie so zhutnením z  kameniva hrubého drveného fr.32-63 mm</t>
  </si>
  <si>
    <t>-1239583905</t>
  </si>
  <si>
    <t>0,3*0,3*0,2*2</t>
  </si>
  <si>
    <t>-1492038392</t>
  </si>
  <si>
    <t>0,3*0,3*0,3*2</t>
  </si>
  <si>
    <t>1389998276</t>
  </si>
  <si>
    <t>Dodávka a osadenie sedenia č.1 (lavice +stôl), konštrukcia masívna drevená, viď. PD</t>
  </si>
  <si>
    <t>1263670483</t>
  </si>
  <si>
    <t>Dodávka a osadenie sedenia č.2 (lavice +stôl), konštrukcia masívna drevená, viď. PD</t>
  </si>
  <si>
    <t>-1576757124</t>
  </si>
  <si>
    <t>Dodávka a osadenie odpadkového koša, viď. PD</t>
  </si>
  <si>
    <t>1061742262</t>
  </si>
  <si>
    <t>Dodávka a osadenie sedenia pri ohnisku, konštrukcia masívna drevená, viď. PD</t>
  </si>
  <si>
    <t>-52450474</t>
  </si>
  <si>
    <t>-1249092469</t>
  </si>
  <si>
    <t>OST</t>
  </si>
  <si>
    <t>Ostatné</t>
  </si>
  <si>
    <t>OST-1</t>
  </si>
  <si>
    <t>Prírodné ohnisko</t>
  </si>
  <si>
    <t>2127780749</t>
  </si>
  <si>
    <t>1651203008</t>
  </si>
  <si>
    <t>SO 04 - Altánok Hliníky</t>
  </si>
  <si>
    <t>SO 04-0 - Altánok</t>
  </si>
  <si>
    <t>SO 04-1 - Lavičky a odpadkové koše, ohnisko</t>
  </si>
  <si>
    <t>1223018032</t>
  </si>
  <si>
    <t>-670018823</t>
  </si>
  <si>
    <t>1707528254</t>
  </si>
  <si>
    <t>1857863165</t>
  </si>
  <si>
    <t>-1089099831</t>
  </si>
  <si>
    <t>984501749</t>
  </si>
  <si>
    <t>-266554712</t>
  </si>
  <si>
    <t>-1551274438</t>
  </si>
  <si>
    <t>1659305109</t>
  </si>
  <si>
    <t>Ohnisko, viď. PD</t>
  </si>
  <si>
    <t>-149252968</t>
  </si>
  <si>
    <t>-305156746</t>
  </si>
  <si>
    <t>SO 05 - Altánok Javor Poľana</t>
  </si>
  <si>
    <t>SO 05-0 - Altánok</t>
  </si>
  <si>
    <t>SO 05-1 - Lavičky a odpadkové koše, ohnisko</t>
  </si>
  <si>
    <t>1253017774</t>
  </si>
  <si>
    <t>-1619901324</t>
  </si>
  <si>
    <t>1252787414</t>
  </si>
  <si>
    <t>-824066580</t>
  </si>
  <si>
    <t>-332580057</t>
  </si>
  <si>
    <t>-1138252736</t>
  </si>
  <si>
    <t>-497098679</t>
  </si>
  <si>
    <t>-1593131656</t>
  </si>
  <si>
    <t>-2146603565</t>
  </si>
  <si>
    <t>1398328054</t>
  </si>
  <si>
    <t>-1541662629</t>
  </si>
  <si>
    <t>SO 06 - Bežecké trate GLOCINGERKA a ZELENÝ VRCH - odvodnenie</t>
  </si>
  <si>
    <t>D1 - Práce HSV</t>
  </si>
  <si>
    <t xml:space="preserve">    1 - ZEMNÉ PRÁCE</t>
  </si>
  <si>
    <t xml:space="preserve">    2 - ZÁKLADY</t>
  </si>
  <si>
    <t xml:space="preserve">    4 - VODOROVNÉ KONŠTRUKCIE</t>
  </si>
  <si>
    <t xml:space="preserve">    5 - SPEVNENÉ PLOCHY</t>
  </si>
  <si>
    <t xml:space="preserve">    8 - POTRUBNÉ ROZVODY</t>
  </si>
  <si>
    <t xml:space="preserve">    9 - OSTATNÉ KONŠTRUKCIE A PRÁCE</t>
  </si>
  <si>
    <t xml:space="preserve">    99 - PRESUNY HMÔT</t>
  </si>
  <si>
    <t>D1</t>
  </si>
  <si>
    <t>Práce HSV</t>
  </si>
  <si>
    <t>ZEMNÉ PRÁCE</t>
  </si>
  <si>
    <t>111201101</t>
  </si>
  <si>
    <t>Odstránenie stromov s koreňmi a krovín do 1000 m2</t>
  </si>
  <si>
    <t>112101121</t>
  </si>
  <si>
    <t>Vyrúbanie ihličnatého stromu s priemerom do 300 mm</t>
  </si>
  <si>
    <t>kus</t>
  </si>
  <si>
    <t>112101122</t>
  </si>
  <si>
    <t>Vyrúbanie ihličnatého stromu s priemerom do 500 mm</t>
  </si>
  <si>
    <t>112201101</t>
  </si>
  <si>
    <t>Odstránenie pňov na vzdial. 50 m priemeru nad 100 do 300 mm</t>
  </si>
  <si>
    <t>KUS</t>
  </si>
  <si>
    <t>112201102</t>
  </si>
  <si>
    <t>Odstránenie pňov na vzdial. 50 m priemeru nad 300 do 500 mm</t>
  </si>
  <si>
    <t>115001105</t>
  </si>
  <si>
    <t>Prevedenie vody potrubím do DN 600 mm</t>
  </si>
  <si>
    <t>122301401</t>
  </si>
  <si>
    <t>Výkop v zemníku na suchu v hornine triedy 4 do 100 m3</t>
  </si>
  <si>
    <t>122301409</t>
  </si>
  <si>
    <t>Výkopy v zemníkoch na suchu. Príplatok k cenám za lepivosť horniny 4</t>
  </si>
  <si>
    <t>M3</t>
  </si>
  <si>
    <t>132301101</t>
  </si>
  <si>
    <t>Hĺbenie rýh šírky do 0,6 m v hornine triedy 4 do 100 m3</t>
  </si>
  <si>
    <t>132301109</t>
  </si>
  <si>
    <t>Hĺbenie rýh šírky do 600 mm zapažených i nezapažených s urovnaním dna. Príplatok za lepivosť horniny 4</t>
  </si>
  <si>
    <t>132301202</t>
  </si>
  <si>
    <t>Hĺbenie rýh šírky od 0,6 do 2 m v hornine triedy 4 od 100 m3 do 1000 m3</t>
  </si>
  <si>
    <t>132301209</t>
  </si>
  <si>
    <t>Hĺbenie rýh š. nad 600 do 2 000 mm zapažených i nezapažených, s urovnaním dna Príplatok za lepivosť horniny 4</t>
  </si>
  <si>
    <t>162201101</t>
  </si>
  <si>
    <t>Vodorovné premiestnenie výkopku z horniny 1-4 do 20m</t>
  </si>
  <si>
    <t>171101103</t>
  </si>
  <si>
    <t>Uloženie sypaniny do násypu  súdržnej horniny s mierou zhutnenia nad 96 do 100 % podľa Proctor-Standard</t>
  </si>
  <si>
    <t>171201101</t>
  </si>
  <si>
    <t>Uloženie sypaniny do násypov s rozprestretím sypaniny vo vrstvách a s hrubým urovnaním nezhutnených</t>
  </si>
  <si>
    <t>171201201</t>
  </si>
  <si>
    <t>Uloženie sypaniny na skládku do 100 m3</t>
  </si>
  <si>
    <t>174101001</t>
  </si>
  <si>
    <t>Zásyp sypaninou zhutnený jám, šachiet, rýh, zárezov alebo okolo objektu do 100 m3</t>
  </si>
  <si>
    <t>175101100</t>
  </si>
  <si>
    <t>Obsyp potrubia sypaninou z vhodných hornín triedy 1 až 4 s prehodením sypaniny</t>
  </si>
  <si>
    <t>181101102</t>
  </si>
  <si>
    <t>Úprava pláne v zárezoch v hornine 1-4 so zhutnením</t>
  </si>
  <si>
    <t>M2</t>
  </si>
  <si>
    <t>182101101</t>
  </si>
  <si>
    <t>Svahovanie trvalých svahov v zárezoch v hornine triedy 1-4</t>
  </si>
  <si>
    <t>182201101</t>
  </si>
  <si>
    <t>Svahovanie trvalých svahov v násype</t>
  </si>
  <si>
    <t>122302202</t>
  </si>
  <si>
    <t>Odkopávky a prekopávky pre cesty od 100 m3 do 1000 m3 v hornine triedy 4</t>
  </si>
  <si>
    <t>122302209</t>
  </si>
  <si>
    <t>Odkopávky a prekopávky nezapažené pre cesty. Príplatok za lepivosť horniny 4</t>
  </si>
  <si>
    <t>OD000501</t>
  </si>
  <si>
    <t>Odstránenie drevenej odrážky vrátane spálenia odpadového dreva</t>
  </si>
  <si>
    <t>5833333300</t>
  </si>
  <si>
    <t>Kamenivo ťažené hrubé, frakcia 8-32, trieda Z</t>
  </si>
  <si>
    <t>T</t>
  </si>
  <si>
    <t>50</t>
  </si>
  <si>
    <t>ZÁKLADY</t>
  </si>
  <si>
    <t>289971212</t>
  </si>
  <si>
    <t>Zhotovenie vrstvy z geotextílie na upravenom povrchu v sklone do 1 : 5 , šírky nad 3 do 6 m</t>
  </si>
  <si>
    <t>52</t>
  </si>
  <si>
    <t>274313741</t>
  </si>
  <si>
    <t>Betón základových pásov prostý triedy C30/37</t>
  </si>
  <si>
    <t>54</t>
  </si>
  <si>
    <t>274351211</t>
  </si>
  <si>
    <t>Debnenie stien základových pásov z dielcov - zhotovenie</t>
  </si>
  <si>
    <t>56</t>
  </si>
  <si>
    <t>274351212</t>
  </si>
  <si>
    <t>Debnenie stien základových pásov z dielcov - odstránenie</t>
  </si>
  <si>
    <t>58</t>
  </si>
  <si>
    <t>6936656009</t>
  </si>
  <si>
    <t>Geosyntetika, E´GRID 30/30 geomreža tuhá dvojosá z polypropylénu,š.3.9m x dĺ.51.3m, P.K.TECHNICKÉ TEXTÍLIE</t>
  </si>
  <si>
    <t>60</t>
  </si>
  <si>
    <t>6936656025</t>
  </si>
  <si>
    <t>PK-TEX PP 25 Geotextília tkaná z polypropylénu 5,2 x 100 m</t>
  </si>
  <si>
    <t>62</t>
  </si>
  <si>
    <t>VODOROVNÉ KONŠTRUKCIE</t>
  </si>
  <si>
    <t>388129220</t>
  </si>
  <si>
    <t>Montáž prefabrikovaného kanálu zo železobetónu tvaru U s hmotnosťou do 2,5 t</t>
  </si>
  <si>
    <t>64</t>
  </si>
  <si>
    <t>465511523</t>
  </si>
  <si>
    <t>Dlažba kladená do malty s vyplnením škár maltou MC 10 nad.20 m2, 300mm</t>
  </si>
  <si>
    <t>66</t>
  </si>
  <si>
    <t>465511525</t>
  </si>
  <si>
    <t>Dlažba kladená do malty s vyplnením škár maltou MC 10 s veľkosťou plochy nad 20 m2 hrúbky 500 mm</t>
  </si>
  <si>
    <t>68</t>
  </si>
  <si>
    <t>BG020100</t>
  </si>
  <si>
    <t>BG Lesný žľab sv. š. 100 mm, šírka 512 mm, výška 485 mm, dĺ. 2500 mm (s výstužou)</t>
  </si>
  <si>
    <t>70</t>
  </si>
  <si>
    <t>SPEVNENÉ PLOCHY</t>
  </si>
  <si>
    <t>564761111</t>
  </si>
  <si>
    <t>Podklad z kameniva hrubého drveného 32 až 63 mm hrúbky 200 mm</t>
  </si>
  <si>
    <t>72</t>
  </si>
  <si>
    <t>564772111</t>
  </si>
  <si>
    <t>Podklad z kameniva hrubého drveného 32 až 63 mm hrúbky 250 mm</t>
  </si>
  <si>
    <t>74</t>
  </si>
  <si>
    <t>564831111</t>
  </si>
  <si>
    <t>Podklad zo štrkodrviny po zhutnení hrúbky 100 mm</t>
  </si>
  <si>
    <t>76</t>
  </si>
  <si>
    <t>564851111</t>
  </si>
  <si>
    <t>Podklad zo štrkodrviny po zhutnení hrúbky 150 mm</t>
  </si>
  <si>
    <t>78</t>
  </si>
  <si>
    <t>564861111</t>
  </si>
  <si>
    <t>Podklad zo štrkodrviny po zhutnení hrúbky 200 mm</t>
  </si>
  <si>
    <t>80</t>
  </si>
  <si>
    <t>564871111</t>
  </si>
  <si>
    <t>Podklad zo štrkodrviny po zhutnení hrúbky 250 mm</t>
  </si>
  <si>
    <t>82</t>
  </si>
  <si>
    <t>POTRUBNÉ ROZVODY</t>
  </si>
  <si>
    <t>871420410</t>
  </si>
  <si>
    <t>Montáž kanalizačného potrubia z polypropylénových rúr korungovaných SN 8 DN 500 mm</t>
  </si>
  <si>
    <t>84</t>
  </si>
  <si>
    <t>871470410</t>
  </si>
  <si>
    <t>Montáž kanalizačného potrubia z polypropylénových rúr korungovaných SN 8 DN 800 mm</t>
  </si>
  <si>
    <t>86</t>
  </si>
  <si>
    <t>286161080105</t>
  </si>
  <si>
    <t>PIPELIFE  PRAGMA + ID rúra SN 8 DN 500/6 m</t>
  </si>
  <si>
    <t>88</t>
  </si>
  <si>
    <t>286161080107</t>
  </si>
  <si>
    <t>PIPELIFE  PRAGMA + ID rúra SN 8 DN 800/6 m</t>
  </si>
  <si>
    <t>90</t>
  </si>
  <si>
    <t>286161081907</t>
  </si>
  <si>
    <t>PIPELIFE  ID spojka korugovaná so záražkou bez tesnenia ID PRKSN 8 - SN 10,800 pre PP ID PRAGMA</t>
  </si>
  <si>
    <t>92</t>
  </si>
  <si>
    <t>OSTATNÉ KONŠTRUKCIE A PRÁCE</t>
  </si>
  <si>
    <t>979083112</t>
  </si>
  <si>
    <t>Vodorovné premiestnenie sutiny na skládku s naložením a zložením nad 100 do 1000 m</t>
  </si>
  <si>
    <t>94</t>
  </si>
  <si>
    <t>979093513</t>
  </si>
  <si>
    <t>Drvenie stavebného odpadu z demolácie betónového muriva z betónu železového</t>
  </si>
  <si>
    <t>96</t>
  </si>
  <si>
    <t>49</t>
  </si>
  <si>
    <t>979081111</t>
  </si>
  <si>
    <t>Odvoz sutiny a vybúraných hmôt na skládku do 1 km</t>
  </si>
  <si>
    <t>98</t>
  </si>
  <si>
    <t>979081121</t>
  </si>
  <si>
    <t>Odvoz sutiny a vybúraných hmôt na skládku za každý ďalší 1 km</t>
  </si>
  <si>
    <t>100</t>
  </si>
  <si>
    <t>51</t>
  </si>
  <si>
    <t>979089112</t>
  </si>
  <si>
    <t>Poplatok za skládku odpadov zo stavieb a demolácií /drevo, sklo, plasty/ kategórie "O" - ostatné"</t>
  </si>
  <si>
    <t>102</t>
  </si>
  <si>
    <t>966008113</t>
  </si>
  <si>
    <t>Búranie rúrového priepustu, z rúr DN 500 do 800 mm,  -2,05500t</t>
  </si>
  <si>
    <t>104</t>
  </si>
  <si>
    <t>53</t>
  </si>
  <si>
    <t>979086112</t>
  </si>
  <si>
    <t>Nakladanie alebo prekladanie na dopravný prostriedok pri vodorovnej doprave sutiny a vybúraných hmôt</t>
  </si>
  <si>
    <t>106</t>
  </si>
  <si>
    <t>GU000101</t>
  </si>
  <si>
    <t>Osadenie smerového kola z guľatiny priemeru 125-175 mm, dĺ. 160 cm s vykopaním jamky, uložením výkopku na svah a dodaním materiálu</t>
  </si>
  <si>
    <t>KS</t>
  </si>
  <si>
    <t>108</t>
  </si>
  <si>
    <t>PRESUNY HMÔT</t>
  </si>
  <si>
    <t>55</t>
  </si>
  <si>
    <t>998225111</t>
  </si>
  <si>
    <t>Presun hmôt pre pozemnú komunikáciu a letisko s krytom asfaltovým akejkoľvek dĺžky objektu</t>
  </si>
  <si>
    <t>110</t>
  </si>
  <si>
    <t>Výstavba a obnova občianskej infraštruktúry v lesných ekosystémoch SNV</t>
  </si>
  <si>
    <t>VIA OPTIMA, spol. s 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</si>
</sst>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7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166" fontId="32" fillId="0" borderId="0" xfId="0" applyNumberFormat="1" applyFont="1" applyBorder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Alignment="1">
      <alignment vertical="center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7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7" fillId="5" borderId="0" xfId="0" applyNumberFormat="1" applyFont="1" applyFill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5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/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5" fillId="0" borderId="23" xfId="0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4" fontId="25" fillId="3" borderId="23" xfId="0" applyNumberFormat="1" applyFont="1" applyFill="1" applyBorder="1" applyAlignment="1" applyProtection="1">
      <alignment vertical="center"/>
      <protection locked="0"/>
    </xf>
    <xf numFmtId="4" fontId="25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166" fontId="26" fillId="0" borderId="0" xfId="0" applyNumberFormat="1" applyFont="1" applyBorder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5" fillId="3" borderId="23" xfId="0" applyNumberFormat="1" applyFont="1" applyFill="1" applyBorder="1" applyAlignment="1" applyProtection="1">
      <alignment vertical="center"/>
      <protection locked="0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39" fillId="0" borderId="23" xfId="0" applyFont="1" applyBorder="1" applyAlignment="1" applyProtection="1">
      <alignment horizontal="center" vertical="center"/>
      <protection locked="0"/>
    </xf>
    <xf numFmtId="49" fontId="39" fillId="0" borderId="23" xfId="0" applyNumberFormat="1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left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167" fontId="39" fillId="0" borderId="23" xfId="0" applyNumberFormat="1" applyFont="1" applyBorder="1" applyAlignment="1" applyProtection="1">
      <alignment vertical="center"/>
      <protection locked="0"/>
    </xf>
    <xf numFmtId="4" fontId="39" fillId="3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  <protection locked="0"/>
    </xf>
    <xf numFmtId="0" fontId="40" fillId="0" borderId="23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25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5" borderId="7" xfId="0" applyFont="1" applyFill="1" applyBorder="1" applyAlignment="1">
      <alignment horizontal="right" vertical="center"/>
    </xf>
    <xf numFmtId="4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5" fillId="5" borderId="8" xfId="0" applyFont="1" applyFill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4" fontId="27" fillId="5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5"/>
  <sheetViews>
    <sheetView showGridLines="0" tabSelected="1" workbookViewId="0">
      <selection activeCell="U15" sqref="U1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64" t="s">
        <v>5</v>
      </c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44" t="s">
        <v>13</v>
      </c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R5" s="20"/>
      <c r="BE5" s="241" t="s">
        <v>14</v>
      </c>
      <c r="BS5" s="17" t="s">
        <v>6</v>
      </c>
    </row>
    <row r="6" spans="1:74" s="1" customFormat="1" ht="36.950000000000003" customHeight="1">
      <c r="B6" s="20"/>
      <c r="D6" s="26" t="s">
        <v>15</v>
      </c>
      <c r="K6" s="246" t="s">
        <v>746</v>
      </c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R6" s="20"/>
      <c r="BE6" s="242"/>
      <c r="BS6" s="17" t="s">
        <v>6</v>
      </c>
    </row>
    <row r="7" spans="1:74" s="1" customFormat="1" ht="12" customHeight="1">
      <c r="B7" s="20"/>
      <c r="D7" s="27" t="s">
        <v>16</v>
      </c>
      <c r="K7" s="25" t="s">
        <v>1</v>
      </c>
      <c r="AK7" s="27" t="s">
        <v>17</v>
      </c>
      <c r="AN7" s="25" t="s">
        <v>1</v>
      </c>
      <c r="AR7" s="20"/>
      <c r="BE7" s="242"/>
      <c r="BS7" s="17" t="s">
        <v>6</v>
      </c>
    </row>
    <row r="8" spans="1:74" s="1" customFormat="1" ht="12" customHeight="1">
      <c r="B8" s="20"/>
      <c r="D8" s="27" t="s">
        <v>18</v>
      </c>
      <c r="K8" s="25" t="s">
        <v>19</v>
      </c>
      <c r="AK8" s="27" t="s">
        <v>20</v>
      </c>
      <c r="AN8" s="288">
        <v>44873</v>
      </c>
      <c r="AR8" s="20"/>
      <c r="BE8" s="242"/>
      <c r="BS8" s="17" t="s">
        <v>6</v>
      </c>
    </row>
    <row r="9" spans="1:74" s="1" customFormat="1" ht="14.45" customHeight="1">
      <c r="B9" s="20"/>
      <c r="AR9" s="20"/>
      <c r="BE9" s="242"/>
      <c r="BS9" s="17" t="s">
        <v>6</v>
      </c>
    </row>
    <row r="10" spans="1:74" s="1" customFormat="1" ht="12" customHeight="1">
      <c r="B10" s="20"/>
      <c r="D10" s="27" t="s">
        <v>21</v>
      </c>
      <c r="AK10" s="27" t="s">
        <v>22</v>
      </c>
      <c r="AN10" s="25" t="s">
        <v>1</v>
      </c>
      <c r="AR10" s="20"/>
      <c r="BE10" s="242"/>
      <c r="BS10" s="17" t="s">
        <v>6</v>
      </c>
    </row>
    <row r="11" spans="1:74" s="1" customFormat="1" ht="18.399999999999999" customHeight="1">
      <c r="B11" s="20"/>
      <c r="E11" s="25" t="s">
        <v>23</v>
      </c>
      <c r="AK11" s="27" t="s">
        <v>24</v>
      </c>
      <c r="AN11" s="25" t="s">
        <v>1</v>
      </c>
      <c r="AR11" s="20"/>
      <c r="BE11" s="242"/>
      <c r="BS11" s="17" t="s">
        <v>6</v>
      </c>
    </row>
    <row r="12" spans="1:74" s="1" customFormat="1" ht="6.95" customHeight="1">
      <c r="B12" s="20"/>
      <c r="AR12" s="20"/>
      <c r="BE12" s="242"/>
      <c r="BS12" s="17" t="s">
        <v>6</v>
      </c>
    </row>
    <row r="13" spans="1:74" s="1" customFormat="1" ht="12" customHeight="1">
      <c r="B13" s="20"/>
      <c r="D13" s="27" t="s">
        <v>25</v>
      </c>
      <c r="AK13" s="27" t="s">
        <v>22</v>
      </c>
      <c r="AN13" s="29" t="s">
        <v>26</v>
      </c>
      <c r="AR13" s="20"/>
      <c r="BE13" s="242"/>
      <c r="BS13" s="17" t="s">
        <v>6</v>
      </c>
    </row>
    <row r="14" spans="1:74" ht="12.75">
      <c r="B14" s="20"/>
      <c r="E14" s="247" t="s">
        <v>26</v>
      </c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7" t="s">
        <v>24</v>
      </c>
      <c r="AN14" s="29" t="s">
        <v>26</v>
      </c>
      <c r="AR14" s="20"/>
      <c r="BE14" s="242"/>
      <c r="BS14" s="17" t="s">
        <v>6</v>
      </c>
    </row>
    <row r="15" spans="1:74" s="1" customFormat="1" ht="6.95" customHeight="1">
      <c r="B15" s="20"/>
      <c r="AR15" s="20"/>
      <c r="BE15" s="242"/>
      <c r="BS15" s="17" t="s">
        <v>3</v>
      </c>
    </row>
    <row r="16" spans="1:74" s="1" customFormat="1" ht="12" customHeight="1">
      <c r="B16" s="20"/>
      <c r="D16" s="27" t="s">
        <v>27</v>
      </c>
      <c r="AK16" s="27" t="s">
        <v>22</v>
      </c>
      <c r="AN16" s="25" t="s">
        <v>1</v>
      </c>
      <c r="AR16" s="20"/>
      <c r="BE16" s="242"/>
      <c r="BS16" s="17" t="s">
        <v>3</v>
      </c>
    </row>
    <row r="17" spans="1:71" s="1" customFormat="1" ht="18.399999999999999" customHeight="1">
      <c r="B17" s="20"/>
      <c r="E17" s="25" t="s">
        <v>28</v>
      </c>
      <c r="AK17" s="27" t="s">
        <v>24</v>
      </c>
      <c r="AN17" s="25" t="s">
        <v>1</v>
      </c>
      <c r="AR17" s="20"/>
      <c r="BE17" s="242"/>
      <c r="BS17" s="17" t="s">
        <v>29</v>
      </c>
    </row>
    <row r="18" spans="1:71" s="1" customFormat="1" ht="6.95" customHeight="1">
      <c r="B18" s="20"/>
      <c r="AR18" s="20"/>
      <c r="BE18" s="242"/>
      <c r="BS18" s="17" t="s">
        <v>6</v>
      </c>
    </row>
    <row r="19" spans="1:71" s="1" customFormat="1" ht="12" customHeight="1">
      <c r="B19" s="20"/>
      <c r="D19" s="27" t="s">
        <v>30</v>
      </c>
      <c r="AK19" s="27" t="s">
        <v>22</v>
      </c>
      <c r="AN19" s="25" t="s">
        <v>1</v>
      </c>
      <c r="AR19" s="20"/>
      <c r="BE19" s="242"/>
      <c r="BS19" s="17" t="s">
        <v>6</v>
      </c>
    </row>
    <row r="20" spans="1:71" s="1" customFormat="1" ht="18.399999999999999" customHeight="1">
      <c r="B20" s="20"/>
      <c r="E20" s="25" t="s">
        <v>31</v>
      </c>
      <c r="AK20" s="27" t="s">
        <v>24</v>
      </c>
      <c r="AN20" s="25" t="s">
        <v>1</v>
      </c>
      <c r="AR20" s="20"/>
      <c r="BE20" s="242"/>
      <c r="BS20" s="17" t="s">
        <v>29</v>
      </c>
    </row>
    <row r="21" spans="1:71" s="1" customFormat="1" ht="6.95" customHeight="1">
      <c r="B21" s="20"/>
      <c r="AR21" s="20"/>
      <c r="BE21" s="242"/>
    </row>
    <row r="22" spans="1:71" s="1" customFormat="1" ht="12" customHeight="1">
      <c r="B22" s="20"/>
      <c r="D22" s="27" t="s">
        <v>32</v>
      </c>
      <c r="AR22" s="20"/>
      <c r="BE22" s="242"/>
    </row>
    <row r="23" spans="1:71" s="1" customFormat="1" ht="16.5" customHeight="1">
      <c r="B23" s="20"/>
      <c r="E23" s="249" t="s">
        <v>1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R23" s="20"/>
      <c r="BE23" s="242"/>
    </row>
    <row r="24" spans="1:71" s="1" customFormat="1" ht="6.95" customHeight="1">
      <c r="B24" s="20"/>
      <c r="AR24" s="20"/>
      <c r="BE24" s="242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42"/>
    </row>
    <row r="26" spans="1:71" s="1" customFormat="1" ht="14.45" customHeight="1">
      <c r="B26" s="20"/>
      <c r="D26" s="32" t="s">
        <v>33</v>
      </c>
      <c r="AK26" s="250">
        <f>ROUND(AG94,2)</f>
        <v>0</v>
      </c>
      <c r="AL26" s="245"/>
      <c r="AM26" s="245"/>
      <c r="AN26" s="245"/>
      <c r="AO26" s="245"/>
      <c r="AR26" s="20"/>
      <c r="BE26" s="242"/>
    </row>
    <row r="27" spans="1:71" s="1" customFormat="1" ht="14.45" customHeight="1">
      <c r="B27" s="20"/>
      <c r="D27" s="32" t="s">
        <v>34</v>
      </c>
      <c r="AK27" s="250">
        <f>ROUND(AG108, 2)</f>
        <v>0</v>
      </c>
      <c r="AL27" s="250"/>
      <c r="AM27" s="250"/>
      <c r="AN27" s="250"/>
      <c r="AO27" s="250"/>
      <c r="AR27" s="20"/>
      <c r="BE27" s="242"/>
    </row>
    <row r="28" spans="1:71" s="2" customFormat="1" ht="6.95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BE28" s="242"/>
    </row>
    <row r="29" spans="1:71" s="2" customFormat="1" ht="25.9" customHeight="1">
      <c r="A29" s="34"/>
      <c r="B29" s="35"/>
      <c r="C29" s="34"/>
      <c r="D29" s="36" t="s">
        <v>35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251">
        <f>ROUND(AK26 + AK27, 2)</f>
        <v>0</v>
      </c>
      <c r="AL29" s="252"/>
      <c r="AM29" s="252"/>
      <c r="AN29" s="252"/>
      <c r="AO29" s="252"/>
      <c r="AP29" s="34"/>
      <c r="AQ29" s="34"/>
      <c r="AR29" s="35"/>
      <c r="BE29" s="242"/>
    </row>
    <row r="30" spans="1:71" s="2" customFormat="1" ht="6.95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5"/>
      <c r="BE30" s="242"/>
    </row>
    <row r="31" spans="1:71" s="2" customFormat="1" ht="12.75">
      <c r="A31" s="34"/>
      <c r="B31" s="35"/>
      <c r="C31" s="34"/>
      <c r="D31" s="34"/>
      <c r="E31" s="34"/>
      <c r="F31" s="34"/>
      <c r="G31" s="34"/>
      <c r="H31" s="34"/>
      <c r="I31" s="34"/>
      <c r="J31" s="34"/>
      <c r="K31" s="34"/>
      <c r="L31" s="253" t="s">
        <v>36</v>
      </c>
      <c r="M31" s="253"/>
      <c r="N31" s="253"/>
      <c r="O31" s="253"/>
      <c r="P31" s="253"/>
      <c r="Q31" s="34"/>
      <c r="R31" s="34"/>
      <c r="S31" s="34"/>
      <c r="T31" s="34"/>
      <c r="U31" s="34"/>
      <c r="V31" s="34"/>
      <c r="W31" s="253" t="s">
        <v>37</v>
      </c>
      <c r="X31" s="253"/>
      <c r="Y31" s="253"/>
      <c r="Z31" s="253"/>
      <c r="AA31" s="253"/>
      <c r="AB31" s="253"/>
      <c r="AC31" s="253"/>
      <c r="AD31" s="253"/>
      <c r="AE31" s="253"/>
      <c r="AF31" s="34"/>
      <c r="AG31" s="34"/>
      <c r="AH31" s="34"/>
      <c r="AI31" s="34"/>
      <c r="AJ31" s="34"/>
      <c r="AK31" s="253" t="s">
        <v>38</v>
      </c>
      <c r="AL31" s="253"/>
      <c r="AM31" s="253"/>
      <c r="AN31" s="253"/>
      <c r="AO31" s="253"/>
      <c r="AP31" s="34"/>
      <c r="AQ31" s="34"/>
      <c r="AR31" s="35"/>
      <c r="BE31" s="242"/>
    </row>
    <row r="32" spans="1:71" s="3" customFormat="1" ht="14.45" customHeight="1">
      <c r="B32" s="39"/>
      <c r="D32" s="27" t="s">
        <v>39</v>
      </c>
      <c r="F32" s="40" t="s">
        <v>40</v>
      </c>
      <c r="L32" s="256">
        <v>0.2</v>
      </c>
      <c r="M32" s="255"/>
      <c r="N32" s="255"/>
      <c r="O32" s="255"/>
      <c r="P32" s="255"/>
      <c r="Q32" s="41"/>
      <c r="R32" s="41"/>
      <c r="S32" s="41"/>
      <c r="T32" s="41"/>
      <c r="U32" s="41"/>
      <c r="V32" s="41"/>
      <c r="W32" s="254">
        <f>ROUND(AZ94 + SUM(CD108:CD112), 2)</f>
        <v>0</v>
      </c>
      <c r="X32" s="255"/>
      <c r="Y32" s="255"/>
      <c r="Z32" s="255"/>
      <c r="AA32" s="255"/>
      <c r="AB32" s="255"/>
      <c r="AC32" s="255"/>
      <c r="AD32" s="255"/>
      <c r="AE32" s="255"/>
      <c r="AF32" s="41"/>
      <c r="AG32" s="41"/>
      <c r="AH32" s="41"/>
      <c r="AI32" s="41"/>
      <c r="AJ32" s="41"/>
      <c r="AK32" s="254">
        <f>ROUND(AV94 + SUM(BY108:BY112), 2)</f>
        <v>0</v>
      </c>
      <c r="AL32" s="255"/>
      <c r="AM32" s="255"/>
      <c r="AN32" s="255"/>
      <c r="AO32" s="255"/>
      <c r="AP32" s="41"/>
      <c r="AQ32" s="41"/>
      <c r="AR32" s="42"/>
      <c r="AS32" s="41"/>
      <c r="AT32" s="41"/>
      <c r="AU32" s="41"/>
      <c r="AV32" s="41"/>
      <c r="AW32" s="41"/>
      <c r="AX32" s="41"/>
      <c r="AY32" s="41"/>
      <c r="AZ32" s="41"/>
      <c r="BE32" s="243"/>
    </row>
    <row r="33" spans="1:57" s="3" customFormat="1" ht="14.45" customHeight="1">
      <c r="B33" s="39"/>
      <c r="F33" s="40" t="s">
        <v>41</v>
      </c>
      <c r="L33" s="256">
        <v>0.2</v>
      </c>
      <c r="M33" s="255"/>
      <c r="N33" s="255"/>
      <c r="O33" s="255"/>
      <c r="P33" s="255"/>
      <c r="Q33" s="41"/>
      <c r="R33" s="41"/>
      <c r="S33" s="41"/>
      <c r="T33" s="41"/>
      <c r="U33" s="41"/>
      <c r="V33" s="41"/>
      <c r="W33" s="254">
        <f>ROUND(BA94 + SUM(CE108:CE112), 2)</f>
        <v>0</v>
      </c>
      <c r="X33" s="255"/>
      <c r="Y33" s="255"/>
      <c r="Z33" s="255"/>
      <c r="AA33" s="255"/>
      <c r="AB33" s="255"/>
      <c r="AC33" s="255"/>
      <c r="AD33" s="255"/>
      <c r="AE33" s="255"/>
      <c r="AF33" s="41"/>
      <c r="AG33" s="41"/>
      <c r="AH33" s="41"/>
      <c r="AI33" s="41"/>
      <c r="AJ33" s="41"/>
      <c r="AK33" s="254">
        <f>ROUND(AW94 + SUM(BZ108:BZ112), 2)</f>
        <v>0</v>
      </c>
      <c r="AL33" s="255"/>
      <c r="AM33" s="255"/>
      <c r="AN33" s="255"/>
      <c r="AO33" s="255"/>
      <c r="AP33" s="41"/>
      <c r="AQ33" s="41"/>
      <c r="AR33" s="42"/>
      <c r="AS33" s="41"/>
      <c r="AT33" s="41"/>
      <c r="AU33" s="41"/>
      <c r="AV33" s="41"/>
      <c r="AW33" s="41"/>
      <c r="AX33" s="41"/>
      <c r="AY33" s="41"/>
      <c r="AZ33" s="41"/>
      <c r="BE33" s="243"/>
    </row>
    <row r="34" spans="1:57" s="3" customFormat="1" ht="14.45" hidden="1" customHeight="1">
      <c r="B34" s="39"/>
      <c r="F34" s="27" t="s">
        <v>42</v>
      </c>
      <c r="L34" s="259">
        <v>0.2</v>
      </c>
      <c r="M34" s="258"/>
      <c r="N34" s="258"/>
      <c r="O34" s="258"/>
      <c r="P34" s="258"/>
      <c r="W34" s="257">
        <f>ROUND(BB94 + SUM(CF108:CF112), 2)</f>
        <v>0</v>
      </c>
      <c r="X34" s="258"/>
      <c r="Y34" s="258"/>
      <c r="Z34" s="258"/>
      <c r="AA34" s="258"/>
      <c r="AB34" s="258"/>
      <c r="AC34" s="258"/>
      <c r="AD34" s="258"/>
      <c r="AE34" s="258"/>
      <c r="AK34" s="257">
        <v>0</v>
      </c>
      <c r="AL34" s="258"/>
      <c r="AM34" s="258"/>
      <c r="AN34" s="258"/>
      <c r="AO34" s="258"/>
      <c r="AR34" s="39"/>
      <c r="BE34" s="243"/>
    </row>
    <row r="35" spans="1:57" s="3" customFormat="1" ht="14.45" hidden="1" customHeight="1">
      <c r="B35" s="39"/>
      <c r="F35" s="27" t="s">
        <v>43</v>
      </c>
      <c r="L35" s="259">
        <v>0.2</v>
      </c>
      <c r="M35" s="258"/>
      <c r="N35" s="258"/>
      <c r="O35" s="258"/>
      <c r="P35" s="258"/>
      <c r="W35" s="257">
        <f>ROUND(BC94 + SUM(CG108:CG112), 2)</f>
        <v>0</v>
      </c>
      <c r="X35" s="258"/>
      <c r="Y35" s="258"/>
      <c r="Z35" s="258"/>
      <c r="AA35" s="258"/>
      <c r="AB35" s="258"/>
      <c r="AC35" s="258"/>
      <c r="AD35" s="258"/>
      <c r="AE35" s="258"/>
      <c r="AK35" s="257">
        <v>0</v>
      </c>
      <c r="AL35" s="258"/>
      <c r="AM35" s="258"/>
      <c r="AN35" s="258"/>
      <c r="AO35" s="258"/>
      <c r="AR35" s="39"/>
    </row>
    <row r="36" spans="1:57" s="3" customFormat="1" ht="14.45" hidden="1" customHeight="1">
      <c r="B36" s="39"/>
      <c r="F36" s="40" t="s">
        <v>44</v>
      </c>
      <c r="L36" s="256">
        <v>0</v>
      </c>
      <c r="M36" s="255"/>
      <c r="N36" s="255"/>
      <c r="O36" s="255"/>
      <c r="P36" s="255"/>
      <c r="Q36" s="41"/>
      <c r="R36" s="41"/>
      <c r="S36" s="41"/>
      <c r="T36" s="41"/>
      <c r="U36" s="41"/>
      <c r="V36" s="41"/>
      <c r="W36" s="254">
        <f>ROUND(BD94 + SUM(CH108:CH112), 2)</f>
        <v>0</v>
      </c>
      <c r="X36" s="255"/>
      <c r="Y36" s="255"/>
      <c r="Z36" s="255"/>
      <c r="AA36" s="255"/>
      <c r="AB36" s="255"/>
      <c r="AC36" s="255"/>
      <c r="AD36" s="255"/>
      <c r="AE36" s="255"/>
      <c r="AF36" s="41"/>
      <c r="AG36" s="41"/>
      <c r="AH36" s="41"/>
      <c r="AI36" s="41"/>
      <c r="AJ36" s="41"/>
      <c r="AK36" s="254">
        <v>0</v>
      </c>
      <c r="AL36" s="255"/>
      <c r="AM36" s="255"/>
      <c r="AN36" s="255"/>
      <c r="AO36" s="255"/>
      <c r="AP36" s="41"/>
      <c r="AQ36" s="41"/>
      <c r="AR36" s="42"/>
      <c r="AS36" s="41"/>
      <c r="AT36" s="41"/>
      <c r="AU36" s="41"/>
      <c r="AV36" s="41"/>
      <c r="AW36" s="41"/>
      <c r="AX36" s="41"/>
      <c r="AY36" s="41"/>
      <c r="AZ36" s="41"/>
    </row>
    <row r="37" spans="1:57" s="2" customFormat="1" ht="6.95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pans="1:57" s="2" customFormat="1" ht="25.9" customHeight="1">
      <c r="A38" s="34"/>
      <c r="B38" s="35"/>
      <c r="C38" s="43"/>
      <c r="D38" s="44" t="s">
        <v>45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6" t="s">
        <v>46</v>
      </c>
      <c r="U38" s="45"/>
      <c r="V38" s="45"/>
      <c r="W38" s="45"/>
      <c r="X38" s="263" t="s">
        <v>47</v>
      </c>
      <c r="Y38" s="261"/>
      <c r="Z38" s="261"/>
      <c r="AA38" s="261"/>
      <c r="AB38" s="261"/>
      <c r="AC38" s="45"/>
      <c r="AD38" s="45"/>
      <c r="AE38" s="45"/>
      <c r="AF38" s="45"/>
      <c r="AG38" s="45"/>
      <c r="AH38" s="45"/>
      <c r="AI38" s="45"/>
      <c r="AJ38" s="45"/>
      <c r="AK38" s="260">
        <f>SUM(AK29:AK36)</f>
        <v>0</v>
      </c>
      <c r="AL38" s="261"/>
      <c r="AM38" s="261"/>
      <c r="AN38" s="261"/>
      <c r="AO38" s="262"/>
      <c r="AP38" s="43"/>
      <c r="AQ38" s="43"/>
      <c r="AR38" s="35"/>
      <c r="BE38" s="34"/>
    </row>
    <row r="39" spans="1:57" s="2" customFormat="1" ht="6.95" customHeight="1">
      <c r="A39" s="34"/>
      <c r="B39" s="35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BE39" s="34"/>
    </row>
    <row r="40" spans="1:57" s="2" customFormat="1" ht="14.45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5"/>
      <c r="BE40" s="34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7"/>
      <c r="D49" s="48" t="s">
        <v>48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49</v>
      </c>
      <c r="AI49" s="49"/>
      <c r="AJ49" s="49"/>
      <c r="AK49" s="49"/>
      <c r="AL49" s="49"/>
      <c r="AM49" s="49"/>
      <c r="AN49" s="49"/>
      <c r="AO49" s="49"/>
      <c r="AR49" s="47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4"/>
      <c r="B60" s="35"/>
      <c r="C60" s="34"/>
      <c r="D60" s="50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0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0" t="s">
        <v>50</v>
      </c>
      <c r="AI60" s="37"/>
      <c r="AJ60" s="37"/>
      <c r="AK60" s="37"/>
      <c r="AL60" s="37"/>
      <c r="AM60" s="50" t="s">
        <v>51</v>
      </c>
      <c r="AN60" s="37"/>
      <c r="AO60" s="37"/>
      <c r="AP60" s="34"/>
      <c r="AQ60" s="34"/>
      <c r="AR60" s="35"/>
      <c r="BE60" s="34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4"/>
      <c r="B64" s="35"/>
      <c r="C64" s="34"/>
      <c r="D64" s="48" t="s">
        <v>52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8" t="s">
        <v>53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5"/>
      <c r="BE64" s="34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4"/>
      <c r="B75" s="35"/>
      <c r="C75" s="34"/>
      <c r="D75" s="50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0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0" t="s">
        <v>50</v>
      </c>
      <c r="AI75" s="37"/>
      <c r="AJ75" s="37"/>
      <c r="AK75" s="37"/>
      <c r="AL75" s="37"/>
      <c r="AM75" s="50" t="s">
        <v>51</v>
      </c>
      <c r="AN75" s="37"/>
      <c r="AO75" s="37"/>
      <c r="AP75" s="34"/>
      <c r="AQ75" s="34"/>
      <c r="AR75" s="35"/>
      <c r="BE75" s="34"/>
    </row>
    <row r="76" spans="1:57" s="2" customFormat="1" ht="11.25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pans="1:57" s="2" customFormat="1" ht="6.9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5"/>
      <c r="BE77" s="34"/>
    </row>
    <row r="81" spans="1:91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5"/>
      <c r="BE81" s="34"/>
    </row>
    <row r="82" spans="1:91" s="2" customFormat="1" ht="24.95" customHeight="1">
      <c r="A82" s="34"/>
      <c r="B82" s="35"/>
      <c r="C82" s="21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pans="1:91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pans="1:91" s="4" customFormat="1" ht="12" customHeight="1">
      <c r="B84" s="56"/>
      <c r="C84" s="27" t="s">
        <v>12</v>
      </c>
      <c r="L84" s="4" t="str">
        <f>K5</f>
        <v>01</v>
      </c>
      <c r="AR84" s="56"/>
    </row>
    <row r="85" spans="1:91" s="5" customFormat="1" ht="36.950000000000003" customHeight="1">
      <c r="B85" s="57"/>
      <c r="C85" s="58" t="s">
        <v>15</v>
      </c>
      <c r="L85" s="237" t="str">
        <f>K6</f>
        <v>Výstavba a obnova občianskej infraštruktúry v lesných ekosystémoch SNV</v>
      </c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R85" s="57"/>
    </row>
    <row r="86" spans="1:91" s="2" customFormat="1" ht="6.95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pans="1:91" s="2" customFormat="1" ht="12" customHeight="1">
      <c r="A87" s="34"/>
      <c r="B87" s="35"/>
      <c r="C87" s="27" t="s">
        <v>18</v>
      </c>
      <c r="D87" s="34"/>
      <c r="E87" s="34"/>
      <c r="F87" s="34"/>
      <c r="G87" s="34"/>
      <c r="H87" s="34"/>
      <c r="I87" s="34"/>
      <c r="J87" s="34"/>
      <c r="K87" s="34"/>
      <c r="L87" s="59" t="str">
        <f>IF(K8="","",K8)</f>
        <v>Lesy mesta Spišská Nová Ves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20</v>
      </c>
      <c r="AJ87" s="34"/>
      <c r="AK87" s="34"/>
      <c r="AL87" s="34"/>
      <c r="AM87" s="273">
        <f>IF(AN8= "","",AN8)</f>
        <v>44873</v>
      </c>
      <c r="AN87" s="273"/>
      <c r="AO87" s="34"/>
      <c r="AP87" s="34"/>
      <c r="AQ87" s="34"/>
      <c r="AR87" s="35"/>
      <c r="BE87" s="34"/>
    </row>
    <row r="88" spans="1:91" s="2" customFormat="1" ht="6.95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pans="1:91" s="2" customFormat="1" ht="15.2" customHeight="1">
      <c r="A89" s="34"/>
      <c r="B89" s="35"/>
      <c r="C89" s="27" t="s">
        <v>21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Lesy mesta Spišská Nová Ves s.r.o.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27</v>
      </c>
      <c r="AJ89" s="34"/>
      <c r="AK89" s="34"/>
      <c r="AL89" s="34"/>
      <c r="AM89" s="271" t="str">
        <f>IF(E17="","",E17)</f>
        <v>MK2 PLUS, s.r.o.</v>
      </c>
      <c r="AN89" s="272"/>
      <c r="AO89" s="272"/>
      <c r="AP89" s="272"/>
      <c r="AQ89" s="34"/>
      <c r="AR89" s="35"/>
      <c r="AS89" s="275" t="s">
        <v>55</v>
      </c>
      <c r="AT89" s="276"/>
      <c r="AU89" s="61"/>
      <c r="AV89" s="61"/>
      <c r="AW89" s="61"/>
      <c r="AX89" s="61"/>
      <c r="AY89" s="61"/>
      <c r="AZ89" s="61"/>
      <c r="BA89" s="61"/>
      <c r="BB89" s="61"/>
      <c r="BC89" s="61"/>
      <c r="BD89" s="62"/>
      <c r="BE89" s="34"/>
    </row>
    <row r="90" spans="1:91" s="2" customFormat="1" ht="15.2" customHeight="1">
      <c r="A90" s="34"/>
      <c r="B90" s="35"/>
      <c r="C90" s="27" t="s">
        <v>25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30</v>
      </c>
      <c r="AJ90" s="34"/>
      <c r="AK90" s="34"/>
      <c r="AL90" s="34"/>
      <c r="AM90" s="271" t="str">
        <f>IF(E20="","",E20)</f>
        <v xml:space="preserve"> </v>
      </c>
      <c r="AN90" s="272"/>
      <c r="AO90" s="272"/>
      <c r="AP90" s="272"/>
      <c r="AQ90" s="34"/>
      <c r="AR90" s="35"/>
      <c r="AS90" s="277"/>
      <c r="AT90" s="278"/>
      <c r="AU90" s="63"/>
      <c r="AV90" s="63"/>
      <c r="AW90" s="63"/>
      <c r="AX90" s="63"/>
      <c r="AY90" s="63"/>
      <c r="AZ90" s="63"/>
      <c r="BA90" s="63"/>
      <c r="BB90" s="63"/>
      <c r="BC90" s="63"/>
      <c r="BD90" s="64"/>
      <c r="BE90" s="34"/>
    </row>
    <row r="91" spans="1:91" s="2" customFormat="1" ht="10.9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277"/>
      <c r="AT91" s="278"/>
      <c r="AU91" s="63"/>
      <c r="AV91" s="63"/>
      <c r="AW91" s="63"/>
      <c r="AX91" s="63"/>
      <c r="AY91" s="63"/>
      <c r="AZ91" s="63"/>
      <c r="BA91" s="63"/>
      <c r="BB91" s="63"/>
      <c r="BC91" s="63"/>
      <c r="BD91" s="64"/>
      <c r="BE91" s="34"/>
    </row>
    <row r="92" spans="1:91" s="2" customFormat="1" ht="29.25" customHeight="1">
      <c r="A92" s="34"/>
      <c r="B92" s="35"/>
      <c r="C92" s="232" t="s">
        <v>56</v>
      </c>
      <c r="D92" s="233"/>
      <c r="E92" s="233"/>
      <c r="F92" s="233"/>
      <c r="G92" s="233"/>
      <c r="H92" s="65"/>
      <c r="I92" s="236" t="s">
        <v>57</v>
      </c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67" t="s">
        <v>58</v>
      </c>
      <c r="AH92" s="233"/>
      <c r="AI92" s="233"/>
      <c r="AJ92" s="233"/>
      <c r="AK92" s="233"/>
      <c r="AL92" s="233"/>
      <c r="AM92" s="233"/>
      <c r="AN92" s="236" t="s">
        <v>59</v>
      </c>
      <c r="AO92" s="233"/>
      <c r="AP92" s="274"/>
      <c r="AQ92" s="66" t="s">
        <v>60</v>
      </c>
      <c r="AR92" s="35"/>
      <c r="AS92" s="67" t="s">
        <v>61</v>
      </c>
      <c r="AT92" s="68" t="s">
        <v>62</v>
      </c>
      <c r="AU92" s="68" t="s">
        <v>63</v>
      </c>
      <c r="AV92" s="68" t="s">
        <v>64</v>
      </c>
      <c r="AW92" s="68" t="s">
        <v>65</v>
      </c>
      <c r="AX92" s="68" t="s">
        <v>66</v>
      </c>
      <c r="AY92" s="68" t="s">
        <v>67</v>
      </c>
      <c r="AZ92" s="68" t="s">
        <v>68</v>
      </c>
      <c r="BA92" s="68" t="s">
        <v>69</v>
      </c>
      <c r="BB92" s="68" t="s">
        <v>70</v>
      </c>
      <c r="BC92" s="68" t="s">
        <v>71</v>
      </c>
      <c r="BD92" s="69" t="s">
        <v>72</v>
      </c>
      <c r="BE92" s="34"/>
    </row>
    <row r="93" spans="1:91" s="2" customFormat="1" ht="10.9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70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2"/>
      <c r="BE93" s="34"/>
    </row>
    <row r="94" spans="1:91" s="6" customFormat="1" ht="32.450000000000003" customHeight="1">
      <c r="B94" s="73"/>
      <c r="C94" s="74" t="s">
        <v>73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280">
        <f>ROUND(AG95+AG96+AG97+AG100+AG103+AG106,2)</f>
        <v>0</v>
      </c>
      <c r="AH94" s="280"/>
      <c r="AI94" s="280"/>
      <c r="AJ94" s="280"/>
      <c r="AK94" s="280"/>
      <c r="AL94" s="280"/>
      <c r="AM94" s="280"/>
      <c r="AN94" s="281">
        <f t="shared" ref="AN94:AN106" si="0">SUM(AG94,AT94)</f>
        <v>0</v>
      </c>
      <c r="AO94" s="281"/>
      <c r="AP94" s="281"/>
      <c r="AQ94" s="77" t="s">
        <v>1</v>
      </c>
      <c r="AR94" s="73"/>
      <c r="AS94" s="78">
        <f>ROUND(AS95+AS96+AS97+AS100+AS103+AS106,2)</f>
        <v>0</v>
      </c>
      <c r="AT94" s="79">
        <f t="shared" ref="AT94:AT106" si="1">ROUND(SUM(AV94:AW94),2)</f>
        <v>0</v>
      </c>
      <c r="AU94" s="80">
        <f>ROUND(AU95+AU96+AU97+AU100+AU103+AU106,5)</f>
        <v>0</v>
      </c>
      <c r="AV94" s="79">
        <f>ROUND(AZ94*L32,2)</f>
        <v>0</v>
      </c>
      <c r="AW94" s="79">
        <f>ROUND(BA94*L33,2)</f>
        <v>0</v>
      </c>
      <c r="AX94" s="79">
        <f>ROUND(BB94*L32,2)</f>
        <v>0</v>
      </c>
      <c r="AY94" s="79">
        <f>ROUND(BC94*L33,2)</f>
        <v>0</v>
      </c>
      <c r="AZ94" s="79">
        <f>ROUND(AZ95+AZ96+AZ97+AZ100+AZ103+AZ106,2)</f>
        <v>0</v>
      </c>
      <c r="BA94" s="79">
        <f>ROUND(BA95+BA96+BA97+BA100+BA103+BA106,2)</f>
        <v>0</v>
      </c>
      <c r="BB94" s="79">
        <f>ROUND(BB95+BB96+BB97+BB100+BB103+BB106,2)</f>
        <v>0</v>
      </c>
      <c r="BC94" s="79">
        <f>ROUND(BC95+BC96+BC97+BC100+BC103+BC106,2)</f>
        <v>0</v>
      </c>
      <c r="BD94" s="81">
        <f>ROUND(BD95+BD96+BD97+BD100+BD103+BD106,2)</f>
        <v>0</v>
      </c>
      <c r="BS94" s="82" t="s">
        <v>74</v>
      </c>
      <c r="BT94" s="82" t="s">
        <v>75</v>
      </c>
      <c r="BU94" s="83" t="s">
        <v>76</v>
      </c>
      <c r="BV94" s="82" t="s">
        <v>77</v>
      </c>
      <c r="BW94" s="82" t="s">
        <v>4</v>
      </c>
      <c r="BX94" s="82" t="s">
        <v>78</v>
      </c>
      <c r="CL94" s="82" t="s">
        <v>1</v>
      </c>
    </row>
    <row r="95" spans="1:91" s="7" customFormat="1" ht="16.5" customHeight="1">
      <c r="A95" s="84" t="s">
        <v>79</v>
      </c>
      <c r="B95" s="85"/>
      <c r="C95" s="86"/>
      <c r="D95" s="234" t="s">
        <v>80</v>
      </c>
      <c r="E95" s="234"/>
      <c r="F95" s="234"/>
      <c r="G95" s="234"/>
      <c r="H95" s="234"/>
      <c r="I95" s="87"/>
      <c r="J95" s="234" t="s">
        <v>81</v>
      </c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70">
        <f>'SO 01 - Cyklistický trail...'!J32</f>
        <v>0</v>
      </c>
      <c r="AH95" s="269"/>
      <c r="AI95" s="269"/>
      <c r="AJ95" s="269"/>
      <c r="AK95" s="269"/>
      <c r="AL95" s="269"/>
      <c r="AM95" s="269"/>
      <c r="AN95" s="270">
        <f t="shared" si="0"/>
        <v>0</v>
      </c>
      <c r="AO95" s="269"/>
      <c r="AP95" s="269"/>
      <c r="AQ95" s="88" t="s">
        <v>82</v>
      </c>
      <c r="AR95" s="85"/>
      <c r="AS95" s="89">
        <v>0</v>
      </c>
      <c r="AT95" s="90">
        <f t="shared" si="1"/>
        <v>0</v>
      </c>
      <c r="AU95" s="91">
        <f>'SO 01 - Cyklistický trail...'!P131</f>
        <v>0</v>
      </c>
      <c r="AV95" s="90">
        <f>'SO 01 - Cyklistický trail...'!J35</f>
        <v>0</v>
      </c>
      <c r="AW95" s="90">
        <f>'SO 01 - Cyklistický trail...'!J36</f>
        <v>0</v>
      </c>
      <c r="AX95" s="90">
        <f>'SO 01 - Cyklistický trail...'!J37</f>
        <v>0</v>
      </c>
      <c r="AY95" s="90">
        <f>'SO 01 - Cyklistický trail...'!J38</f>
        <v>0</v>
      </c>
      <c r="AZ95" s="90">
        <f>'SO 01 - Cyklistický trail...'!F35</f>
        <v>0</v>
      </c>
      <c r="BA95" s="90">
        <f>'SO 01 - Cyklistický trail...'!F36</f>
        <v>0</v>
      </c>
      <c r="BB95" s="90">
        <f>'SO 01 - Cyklistický trail...'!F37</f>
        <v>0</v>
      </c>
      <c r="BC95" s="90">
        <f>'SO 01 - Cyklistický trail...'!F38</f>
        <v>0</v>
      </c>
      <c r="BD95" s="92">
        <f>'SO 01 - Cyklistický trail...'!F39</f>
        <v>0</v>
      </c>
      <c r="BT95" s="93" t="s">
        <v>83</v>
      </c>
      <c r="BV95" s="93" t="s">
        <v>77</v>
      </c>
      <c r="BW95" s="93" t="s">
        <v>84</v>
      </c>
      <c r="BX95" s="93" t="s">
        <v>4</v>
      </c>
      <c r="CL95" s="93" t="s">
        <v>1</v>
      </c>
      <c r="CM95" s="93" t="s">
        <v>75</v>
      </c>
    </row>
    <row r="96" spans="1:91" s="7" customFormat="1" ht="16.5" customHeight="1">
      <c r="A96" s="84" t="s">
        <v>79</v>
      </c>
      <c r="B96" s="85"/>
      <c r="C96" s="86"/>
      <c r="D96" s="234" t="s">
        <v>85</v>
      </c>
      <c r="E96" s="234"/>
      <c r="F96" s="234"/>
      <c r="G96" s="234"/>
      <c r="H96" s="234"/>
      <c r="I96" s="87"/>
      <c r="J96" s="234" t="s">
        <v>86</v>
      </c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70">
        <f>'SO 02 - Cyklistický trail...'!J32</f>
        <v>0</v>
      </c>
      <c r="AH96" s="269"/>
      <c r="AI96" s="269"/>
      <c r="AJ96" s="269"/>
      <c r="AK96" s="269"/>
      <c r="AL96" s="269"/>
      <c r="AM96" s="269"/>
      <c r="AN96" s="270">
        <f t="shared" si="0"/>
        <v>0</v>
      </c>
      <c r="AO96" s="269"/>
      <c r="AP96" s="269"/>
      <c r="AQ96" s="88" t="s">
        <v>82</v>
      </c>
      <c r="AR96" s="85"/>
      <c r="AS96" s="89">
        <v>0</v>
      </c>
      <c r="AT96" s="90">
        <f t="shared" si="1"/>
        <v>0</v>
      </c>
      <c r="AU96" s="91">
        <f>'SO 02 - Cyklistický trail...'!P131</f>
        <v>0</v>
      </c>
      <c r="AV96" s="90">
        <f>'SO 02 - Cyklistický trail...'!J35</f>
        <v>0</v>
      </c>
      <c r="AW96" s="90">
        <f>'SO 02 - Cyklistický trail...'!J36</f>
        <v>0</v>
      </c>
      <c r="AX96" s="90">
        <f>'SO 02 - Cyklistický trail...'!J37</f>
        <v>0</v>
      </c>
      <c r="AY96" s="90">
        <f>'SO 02 - Cyklistický trail...'!J38</f>
        <v>0</v>
      </c>
      <c r="AZ96" s="90">
        <f>'SO 02 - Cyklistický trail...'!F35</f>
        <v>0</v>
      </c>
      <c r="BA96" s="90">
        <f>'SO 02 - Cyklistický trail...'!F36</f>
        <v>0</v>
      </c>
      <c r="BB96" s="90">
        <f>'SO 02 - Cyklistický trail...'!F37</f>
        <v>0</v>
      </c>
      <c r="BC96" s="90">
        <f>'SO 02 - Cyklistický trail...'!F38</f>
        <v>0</v>
      </c>
      <c r="BD96" s="92">
        <f>'SO 02 - Cyklistický trail...'!F39</f>
        <v>0</v>
      </c>
      <c r="BT96" s="93" t="s">
        <v>83</v>
      </c>
      <c r="BV96" s="93" t="s">
        <v>77</v>
      </c>
      <c r="BW96" s="93" t="s">
        <v>87</v>
      </c>
      <c r="BX96" s="93" t="s">
        <v>4</v>
      </c>
      <c r="CL96" s="93" t="s">
        <v>1</v>
      </c>
      <c r="CM96" s="93" t="s">
        <v>75</v>
      </c>
    </row>
    <row r="97" spans="1:91" s="7" customFormat="1" ht="16.5" customHeight="1">
      <c r="B97" s="85"/>
      <c r="C97" s="86"/>
      <c r="D97" s="234" t="s">
        <v>88</v>
      </c>
      <c r="E97" s="234"/>
      <c r="F97" s="234"/>
      <c r="G97" s="234"/>
      <c r="H97" s="234"/>
      <c r="I97" s="87"/>
      <c r="J97" s="234" t="s">
        <v>89</v>
      </c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68">
        <f>ROUND(SUM(AG98:AG99),2)</f>
        <v>0</v>
      </c>
      <c r="AH97" s="269"/>
      <c r="AI97" s="269"/>
      <c r="AJ97" s="269"/>
      <c r="AK97" s="269"/>
      <c r="AL97" s="269"/>
      <c r="AM97" s="269"/>
      <c r="AN97" s="270">
        <f t="shared" si="0"/>
        <v>0</v>
      </c>
      <c r="AO97" s="269"/>
      <c r="AP97" s="269"/>
      <c r="AQ97" s="88" t="s">
        <v>82</v>
      </c>
      <c r="AR97" s="85"/>
      <c r="AS97" s="89">
        <f>ROUND(SUM(AS98:AS99),2)</f>
        <v>0</v>
      </c>
      <c r="AT97" s="90">
        <f t="shared" si="1"/>
        <v>0</v>
      </c>
      <c r="AU97" s="91">
        <f>ROUND(SUM(AU98:AU99),5)</f>
        <v>0</v>
      </c>
      <c r="AV97" s="90">
        <f>ROUND(AZ97*L32,2)</f>
        <v>0</v>
      </c>
      <c r="AW97" s="90">
        <f>ROUND(BA97*L33,2)</f>
        <v>0</v>
      </c>
      <c r="AX97" s="90">
        <f>ROUND(BB97*L32,2)</f>
        <v>0</v>
      </c>
      <c r="AY97" s="90">
        <f>ROUND(BC97*L33,2)</f>
        <v>0</v>
      </c>
      <c r="AZ97" s="90">
        <f>ROUND(SUM(AZ98:AZ99),2)</f>
        <v>0</v>
      </c>
      <c r="BA97" s="90">
        <f>ROUND(SUM(BA98:BA99),2)</f>
        <v>0</v>
      </c>
      <c r="BB97" s="90">
        <f>ROUND(SUM(BB98:BB99),2)</f>
        <v>0</v>
      </c>
      <c r="BC97" s="90">
        <f>ROUND(SUM(BC98:BC99),2)</f>
        <v>0</v>
      </c>
      <c r="BD97" s="92">
        <f>ROUND(SUM(BD98:BD99),2)</f>
        <v>0</v>
      </c>
      <c r="BS97" s="93" t="s">
        <v>74</v>
      </c>
      <c r="BT97" s="93" t="s">
        <v>83</v>
      </c>
      <c r="BU97" s="93" t="s">
        <v>76</v>
      </c>
      <c r="BV97" s="93" t="s">
        <v>77</v>
      </c>
      <c r="BW97" s="93" t="s">
        <v>90</v>
      </c>
      <c r="BX97" s="93" t="s">
        <v>4</v>
      </c>
      <c r="CL97" s="93" t="s">
        <v>1</v>
      </c>
      <c r="CM97" s="93" t="s">
        <v>75</v>
      </c>
    </row>
    <row r="98" spans="1:91" s="4" customFormat="1" ht="16.5" customHeight="1">
      <c r="A98" s="84" t="s">
        <v>79</v>
      </c>
      <c r="B98" s="56"/>
      <c r="C98" s="10"/>
      <c r="D98" s="10"/>
      <c r="E98" s="235" t="s">
        <v>91</v>
      </c>
      <c r="F98" s="235"/>
      <c r="G98" s="235"/>
      <c r="H98" s="235"/>
      <c r="I98" s="235"/>
      <c r="J98" s="10"/>
      <c r="K98" s="235" t="s">
        <v>92</v>
      </c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65">
        <f>'SO 03-0 - Altánok'!J34</f>
        <v>0</v>
      </c>
      <c r="AH98" s="266"/>
      <c r="AI98" s="266"/>
      <c r="AJ98" s="266"/>
      <c r="AK98" s="266"/>
      <c r="AL98" s="266"/>
      <c r="AM98" s="266"/>
      <c r="AN98" s="265">
        <f t="shared" si="0"/>
        <v>0</v>
      </c>
      <c r="AO98" s="266"/>
      <c r="AP98" s="266"/>
      <c r="AQ98" s="94" t="s">
        <v>93</v>
      </c>
      <c r="AR98" s="56"/>
      <c r="AS98" s="95">
        <v>0</v>
      </c>
      <c r="AT98" s="96">
        <f t="shared" si="1"/>
        <v>0</v>
      </c>
      <c r="AU98" s="97">
        <f>'SO 03-0 - Altánok'!P142</f>
        <v>0</v>
      </c>
      <c r="AV98" s="96">
        <f>'SO 03-0 - Altánok'!J37</f>
        <v>0</v>
      </c>
      <c r="AW98" s="96">
        <f>'SO 03-0 - Altánok'!J38</f>
        <v>0</v>
      </c>
      <c r="AX98" s="96">
        <f>'SO 03-0 - Altánok'!J39</f>
        <v>0</v>
      </c>
      <c r="AY98" s="96">
        <f>'SO 03-0 - Altánok'!J40</f>
        <v>0</v>
      </c>
      <c r="AZ98" s="96">
        <f>'SO 03-0 - Altánok'!F37</f>
        <v>0</v>
      </c>
      <c r="BA98" s="96">
        <f>'SO 03-0 - Altánok'!F38</f>
        <v>0</v>
      </c>
      <c r="BB98" s="96">
        <f>'SO 03-0 - Altánok'!F39</f>
        <v>0</v>
      </c>
      <c r="BC98" s="96">
        <f>'SO 03-0 - Altánok'!F40</f>
        <v>0</v>
      </c>
      <c r="BD98" s="98">
        <f>'SO 03-0 - Altánok'!F41</f>
        <v>0</v>
      </c>
      <c r="BT98" s="25" t="s">
        <v>94</v>
      </c>
      <c r="BV98" s="25" t="s">
        <v>77</v>
      </c>
      <c r="BW98" s="25" t="s">
        <v>95</v>
      </c>
      <c r="BX98" s="25" t="s">
        <v>90</v>
      </c>
      <c r="CL98" s="25" t="s">
        <v>1</v>
      </c>
    </row>
    <row r="99" spans="1:91" s="4" customFormat="1" ht="16.5" customHeight="1">
      <c r="A99" s="84" t="s">
        <v>79</v>
      </c>
      <c r="B99" s="56"/>
      <c r="C99" s="10"/>
      <c r="D99" s="10"/>
      <c r="E99" s="235" t="s">
        <v>96</v>
      </c>
      <c r="F99" s="235"/>
      <c r="G99" s="235"/>
      <c r="H99" s="235"/>
      <c r="I99" s="235"/>
      <c r="J99" s="10"/>
      <c r="K99" s="235" t="s">
        <v>97</v>
      </c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65">
        <f>'SO 03-1 - Lavičky a odpad...'!J34</f>
        <v>0</v>
      </c>
      <c r="AH99" s="266"/>
      <c r="AI99" s="266"/>
      <c r="AJ99" s="266"/>
      <c r="AK99" s="266"/>
      <c r="AL99" s="266"/>
      <c r="AM99" s="266"/>
      <c r="AN99" s="265">
        <f t="shared" si="0"/>
        <v>0</v>
      </c>
      <c r="AO99" s="266"/>
      <c r="AP99" s="266"/>
      <c r="AQ99" s="94" t="s">
        <v>93</v>
      </c>
      <c r="AR99" s="56"/>
      <c r="AS99" s="95">
        <v>0</v>
      </c>
      <c r="AT99" s="96">
        <f t="shared" si="1"/>
        <v>0</v>
      </c>
      <c r="AU99" s="97">
        <f>'SO 03-1 - Lavičky a odpad...'!P138</f>
        <v>0</v>
      </c>
      <c r="AV99" s="96">
        <f>'SO 03-1 - Lavičky a odpad...'!J37</f>
        <v>0</v>
      </c>
      <c r="AW99" s="96">
        <f>'SO 03-1 - Lavičky a odpad...'!J38</f>
        <v>0</v>
      </c>
      <c r="AX99" s="96">
        <f>'SO 03-1 - Lavičky a odpad...'!J39</f>
        <v>0</v>
      </c>
      <c r="AY99" s="96">
        <f>'SO 03-1 - Lavičky a odpad...'!J40</f>
        <v>0</v>
      </c>
      <c r="AZ99" s="96">
        <f>'SO 03-1 - Lavičky a odpad...'!F37</f>
        <v>0</v>
      </c>
      <c r="BA99" s="96">
        <f>'SO 03-1 - Lavičky a odpad...'!F38</f>
        <v>0</v>
      </c>
      <c r="BB99" s="96">
        <f>'SO 03-1 - Lavičky a odpad...'!F39</f>
        <v>0</v>
      </c>
      <c r="BC99" s="96">
        <f>'SO 03-1 - Lavičky a odpad...'!F40</f>
        <v>0</v>
      </c>
      <c r="BD99" s="98">
        <f>'SO 03-1 - Lavičky a odpad...'!F41</f>
        <v>0</v>
      </c>
      <c r="BT99" s="25" t="s">
        <v>94</v>
      </c>
      <c r="BV99" s="25" t="s">
        <v>77</v>
      </c>
      <c r="BW99" s="25" t="s">
        <v>98</v>
      </c>
      <c r="BX99" s="25" t="s">
        <v>90</v>
      </c>
      <c r="CL99" s="25" t="s">
        <v>1</v>
      </c>
    </row>
    <row r="100" spans="1:91" s="7" customFormat="1" ht="16.5" customHeight="1">
      <c r="B100" s="85"/>
      <c r="C100" s="86"/>
      <c r="D100" s="234" t="s">
        <v>99</v>
      </c>
      <c r="E100" s="234"/>
      <c r="F100" s="234"/>
      <c r="G100" s="234"/>
      <c r="H100" s="234"/>
      <c r="I100" s="87"/>
      <c r="J100" s="234" t="s">
        <v>100</v>
      </c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234"/>
      <c r="AD100" s="234"/>
      <c r="AE100" s="234"/>
      <c r="AF100" s="234"/>
      <c r="AG100" s="268">
        <f>ROUND(SUM(AG101:AG102),2)</f>
        <v>0</v>
      </c>
      <c r="AH100" s="269"/>
      <c r="AI100" s="269"/>
      <c r="AJ100" s="269"/>
      <c r="AK100" s="269"/>
      <c r="AL100" s="269"/>
      <c r="AM100" s="269"/>
      <c r="AN100" s="270">
        <f t="shared" si="0"/>
        <v>0</v>
      </c>
      <c r="AO100" s="269"/>
      <c r="AP100" s="269"/>
      <c r="AQ100" s="88" t="s">
        <v>82</v>
      </c>
      <c r="AR100" s="85"/>
      <c r="AS100" s="89">
        <f>ROUND(SUM(AS101:AS102),2)</f>
        <v>0</v>
      </c>
      <c r="AT100" s="90">
        <f t="shared" si="1"/>
        <v>0</v>
      </c>
      <c r="AU100" s="91">
        <f>ROUND(SUM(AU101:AU102),5)</f>
        <v>0</v>
      </c>
      <c r="AV100" s="90">
        <f>ROUND(AZ100*L32,2)</f>
        <v>0</v>
      </c>
      <c r="AW100" s="90">
        <f>ROUND(BA100*L33,2)</f>
        <v>0</v>
      </c>
      <c r="AX100" s="90">
        <f>ROUND(BB100*L32,2)</f>
        <v>0</v>
      </c>
      <c r="AY100" s="90">
        <f>ROUND(BC100*L33,2)</f>
        <v>0</v>
      </c>
      <c r="AZ100" s="90">
        <f>ROUND(SUM(AZ101:AZ102),2)</f>
        <v>0</v>
      </c>
      <c r="BA100" s="90">
        <f>ROUND(SUM(BA101:BA102),2)</f>
        <v>0</v>
      </c>
      <c r="BB100" s="90">
        <f>ROUND(SUM(BB101:BB102),2)</f>
        <v>0</v>
      </c>
      <c r="BC100" s="90">
        <f>ROUND(SUM(BC101:BC102),2)</f>
        <v>0</v>
      </c>
      <c r="BD100" s="92">
        <f>ROUND(SUM(BD101:BD102),2)</f>
        <v>0</v>
      </c>
      <c r="BS100" s="93" t="s">
        <v>74</v>
      </c>
      <c r="BT100" s="93" t="s">
        <v>83</v>
      </c>
      <c r="BU100" s="93" t="s">
        <v>76</v>
      </c>
      <c r="BV100" s="93" t="s">
        <v>77</v>
      </c>
      <c r="BW100" s="93" t="s">
        <v>101</v>
      </c>
      <c r="BX100" s="93" t="s">
        <v>4</v>
      </c>
      <c r="CL100" s="93" t="s">
        <v>1</v>
      </c>
      <c r="CM100" s="93" t="s">
        <v>75</v>
      </c>
    </row>
    <row r="101" spans="1:91" s="4" customFormat="1" ht="16.5" customHeight="1">
      <c r="A101" s="84" t="s">
        <v>79</v>
      </c>
      <c r="B101" s="56"/>
      <c r="C101" s="10"/>
      <c r="D101" s="10"/>
      <c r="E101" s="235" t="s">
        <v>102</v>
      </c>
      <c r="F101" s="235"/>
      <c r="G101" s="235"/>
      <c r="H101" s="235"/>
      <c r="I101" s="235"/>
      <c r="J101" s="10"/>
      <c r="K101" s="235" t="s">
        <v>92</v>
      </c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65">
        <f>'SO 04-0 - Altánok'!J34</f>
        <v>0</v>
      </c>
      <c r="AH101" s="266"/>
      <c r="AI101" s="266"/>
      <c r="AJ101" s="266"/>
      <c r="AK101" s="266"/>
      <c r="AL101" s="266"/>
      <c r="AM101" s="266"/>
      <c r="AN101" s="265">
        <f t="shared" si="0"/>
        <v>0</v>
      </c>
      <c r="AO101" s="266"/>
      <c r="AP101" s="266"/>
      <c r="AQ101" s="94" t="s">
        <v>93</v>
      </c>
      <c r="AR101" s="56"/>
      <c r="AS101" s="95">
        <v>0</v>
      </c>
      <c r="AT101" s="96">
        <f t="shared" si="1"/>
        <v>0</v>
      </c>
      <c r="AU101" s="97">
        <f>'SO 04-0 - Altánok'!P142</f>
        <v>0</v>
      </c>
      <c r="AV101" s="96">
        <f>'SO 04-0 - Altánok'!J37</f>
        <v>0</v>
      </c>
      <c r="AW101" s="96">
        <f>'SO 04-0 - Altánok'!J38</f>
        <v>0</v>
      </c>
      <c r="AX101" s="96">
        <f>'SO 04-0 - Altánok'!J39</f>
        <v>0</v>
      </c>
      <c r="AY101" s="96">
        <f>'SO 04-0 - Altánok'!J40</f>
        <v>0</v>
      </c>
      <c r="AZ101" s="96">
        <f>'SO 04-0 - Altánok'!F37</f>
        <v>0</v>
      </c>
      <c r="BA101" s="96">
        <f>'SO 04-0 - Altánok'!F38</f>
        <v>0</v>
      </c>
      <c r="BB101" s="96">
        <f>'SO 04-0 - Altánok'!F39</f>
        <v>0</v>
      </c>
      <c r="BC101" s="96">
        <f>'SO 04-0 - Altánok'!F40</f>
        <v>0</v>
      </c>
      <c r="BD101" s="98">
        <f>'SO 04-0 - Altánok'!F41</f>
        <v>0</v>
      </c>
      <c r="BT101" s="25" t="s">
        <v>94</v>
      </c>
      <c r="BV101" s="25" t="s">
        <v>77</v>
      </c>
      <c r="BW101" s="25" t="s">
        <v>103</v>
      </c>
      <c r="BX101" s="25" t="s">
        <v>101</v>
      </c>
      <c r="CL101" s="25" t="s">
        <v>1</v>
      </c>
    </row>
    <row r="102" spans="1:91" s="4" customFormat="1" ht="16.5" customHeight="1">
      <c r="A102" s="84" t="s">
        <v>79</v>
      </c>
      <c r="B102" s="56"/>
      <c r="C102" s="10"/>
      <c r="D102" s="10"/>
      <c r="E102" s="235" t="s">
        <v>104</v>
      </c>
      <c r="F102" s="235"/>
      <c r="G102" s="235"/>
      <c r="H102" s="235"/>
      <c r="I102" s="235"/>
      <c r="J102" s="10"/>
      <c r="K102" s="235" t="s">
        <v>97</v>
      </c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65">
        <f>'SO 04-1 - Lavičky a odpad...'!J34</f>
        <v>0</v>
      </c>
      <c r="AH102" s="266"/>
      <c r="AI102" s="266"/>
      <c r="AJ102" s="266"/>
      <c r="AK102" s="266"/>
      <c r="AL102" s="266"/>
      <c r="AM102" s="266"/>
      <c r="AN102" s="265">
        <f t="shared" si="0"/>
        <v>0</v>
      </c>
      <c r="AO102" s="266"/>
      <c r="AP102" s="266"/>
      <c r="AQ102" s="94" t="s">
        <v>93</v>
      </c>
      <c r="AR102" s="56"/>
      <c r="AS102" s="95">
        <v>0</v>
      </c>
      <c r="AT102" s="96">
        <f t="shared" si="1"/>
        <v>0</v>
      </c>
      <c r="AU102" s="97">
        <f>'SO 04-1 - Lavičky a odpad...'!P138</f>
        <v>0</v>
      </c>
      <c r="AV102" s="96">
        <f>'SO 04-1 - Lavičky a odpad...'!J37</f>
        <v>0</v>
      </c>
      <c r="AW102" s="96">
        <f>'SO 04-1 - Lavičky a odpad...'!J38</f>
        <v>0</v>
      </c>
      <c r="AX102" s="96">
        <f>'SO 04-1 - Lavičky a odpad...'!J39</f>
        <v>0</v>
      </c>
      <c r="AY102" s="96">
        <f>'SO 04-1 - Lavičky a odpad...'!J40</f>
        <v>0</v>
      </c>
      <c r="AZ102" s="96">
        <f>'SO 04-1 - Lavičky a odpad...'!F37</f>
        <v>0</v>
      </c>
      <c r="BA102" s="96">
        <f>'SO 04-1 - Lavičky a odpad...'!F38</f>
        <v>0</v>
      </c>
      <c r="BB102" s="96">
        <f>'SO 04-1 - Lavičky a odpad...'!F39</f>
        <v>0</v>
      </c>
      <c r="BC102" s="96">
        <f>'SO 04-1 - Lavičky a odpad...'!F40</f>
        <v>0</v>
      </c>
      <c r="BD102" s="98">
        <f>'SO 04-1 - Lavičky a odpad...'!F41</f>
        <v>0</v>
      </c>
      <c r="BT102" s="25" t="s">
        <v>94</v>
      </c>
      <c r="BV102" s="25" t="s">
        <v>77</v>
      </c>
      <c r="BW102" s="25" t="s">
        <v>105</v>
      </c>
      <c r="BX102" s="25" t="s">
        <v>101</v>
      </c>
      <c r="CL102" s="25" t="s">
        <v>1</v>
      </c>
    </row>
    <row r="103" spans="1:91" s="7" customFormat="1" ht="16.5" customHeight="1">
      <c r="B103" s="85"/>
      <c r="C103" s="86"/>
      <c r="D103" s="234" t="s">
        <v>106</v>
      </c>
      <c r="E103" s="234"/>
      <c r="F103" s="234"/>
      <c r="G103" s="234"/>
      <c r="H103" s="234"/>
      <c r="I103" s="87"/>
      <c r="J103" s="234" t="s">
        <v>107</v>
      </c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4"/>
      <c r="AA103" s="234"/>
      <c r="AB103" s="234"/>
      <c r="AC103" s="234"/>
      <c r="AD103" s="234"/>
      <c r="AE103" s="234"/>
      <c r="AF103" s="234"/>
      <c r="AG103" s="268">
        <f>ROUND(SUM(AG104:AG105),2)</f>
        <v>0</v>
      </c>
      <c r="AH103" s="269"/>
      <c r="AI103" s="269"/>
      <c r="AJ103" s="269"/>
      <c r="AK103" s="269"/>
      <c r="AL103" s="269"/>
      <c r="AM103" s="269"/>
      <c r="AN103" s="270">
        <f t="shared" si="0"/>
        <v>0</v>
      </c>
      <c r="AO103" s="269"/>
      <c r="AP103" s="269"/>
      <c r="AQ103" s="88" t="s">
        <v>82</v>
      </c>
      <c r="AR103" s="85"/>
      <c r="AS103" s="89">
        <f>ROUND(SUM(AS104:AS105),2)</f>
        <v>0</v>
      </c>
      <c r="AT103" s="90">
        <f t="shared" si="1"/>
        <v>0</v>
      </c>
      <c r="AU103" s="91">
        <f>ROUND(SUM(AU104:AU105),5)</f>
        <v>0</v>
      </c>
      <c r="AV103" s="90">
        <f>ROUND(AZ103*L32,2)</f>
        <v>0</v>
      </c>
      <c r="AW103" s="90">
        <f>ROUND(BA103*L33,2)</f>
        <v>0</v>
      </c>
      <c r="AX103" s="90">
        <f>ROUND(BB103*L32,2)</f>
        <v>0</v>
      </c>
      <c r="AY103" s="90">
        <f>ROUND(BC103*L33,2)</f>
        <v>0</v>
      </c>
      <c r="AZ103" s="90">
        <f>ROUND(SUM(AZ104:AZ105),2)</f>
        <v>0</v>
      </c>
      <c r="BA103" s="90">
        <f>ROUND(SUM(BA104:BA105),2)</f>
        <v>0</v>
      </c>
      <c r="BB103" s="90">
        <f>ROUND(SUM(BB104:BB105),2)</f>
        <v>0</v>
      </c>
      <c r="BC103" s="90">
        <f>ROUND(SUM(BC104:BC105),2)</f>
        <v>0</v>
      </c>
      <c r="BD103" s="92">
        <f>ROUND(SUM(BD104:BD105),2)</f>
        <v>0</v>
      </c>
      <c r="BS103" s="93" t="s">
        <v>74</v>
      </c>
      <c r="BT103" s="93" t="s">
        <v>83</v>
      </c>
      <c r="BU103" s="93" t="s">
        <v>76</v>
      </c>
      <c r="BV103" s="93" t="s">
        <v>77</v>
      </c>
      <c r="BW103" s="93" t="s">
        <v>108</v>
      </c>
      <c r="BX103" s="93" t="s">
        <v>4</v>
      </c>
      <c r="CL103" s="93" t="s">
        <v>1</v>
      </c>
      <c r="CM103" s="93" t="s">
        <v>75</v>
      </c>
    </row>
    <row r="104" spans="1:91" s="4" customFormat="1" ht="16.5" customHeight="1">
      <c r="A104" s="84" t="s">
        <v>79</v>
      </c>
      <c r="B104" s="56"/>
      <c r="C104" s="10"/>
      <c r="D104" s="10"/>
      <c r="E104" s="235" t="s">
        <v>109</v>
      </c>
      <c r="F104" s="235"/>
      <c r="G104" s="235"/>
      <c r="H104" s="235"/>
      <c r="I104" s="235"/>
      <c r="J104" s="10"/>
      <c r="K104" s="235" t="s">
        <v>92</v>
      </c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235"/>
      <c r="AD104" s="235"/>
      <c r="AE104" s="235"/>
      <c r="AF104" s="235"/>
      <c r="AG104" s="265">
        <f>'SO 05-0 - Altánok'!J34</f>
        <v>0</v>
      </c>
      <c r="AH104" s="266"/>
      <c r="AI104" s="266"/>
      <c r="AJ104" s="266"/>
      <c r="AK104" s="266"/>
      <c r="AL104" s="266"/>
      <c r="AM104" s="266"/>
      <c r="AN104" s="265">
        <f t="shared" si="0"/>
        <v>0</v>
      </c>
      <c r="AO104" s="266"/>
      <c r="AP104" s="266"/>
      <c r="AQ104" s="94" t="s">
        <v>93</v>
      </c>
      <c r="AR104" s="56"/>
      <c r="AS104" s="95">
        <v>0</v>
      </c>
      <c r="AT104" s="96">
        <f t="shared" si="1"/>
        <v>0</v>
      </c>
      <c r="AU104" s="97">
        <f>'SO 05-0 - Altánok'!P142</f>
        <v>0</v>
      </c>
      <c r="AV104" s="96">
        <f>'SO 05-0 - Altánok'!J37</f>
        <v>0</v>
      </c>
      <c r="AW104" s="96">
        <f>'SO 05-0 - Altánok'!J38</f>
        <v>0</v>
      </c>
      <c r="AX104" s="96">
        <f>'SO 05-0 - Altánok'!J39</f>
        <v>0</v>
      </c>
      <c r="AY104" s="96">
        <f>'SO 05-0 - Altánok'!J40</f>
        <v>0</v>
      </c>
      <c r="AZ104" s="96">
        <f>'SO 05-0 - Altánok'!F37</f>
        <v>0</v>
      </c>
      <c r="BA104" s="96">
        <f>'SO 05-0 - Altánok'!F38</f>
        <v>0</v>
      </c>
      <c r="BB104" s="96">
        <f>'SO 05-0 - Altánok'!F39</f>
        <v>0</v>
      </c>
      <c r="BC104" s="96">
        <f>'SO 05-0 - Altánok'!F40</f>
        <v>0</v>
      </c>
      <c r="BD104" s="98">
        <f>'SO 05-0 - Altánok'!F41</f>
        <v>0</v>
      </c>
      <c r="BT104" s="25" t="s">
        <v>94</v>
      </c>
      <c r="BV104" s="25" t="s">
        <v>77</v>
      </c>
      <c r="BW104" s="25" t="s">
        <v>110</v>
      </c>
      <c r="BX104" s="25" t="s">
        <v>108</v>
      </c>
      <c r="CL104" s="25" t="s">
        <v>1</v>
      </c>
    </row>
    <row r="105" spans="1:91" s="4" customFormat="1" ht="16.5" customHeight="1">
      <c r="A105" s="84" t="s">
        <v>79</v>
      </c>
      <c r="B105" s="56"/>
      <c r="C105" s="10"/>
      <c r="D105" s="10"/>
      <c r="E105" s="235" t="s">
        <v>111</v>
      </c>
      <c r="F105" s="235"/>
      <c r="G105" s="235"/>
      <c r="H105" s="235"/>
      <c r="I105" s="235"/>
      <c r="J105" s="10"/>
      <c r="K105" s="235" t="s">
        <v>97</v>
      </c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65">
        <f>'SO 05-1 - Lavičky a odpad...'!J34</f>
        <v>0</v>
      </c>
      <c r="AH105" s="266"/>
      <c r="AI105" s="266"/>
      <c r="AJ105" s="266"/>
      <c r="AK105" s="266"/>
      <c r="AL105" s="266"/>
      <c r="AM105" s="266"/>
      <c r="AN105" s="265">
        <f t="shared" si="0"/>
        <v>0</v>
      </c>
      <c r="AO105" s="266"/>
      <c r="AP105" s="266"/>
      <c r="AQ105" s="94" t="s">
        <v>93</v>
      </c>
      <c r="AR105" s="56"/>
      <c r="AS105" s="95">
        <v>0</v>
      </c>
      <c r="AT105" s="96">
        <f t="shared" si="1"/>
        <v>0</v>
      </c>
      <c r="AU105" s="97">
        <f>'SO 05-1 - Lavičky a odpad...'!P138</f>
        <v>0</v>
      </c>
      <c r="AV105" s="96">
        <f>'SO 05-1 - Lavičky a odpad...'!J37</f>
        <v>0</v>
      </c>
      <c r="AW105" s="96">
        <f>'SO 05-1 - Lavičky a odpad...'!J38</f>
        <v>0</v>
      </c>
      <c r="AX105" s="96">
        <f>'SO 05-1 - Lavičky a odpad...'!J39</f>
        <v>0</v>
      </c>
      <c r="AY105" s="96">
        <f>'SO 05-1 - Lavičky a odpad...'!J40</f>
        <v>0</v>
      </c>
      <c r="AZ105" s="96">
        <f>'SO 05-1 - Lavičky a odpad...'!F37</f>
        <v>0</v>
      </c>
      <c r="BA105" s="96">
        <f>'SO 05-1 - Lavičky a odpad...'!F38</f>
        <v>0</v>
      </c>
      <c r="BB105" s="96">
        <f>'SO 05-1 - Lavičky a odpad...'!F39</f>
        <v>0</v>
      </c>
      <c r="BC105" s="96">
        <f>'SO 05-1 - Lavičky a odpad...'!F40</f>
        <v>0</v>
      </c>
      <c r="BD105" s="98">
        <f>'SO 05-1 - Lavičky a odpad...'!F41</f>
        <v>0</v>
      </c>
      <c r="BT105" s="25" t="s">
        <v>94</v>
      </c>
      <c r="BV105" s="25" t="s">
        <v>77</v>
      </c>
      <c r="BW105" s="25" t="s">
        <v>112</v>
      </c>
      <c r="BX105" s="25" t="s">
        <v>108</v>
      </c>
      <c r="CL105" s="25" t="s">
        <v>1</v>
      </c>
    </row>
    <row r="106" spans="1:91" s="7" customFormat="1" ht="24.75" customHeight="1">
      <c r="A106" s="84" t="s">
        <v>79</v>
      </c>
      <c r="B106" s="85"/>
      <c r="C106" s="86"/>
      <c r="D106" s="234" t="s">
        <v>113</v>
      </c>
      <c r="E106" s="234"/>
      <c r="F106" s="234"/>
      <c r="G106" s="234"/>
      <c r="H106" s="234"/>
      <c r="I106" s="87"/>
      <c r="J106" s="234" t="s">
        <v>114</v>
      </c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  <c r="AG106" s="270">
        <f>'SO 06 - Bežecké trate GLO...'!J32</f>
        <v>0</v>
      </c>
      <c r="AH106" s="269"/>
      <c r="AI106" s="269"/>
      <c r="AJ106" s="269"/>
      <c r="AK106" s="269"/>
      <c r="AL106" s="269"/>
      <c r="AM106" s="269"/>
      <c r="AN106" s="270">
        <f t="shared" si="0"/>
        <v>0</v>
      </c>
      <c r="AO106" s="269"/>
      <c r="AP106" s="269"/>
      <c r="AQ106" s="88" t="s">
        <v>82</v>
      </c>
      <c r="AR106" s="85"/>
      <c r="AS106" s="99">
        <v>0</v>
      </c>
      <c r="AT106" s="100">
        <f t="shared" si="1"/>
        <v>0</v>
      </c>
      <c r="AU106" s="101">
        <f>'SO 06 - Bežecké trate GLO...'!P135</f>
        <v>0</v>
      </c>
      <c r="AV106" s="100">
        <f>'SO 06 - Bežecké trate GLO...'!J35</f>
        <v>0</v>
      </c>
      <c r="AW106" s="100">
        <f>'SO 06 - Bežecké trate GLO...'!J36</f>
        <v>0</v>
      </c>
      <c r="AX106" s="100">
        <f>'SO 06 - Bežecké trate GLO...'!J37</f>
        <v>0</v>
      </c>
      <c r="AY106" s="100">
        <f>'SO 06 - Bežecké trate GLO...'!J38</f>
        <v>0</v>
      </c>
      <c r="AZ106" s="100">
        <f>'SO 06 - Bežecké trate GLO...'!F35</f>
        <v>0</v>
      </c>
      <c r="BA106" s="100">
        <f>'SO 06 - Bežecké trate GLO...'!F36</f>
        <v>0</v>
      </c>
      <c r="BB106" s="100">
        <f>'SO 06 - Bežecké trate GLO...'!F37</f>
        <v>0</v>
      </c>
      <c r="BC106" s="100">
        <f>'SO 06 - Bežecké trate GLO...'!F38</f>
        <v>0</v>
      </c>
      <c r="BD106" s="102">
        <f>'SO 06 - Bežecké trate GLO...'!F39</f>
        <v>0</v>
      </c>
      <c r="BT106" s="93" t="s">
        <v>83</v>
      </c>
      <c r="BV106" s="93" t="s">
        <v>77</v>
      </c>
      <c r="BW106" s="93" t="s">
        <v>115</v>
      </c>
      <c r="BX106" s="93" t="s">
        <v>4</v>
      </c>
      <c r="CL106" s="93" t="s">
        <v>1</v>
      </c>
      <c r="CM106" s="93" t="s">
        <v>75</v>
      </c>
    </row>
    <row r="107" spans="1:91" ht="11.25">
      <c r="B107" s="20"/>
      <c r="AR107" s="20"/>
    </row>
    <row r="108" spans="1:91" s="2" customFormat="1" ht="30" customHeight="1">
      <c r="A108" s="34"/>
      <c r="B108" s="35"/>
      <c r="C108" s="74" t="s">
        <v>116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281">
        <f>ROUND(SUM(AG109:AG112), 2)</f>
        <v>0</v>
      </c>
      <c r="AH108" s="281"/>
      <c r="AI108" s="281"/>
      <c r="AJ108" s="281"/>
      <c r="AK108" s="281"/>
      <c r="AL108" s="281"/>
      <c r="AM108" s="281"/>
      <c r="AN108" s="281">
        <f>ROUND(SUM(AN109:AN112), 2)</f>
        <v>0</v>
      </c>
      <c r="AO108" s="281"/>
      <c r="AP108" s="281"/>
      <c r="AQ108" s="103"/>
      <c r="AR108" s="35"/>
      <c r="AS108" s="67" t="s">
        <v>117</v>
      </c>
      <c r="AT108" s="68" t="s">
        <v>118</v>
      </c>
      <c r="AU108" s="68" t="s">
        <v>39</v>
      </c>
      <c r="AV108" s="69" t="s">
        <v>62</v>
      </c>
      <c r="AW108" s="34"/>
      <c r="AX108" s="34"/>
      <c r="AY108" s="34"/>
      <c r="AZ108" s="34"/>
      <c r="BA108" s="34"/>
      <c r="BB108" s="34"/>
      <c r="BC108" s="34"/>
      <c r="BD108" s="34"/>
      <c r="BE108" s="34"/>
    </row>
    <row r="109" spans="1:91" s="2" customFormat="1" ht="19.899999999999999" customHeight="1">
      <c r="A109" s="34"/>
      <c r="B109" s="35"/>
      <c r="C109" s="34"/>
      <c r="D109" s="239" t="s">
        <v>119</v>
      </c>
      <c r="E109" s="239"/>
      <c r="F109" s="239"/>
      <c r="G109" s="239"/>
      <c r="H109" s="239"/>
      <c r="I109" s="239"/>
      <c r="J109" s="239"/>
      <c r="K109" s="239"/>
      <c r="L109" s="239"/>
      <c r="M109" s="239"/>
      <c r="N109" s="239"/>
      <c r="O109" s="239"/>
      <c r="P109" s="239"/>
      <c r="Q109" s="239"/>
      <c r="R109" s="239"/>
      <c r="S109" s="239"/>
      <c r="T109" s="239"/>
      <c r="U109" s="239"/>
      <c r="V109" s="239"/>
      <c r="W109" s="239"/>
      <c r="X109" s="239"/>
      <c r="Y109" s="239"/>
      <c r="Z109" s="239"/>
      <c r="AA109" s="239"/>
      <c r="AB109" s="239"/>
      <c r="AC109" s="34"/>
      <c r="AD109" s="34"/>
      <c r="AE109" s="34"/>
      <c r="AF109" s="34"/>
      <c r="AG109" s="279">
        <f>ROUND(AG94 * AS109, 2)</f>
        <v>0</v>
      </c>
      <c r="AH109" s="265"/>
      <c r="AI109" s="265"/>
      <c r="AJ109" s="265"/>
      <c r="AK109" s="265"/>
      <c r="AL109" s="265"/>
      <c r="AM109" s="265"/>
      <c r="AN109" s="265">
        <f>ROUND(AG109 + AV109, 2)</f>
        <v>0</v>
      </c>
      <c r="AO109" s="265"/>
      <c r="AP109" s="265"/>
      <c r="AQ109" s="34"/>
      <c r="AR109" s="35"/>
      <c r="AS109" s="105">
        <v>0</v>
      </c>
      <c r="AT109" s="106" t="s">
        <v>120</v>
      </c>
      <c r="AU109" s="106" t="s">
        <v>40</v>
      </c>
      <c r="AV109" s="98">
        <f>ROUND(IF(AU109="základná",AG109*L32,IF(AU109="znížená",AG109*L33,0)), 2)</f>
        <v>0</v>
      </c>
      <c r="AW109" s="34"/>
      <c r="AX109" s="34"/>
      <c r="AY109" s="34"/>
      <c r="AZ109" s="34"/>
      <c r="BA109" s="34"/>
      <c r="BB109" s="34"/>
      <c r="BC109" s="34"/>
      <c r="BD109" s="34"/>
      <c r="BE109" s="34"/>
      <c r="BV109" s="17" t="s">
        <v>121</v>
      </c>
      <c r="BY109" s="107">
        <f>IF(AU109="základná",AV109,0)</f>
        <v>0</v>
      </c>
      <c r="BZ109" s="107">
        <f>IF(AU109="znížená",AV109,0)</f>
        <v>0</v>
      </c>
      <c r="CA109" s="107">
        <v>0</v>
      </c>
      <c r="CB109" s="107">
        <v>0</v>
      </c>
      <c r="CC109" s="107">
        <v>0</v>
      </c>
      <c r="CD109" s="107">
        <f>IF(AU109="základná",AG109,0)</f>
        <v>0</v>
      </c>
      <c r="CE109" s="107">
        <f>IF(AU109="znížená",AG109,0)</f>
        <v>0</v>
      </c>
      <c r="CF109" s="107">
        <f>IF(AU109="zákl. prenesená",AG109,0)</f>
        <v>0</v>
      </c>
      <c r="CG109" s="107">
        <f>IF(AU109="zníž. prenesená",AG109,0)</f>
        <v>0</v>
      </c>
      <c r="CH109" s="107">
        <f>IF(AU109="nulová",AG109,0)</f>
        <v>0</v>
      </c>
      <c r="CI109" s="17">
        <f>IF(AU109="základná",1,IF(AU109="znížená",2,IF(AU109="zákl. prenesená",4,IF(AU109="zníž. prenesená",5,3))))</f>
        <v>1</v>
      </c>
      <c r="CJ109" s="17">
        <f>IF(AT109="stavebná časť",1,IF(AT109="investičná časť",2,3))</f>
        <v>1</v>
      </c>
      <c r="CK109" s="17" t="str">
        <f>IF(D109="Vyplň vlastné","","x")</f>
        <v>x</v>
      </c>
    </row>
    <row r="110" spans="1:91" s="2" customFormat="1" ht="19.899999999999999" customHeight="1">
      <c r="A110" s="34"/>
      <c r="B110" s="35"/>
      <c r="C110" s="34"/>
      <c r="D110" s="240" t="s">
        <v>122</v>
      </c>
      <c r="E110" s="239"/>
      <c r="F110" s="239"/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  <c r="AA110" s="239"/>
      <c r="AB110" s="239"/>
      <c r="AC110" s="34"/>
      <c r="AD110" s="34"/>
      <c r="AE110" s="34"/>
      <c r="AF110" s="34"/>
      <c r="AG110" s="279">
        <f>ROUND(AG94 * AS110, 2)</f>
        <v>0</v>
      </c>
      <c r="AH110" s="265"/>
      <c r="AI110" s="265"/>
      <c r="AJ110" s="265"/>
      <c r="AK110" s="265"/>
      <c r="AL110" s="265"/>
      <c r="AM110" s="265"/>
      <c r="AN110" s="265">
        <f>ROUND(AG110 + AV110, 2)</f>
        <v>0</v>
      </c>
      <c r="AO110" s="265"/>
      <c r="AP110" s="265"/>
      <c r="AQ110" s="34"/>
      <c r="AR110" s="35"/>
      <c r="AS110" s="105">
        <v>0</v>
      </c>
      <c r="AT110" s="106" t="s">
        <v>120</v>
      </c>
      <c r="AU110" s="106" t="s">
        <v>40</v>
      </c>
      <c r="AV110" s="98">
        <f>ROUND(IF(AU110="základná",AG110*L32,IF(AU110="znížená",AG110*L33,0)), 2)</f>
        <v>0</v>
      </c>
      <c r="AW110" s="34"/>
      <c r="AX110" s="34"/>
      <c r="AY110" s="34"/>
      <c r="AZ110" s="34"/>
      <c r="BA110" s="34"/>
      <c r="BB110" s="34"/>
      <c r="BC110" s="34"/>
      <c r="BD110" s="34"/>
      <c r="BE110" s="34"/>
      <c r="BV110" s="17" t="s">
        <v>123</v>
      </c>
      <c r="BY110" s="107">
        <f>IF(AU110="základná",AV110,0)</f>
        <v>0</v>
      </c>
      <c r="BZ110" s="107">
        <f>IF(AU110="znížená",AV110,0)</f>
        <v>0</v>
      </c>
      <c r="CA110" s="107">
        <v>0</v>
      </c>
      <c r="CB110" s="107">
        <v>0</v>
      </c>
      <c r="CC110" s="107">
        <v>0</v>
      </c>
      <c r="CD110" s="107">
        <f>IF(AU110="základná",AG110,0)</f>
        <v>0</v>
      </c>
      <c r="CE110" s="107">
        <f>IF(AU110="znížená",AG110,0)</f>
        <v>0</v>
      </c>
      <c r="CF110" s="107">
        <f>IF(AU110="zákl. prenesená",AG110,0)</f>
        <v>0</v>
      </c>
      <c r="CG110" s="107">
        <f>IF(AU110="zníž. prenesená",AG110,0)</f>
        <v>0</v>
      </c>
      <c r="CH110" s="107">
        <f>IF(AU110="nulová",AG110,0)</f>
        <v>0</v>
      </c>
      <c r="CI110" s="17">
        <f>IF(AU110="základná",1,IF(AU110="znížená",2,IF(AU110="zákl. prenesená",4,IF(AU110="zníž. prenesená",5,3))))</f>
        <v>1</v>
      </c>
      <c r="CJ110" s="17">
        <f>IF(AT110="stavebná časť",1,IF(AT110="investičná časť",2,3))</f>
        <v>1</v>
      </c>
      <c r="CK110" s="17" t="str">
        <f>IF(D110="Vyplň vlastné","","x")</f>
        <v/>
      </c>
    </row>
    <row r="111" spans="1:91" s="2" customFormat="1" ht="19.899999999999999" customHeight="1">
      <c r="A111" s="34"/>
      <c r="B111" s="35"/>
      <c r="C111" s="34"/>
      <c r="D111" s="240" t="s">
        <v>122</v>
      </c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Z111" s="239"/>
      <c r="AA111" s="239"/>
      <c r="AB111" s="239"/>
      <c r="AC111" s="34"/>
      <c r="AD111" s="34"/>
      <c r="AE111" s="34"/>
      <c r="AF111" s="34"/>
      <c r="AG111" s="279">
        <f>ROUND(AG94 * AS111, 2)</f>
        <v>0</v>
      </c>
      <c r="AH111" s="265"/>
      <c r="AI111" s="265"/>
      <c r="AJ111" s="265"/>
      <c r="AK111" s="265"/>
      <c r="AL111" s="265"/>
      <c r="AM111" s="265"/>
      <c r="AN111" s="265">
        <f>ROUND(AG111 + AV111, 2)</f>
        <v>0</v>
      </c>
      <c r="AO111" s="265"/>
      <c r="AP111" s="265"/>
      <c r="AQ111" s="34"/>
      <c r="AR111" s="35"/>
      <c r="AS111" s="105">
        <v>0</v>
      </c>
      <c r="AT111" s="106" t="s">
        <v>120</v>
      </c>
      <c r="AU111" s="106" t="s">
        <v>40</v>
      </c>
      <c r="AV111" s="98">
        <f>ROUND(IF(AU111="základná",AG111*L32,IF(AU111="znížená",AG111*L33,0)), 2)</f>
        <v>0</v>
      </c>
      <c r="AW111" s="34"/>
      <c r="AX111" s="34"/>
      <c r="AY111" s="34"/>
      <c r="AZ111" s="34"/>
      <c r="BA111" s="34"/>
      <c r="BB111" s="34"/>
      <c r="BC111" s="34"/>
      <c r="BD111" s="34"/>
      <c r="BE111" s="34"/>
      <c r="BV111" s="17" t="s">
        <v>123</v>
      </c>
      <c r="BY111" s="107">
        <f>IF(AU111="základná",AV111,0)</f>
        <v>0</v>
      </c>
      <c r="BZ111" s="107">
        <f>IF(AU111="znížená",AV111,0)</f>
        <v>0</v>
      </c>
      <c r="CA111" s="107">
        <v>0</v>
      </c>
      <c r="CB111" s="107">
        <v>0</v>
      </c>
      <c r="CC111" s="107">
        <v>0</v>
      </c>
      <c r="CD111" s="107">
        <f>IF(AU111="základná",AG111,0)</f>
        <v>0</v>
      </c>
      <c r="CE111" s="107">
        <f>IF(AU111="znížená",AG111,0)</f>
        <v>0</v>
      </c>
      <c r="CF111" s="107">
        <f>IF(AU111="zákl. prenesená",AG111,0)</f>
        <v>0</v>
      </c>
      <c r="CG111" s="107">
        <f>IF(AU111="zníž. prenesená",AG111,0)</f>
        <v>0</v>
      </c>
      <c r="CH111" s="107">
        <f>IF(AU111="nulová",AG111,0)</f>
        <v>0</v>
      </c>
      <c r="CI111" s="17">
        <f>IF(AU111="základná",1,IF(AU111="znížená",2,IF(AU111="zákl. prenesená",4,IF(AU111="zníž. prenesená",5,3))))</f>
        <v>1</v>
      </c>
      <c r="CJ111" s="17">
        <f>IF(AT111="stavebná časť",1,IF(AT111="investičná časť",2,3))</f>
        <v>1</v>
      </c>
      <c r="CK111" s="17" t="str">
        <f>IF(D111="Vyplň vlastné","","x")</f>
        <v/>
      </c>
    </row>
    <row r="112" spans="1:91" s="2" customFormat="1" ht="19.899999999999999" customHeight="1">
      <c r="A112" s="34"/>
      <c r="B112" s="35"/>
      <c r="C112" s="34"/>
      <c r="D112" s="240" t="s">
        <v>122</v>
      </c>
      <c r="E112" s="239"/>
      <c r="F112" s="239"/>
      <c r="G112" s="239"/>
      <c r="H112" s="239"/>
      <c r="I112" s="239"/>
      <c r="J112" s="239"/>
      <c r="K112" s="239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  <c r="AB112" s="239"/>
      <c r="AC112" s="34"/>
      <c r="AD112" s="34"/>
      <c r="AE112" s="34"/>
      <c r="AF112" s="34"/>
      <c r="AG112" s="279">
        <f>ROUND(AG94 * AS112, 2)</f>
        <v>0</v>
      </c>
      <c r="AH112" s="265"/>
      <c r="AI112" s="265"/>
      <c r="AJ112" s="265"/>
      <c r="AK112" s="265"/>
      <c r="AL112" s="265"/>
      <c r="AM112" s="265"/>
      <c r="AN112" s="265">
        <f>ROUND(AG112 + AV112, 2)</f>
        <v>0</v>
      </c>
      <c r="AO112" s="265"/>
      <c r="AP112" s="265"/>
      <c r="AQ112" s="34"/>
      <c r="AR112" s="35"/>
      <c r="AS112" s="108">
        <v>0</v>
      </c>
      <c r="AT112" s="109" t="s">
        <v>120</v>
      </c>
      <c r="AU112" s="109" t="s">
        <v>40</v>
      </c>
      <c r="AV112" s="110">
        <f>ROUND(IF(AU112="základná",AG112*L32,IF(AU112="znížená",AG112*L33,0)), 2)</f>
        <v>0</v>
      </c>
      <c r="AW112" s="34"/>
      <c r="AX112" s="34"/>
      <c r="AY112" s="34"/>
      <c r="AZ112" s="34"/>
      <c r="BA112" s="34"/>
      <c r="BB112" s="34"/>
      <c r="BC112" s="34"/>
      <c r="BD112" s="34"/>
      <c r="BE112" s="34"/>
      <c r="BV112" s="17" t="s">
        <v>123</v>
      </c>
      <c r="BY112" s="107">
        <f>IF(AU112="základná",AV112,0)</f>
        <v>0</v>
      </c>
      <c r="BZ112" s="107">
        <f>IF(AU112="znížená",AV112,0)</f>
        <v>0</v>
      </c>
      <c r="CA112" s="107">
        <v>0</v>
      </c>
      <c r="CB112" s="107">
        <v>0</v>
      </c>
      <c r="CC112" s="107">
        <v>0</v>
      </c>
      <c r="CD112" s="107">
        <f>IF(AU112="základná",AG112,0)</f>
        <v>0</v>
      </c>
      <c r="CE112" s="107">
        <f>IF(AU112="znížená",AG112,0)</f>
        <v>0</v>
      </c>
      <c r="CF112" s="107">
        <f>IF(AU112="zákl. prenesená",AG112,0)</f>
        <v>0</v>
      </c>
      <c r="CG112" s="107">
        <f>IF(AU112="zníž. prenesená",AG112,0)</f>
        <v>0</v>
      </c>
      <c r="CH112" s="107">
        <f>IF(AU112="nulová",AG112,0)</f>
        <v>0</v>
      </c>
      <c r="CI112" s="17">
        <f>IF(AU112="základná",1,IF(AU112="znížená",2,IF(AU112="zákl. prenesená",4,IF(AU112="zníž. prenesená",5,3))))</f>
        <v>1</v>
      </c>
      <c r="CJ112" s="17">
        <f>IF(AT112="stavebná časť",1,IF(AT112="investičná časť",2,3))</f>
        <v>1</v>
      </c>
      <c r="CK112" s="17" t="str">
        <f>IF(D112="Vyplň vlastné","","x")</f>
        <v/>
      </c>
    </row>
    <row r="113" spans="1:57" s="2" customFormat="1" ht="10.9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5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</row>
    <row r="114" spans="1:57" s="2" customFormat="1" ht="30" customHeight="1">
      <c r="A114" s="34"/>
      <c r="B114" s="35"/>
      <c r="C114" s="111" t="s">
        <v>124</v>
      </c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282">
        <f>ROUND(AG94 + AG108, 2)</f>
        <v>0</v>
      </c>
      <c r="AH114" s="282"/>
      <c r="AI114" s="282"/>
      <c r="AJ114" s="282"/>
      <c r="AK114" s="282"/>
      <c r="AL114" s="282"/>
      <c r="AM114" s="282"/>
      <c r="AN114" s="282">
        <f>ROUND(AN94 + AN108, 2)</f>
        <v>0</v>
      </c>
      <c r="AO114" s="282"/>
      <c r="AP114" s="282"/>
      <c r="AQ114" s="112"/>
      <c r="AR114" s="35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</row>
    <row r="115" spans="1:57" s="2" customFormat="1" ht="6.95" customHeight="1">
      <c r="A115" s="34"/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35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</row>
  </sheetData>
  <mergeCells count="104">
    <mergeCell ref="AG111:AM111"/>
    <mergeCell ref="AN111:AP111"/>
    <mergeCell ref="AG112:AM112"/>
    <mergeCell ref="AN112:AP112"/>
    <mergeCell ref="AG94:AM94"/>
    <mergeCell ref="AN94:AP94"/>
    <mergeCell ref="AG108:AM108"/>
    <mergeCell ref="AN108:AP108"/>
    <mergeCell ref="AG114:AM114"/>
    <mergeCell ref="AN114:AP114"/>
    <mergeCell ref="AN104:AP104"/>
    <mergeCell ref="AS89:AT91"/>
    <mergeCell ref="AN105:AP105"/>
    <mergeCell ref="AG105:AM105"/>
    <mergeCell ref="AN106:AP106"/>
    <mergeCell ref="AG106:AM106"/>
    <mergeCell ref="AG109:AM109"/>
    <mergeCell ref="AN109:AP109"/>
    <mergeCell ref="AG110:AM110"/>
    <mergeCell ref="AN110:AP110"/>
    <mergeCell ref="AN92:AP92"/>
    <mergeCell ref="AN101:AP101"/>
    <mergeCell ref="AN97:AP97"/>
    <mergeCell ref="AN100:AP100"/>
    <mergeCell ref="AN95:AP95"/>
    <mergeCell ref="AN99:AP99"/>
    <mergeCell ref="AN96:AP96"/>
    <mergeCell ref="AN98:AP98"/>
    <mergeCell ref="AN102:AP102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L85:AJ85"/>
    <mergeCell ref="E105:I105"/>
    <mergeCell ref="K105:AF105"/>
    <mergeCell ref="D106:H106"/>
    <mergeCell ref="J106:AF106"/>
    <mergeCell ref="D109:AB109"/>
    <mergeCell ref="D110:AB110"/>
    <mergeCell ref="D111:AB111"/>
    <mergeCell ref="D112:AB112"/>
    <mergeCell ref="AG98:AM98"/>
    <mergeCell ref="AG92:AM92"/>
    <mergeCell ref="AG100:AM100"/>
    <mergeCell ref="AG102:AM102"/>
    <mergeCell ref="AG101:AM101"/>
    <mergeCell ref="AG95:AM95"/>
    <mergeCell ref="AG99:AM99"/>
    <mergeCell ref="AG96:AM96"/>
    <mergeCell ref="AG97:AM97"/>
    <mergeCell ref="AG104:AM104"/>
    <mergeCell ref="AG103:AM103"/>
    <mergeCell ref="AM89:AP89"/>
    <mergeCell ref="AM87:AN87"/>
    <mergeCell ref="AM90:AP90"/>
    <mergeCell ref="AN103:AP103"/>
    <mergeCell ref="C92:G92"/>
    <mergeCell ref="D97:H97"/>
    <mergeCell ref="D103:H103"/>
    <mergeCell ref="D96:H96"/>
    <mergeCell ref="D100:H100"/>
    <mergeCell ref="D95:H95"/>
    <mergeCell ref="E104:I104"/>
    <mergeCell ref="E98:I98"/>
    <mergeCell ref="E99:I99"/>
    <mergeCell ref="E102:I102"/>
    <mergeCell ref="E101:I101"/>
    <mergeCell ref="I92:AF92"/>
    <mergeCell ref="J96:AF96"/>
    <mergeCell ref="J100:AF100"/>
    <mergeCell ref="J95:AF95"/>
    <mergeCell ref="J97:AF97"/>
    <mergeCell ref="J103:AF103"/>
    <mergeCell ref="K101:AF101"/>
    <mergeCell ref="K102:AF102"/>
    <mergeCell ref="K104:AF104"/>
    <mergeCell ref="K99:AF99"/>
    <mergeCell ref="K98:AF98"/>
  </mergeCells>
  <dataValidations count="2">
    <dataValidation type="list" allowBlank="1" showInputMessage="1" showErrorMessage="1" error="Povolené sú hodnoty základná, znížená, nulová." sqref="AU108:AU112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108:AT112" xr:uid="{00000000-0002-0000-0000-000001000000}">
      <formula1>"stavebná časť, technologická časť, investičná časť"</formula1>
    </dataValidation>
  </dataValidations>
  <hyperlinks>
    <hyperlink ref="A95" location="'SO 01 - Cyklistický trail...'!C2" display="/" xr:uid="{00000000-0004-0000-0000-000000000000}"/>
    <hyperlink ref="A96" location="'SO 02 - Cyklistický trail...'!C2" display="/" xr:uid="{00000000-0004-0000-0000-000001000000}"/>
    <hyperlink ref="A98" location="'SO 03-0 - Altánok'!C2" display="/" xr:uid="{00000000-0004-0000-0000-000002000000}"/>
    <hyperlink ref="A99" location="'SO 03-1 - Lavičky a odpad...'!C2" display="/" xr:uid="{00000000-0004-0000-0000-000003000000}"/>
    <hyperlink ref="A101" location="'SO 04-0 - Altánok'!C2" display="/" xr:uid="{00000000-0004-0000-0000-000004000000}"/>
    <hyperlink ref="A102" location="'SO 04-1 - Lavičky a odpad...'!C2" display="/" xr:uid="{00000000-0004-0000-0000-000005000000}"/>
    <hyperlink ref="A104" location="'SO 05-0 - Altánok'!C2" display="/" xr:uid="{00000000-0004-0000-0000-000006000000}"/>
    <hyperlink ref="A105" location="'SO 05-1 - Lavičky a odpad...'!C2" display="/" xr:uid="{00000000-0004-0000-0000-000007000000}"/>
    <hyperlink ref="A106" location="'SO 06 - Bežecké trate GLO...'!C2" display="/" xr:uid="{00000000-0004-0000-0000-00000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200"/>
  <sheetViews>
    <sheetView showGridLines="0" topLeftCell="A140" workbookViewId="0">
      <selection activeCell="J91" sqref="J91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115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125</v>
      </c>
      <c r="L4" s="20"/>
      <c r="M4" s="114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83" t="str">
        <f>'Rekapitulácia stavby'!K6</f>
        <v>Výstavba a obnova občianskej infraštruktúry v lesných ekosystémoch SNV</v>
      </c>
      <c r="F7" s="284"/>
      <c r="G7" s="284"/>
      <c r="H7" s="284"/>
      <c r="L7" s="20"/>
    </row>
    <row r="8" spans="1:46" s="2" customFormat="1" ht="12" customHeight="1">
      <c r="A8" s="34"/>
      <c r="B8" s="35"/>
      <c r="C8" s="34"/>
      <c r="D8" s="27" t="s">
        <v>126</v>
      </c>
      <c r="E8" s="34"/>
      <c r="F8" s="34"/>
      <c r="G8" s="34"/>
      <c r="H8" s="34"/>
      <c r="I8" s="34"/>
      <c r="J8" s="34"/>
      <c r="K8" s="34"/>
      <c r="L8" s="47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30" customHeight="1">
      <c r="A9" s="34"/>
      <c r="B9" s="35"/>
      <c r="C9" s="34"/>
      <c r="D9" s="34"/>
      <c r="E9" s="237" t="s">
        <v>577</v>
      </c>
      <c r="F9" s="285"/>
      <c r="G9" s="285"/>
      <c r="H9" s="285"/>
      <c r="I9" s="34"/>
      <c r="J9" s="34"/>
      <c r="K9" s="34"/>
      <c r="L9" s="4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4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5"/>
      <c r="C11" s="34"/>
      <c r="D11" s="27" t="s">
        <v>16</v>
      </c>
      <c r="E11" s="34"/>
      <c r="F11" s="25" t="s">
        <v>1</v>
      </c>
      <c r="G11" s="34"/>
      <c r="H11" s="34"/>
      <c r="I11" s="27" t="s">
        <v>17</v>
      </c>
      <c r="J11" s="25" t="s">
        <v>1</v>
      </c>
      <c r="K11" s="34"/>
      <c r="L11" s="4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5"/>
      <c r="C12" s="34"/>
      <c r="D12" s="27" t="s">
        <v>18</v>
      </c>
      <c r="E12" s="34"/>
      <c r="F12" s="25" t="s">
        <v>19</v>
      </c>
      <c r="G12" s="34"/>
      <c r="H12" s="34"/>
      <c r="I12" s="27" t="s">
        <v>20</v>
      </c>
      <c r="J12" s="60">
        <f>'Rekapitulácia stavby'!AN8</f>
        <v>44873</v>
      </c>
      <c r="K12" s="34"/>
      <c r="L12" s="4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4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7" t="s">
        <v>21</v>
      </c>
      <c r="E14" s="34"/>
      <c r="F14" s="34"/>
      <c r="G14" s="34"/>
      <c r="H14" s="34"/>
      <c r="I14" s="27" t="s">
        <v>22</v>
      </c>
      <c r="J14" s="25" t="s">
        <v>1</v>
      </c>
      <c r="K14" s="34"/>
      <c r="L14" s="4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5"/>
      <c r="C15" s="34"/>
      <c r="D15" s="34"/>
      <c r="E15" s="25" t="s">
        <v>23</v>
      </c>
      <c r="F15" s="34"/>
      <c r="G15" s="34"/>
      <c r="H15" s="34"/>
      <c r="I15" s="27" t="s">
        <v>24</v>
      </c>
      <c r="J15" s="25" t="s">
        <v>1</v>
      </c>
      <c r="K15" s="34"/>
      <c r="L15" s="4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4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5"/>
      <c r="C17" s="34"/>
      <c r="D17" s="27" t="s">
        <v>25</v>
      </c>
      <c r="E17" s="34"/>
      <c r="F17" s="34"/>
      <c r="G17" s="34"/>
      <c r="H17" s="34"/>
      <c r="I17" s="27" t="s">
        <v>22</v>
      </c>
      <c r="J17" s="28" t="str">
        <f>'Rekapitulácia stavby'!AN13</f>
        <v>Vyplň údaj</v>
      </c>
      <c r="K17" s="34"/>
      <c r="L17" s="4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5"/>
      <c r="C18" s="34"/>
      <c r="D18" s="34"/>
      <c r="E18" s="286" t="str">
        <f>'Rekapitulácia stavby'!E14</f>
        <v>Vyplň údaj</v>
      </c>
      <c r="F18" s="244"/>
      <c r="G18" s="244"/>
      <c r="H18" s="244"/>
      <c r="I18" s="27" t="s">
        <v>24</v>
      </c>
      <c r="J18" s="28" t="str">
        <f>'Rekapitulácia stavby'!AN14</f>
        <v>Vyplň údaj</v>
      </c>
      <c r="K18" s="34"/>
      <c r="L18" s="4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4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5"/>
      <c r="C20" s="34"/>
      <c r="D20" s="27" t="s">
        <v>27</v>
      </c>
      <c r="E20" s="34"/>
      <c r="F20" s="34"/>
      <c r="G20" s="34"/>
      <c r="H20" s="34"/>
      <c r="I20" s="27" t="s">
        <v>22</v>
      </c>
      <c r="J20" s="25" t="s">
        <v>1</v>
      </c>
      <c r="K20" s="34"/>
      <c r="L20" s="4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5"/>
      <c r="C21" s="34"/>
      <c r="D21" s="34"/>
      <c r="E21" s="25" t="s">
        <v>747</v>
      </c>
      <c r="F21" s="34"/>
      <c r="G21" s="34"/>
      <c r="H21" s="34"/>
      <c r="I21" s="27" t="s">
        <v>24</v>
      </c>
      <c r="J21" s="25" t="s">
        <v>1</v>
      </c>
      <c r="K21" s="34"/>
      <c r="L21" s="4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4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5"/>
      <c r="C23" s="34"/>
      <c r="D23" s="27" t="s">
        <v>30</v>
      </c>
      <c r="E23" s="34"/>
      <c r="F23" s="34"/>
      <c r="G23" s="34"/>
      <c r="H23" s="34"/>
      <c r="I23" s="27" t="s">
        <v>22</v>
      </c>
      <c r="J23" s="25" t="str">
        <f>IF('Rekapitulácia stavby'!AN19="","",'Rekapitulácia stavby'!AN19)</f>
        <v/>
      </c>
      <c r="K23" s="34"/>
      <c r="L23" s="4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5"/>
      <c r="C24" s="34"/>
      <c r="D24" s="34"/>
      <c r="E24" s="25" t="str">
        <f>IF('Rekapitulácia stavby'!E20="","",'Rekapitulácia stavby'!E20)</f>
        <v xml:space="preserve"> </v>
      </c>
      <c r="F24" s="34"/>
      <c r="G24" s="34"/>
      <c r="H24" s="34"/>
      <c r="I24" s="27" t="s">
        <v>24</v>
      </c>
      <c r="J24" s="25" t="str">
        <f>IF('Rekapitulácia stavby'!AN20="","",'Rekapitulácia stavby'!AN20)</f>
        <v/>
      </c>
      <c r="K24" s="34"/>
      <c r="L24" s="4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4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5"/>
      <c r="C26" s="34"/>
      <c r="D26" s="27" t="s">
        <v>32</v>
      </c>
      <c r="E26" s="34"/>
      <c r="F26" s="34"/>
      <c r="G26" s="34"/>
      <c r="H26" s="34"/>
      <c r="I26" s="34"/>
      <c r="J26" s="34"/>
      <c r="K26" s="34"/>
      <c r="L26" s="4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49" t="s">
        <v>1</v>
      </c>
      <c r="F27" s="249"/>
      <c r="G27" s="249"/>
      <c r="H27" s="249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4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5"/>
      <c r="C29" s="34"/>
      <c r="D29" s="71"/>
      <c r="E29" s="71"/>
      <c r="F29" s="71"/>
      <c r="G29" s="71"/>
      <c r="H29" s="71"/>
      <c r="I29" s="71"/>
      <c r="J29" s="71"/>
      <c r="K29" s="71"/>
      <c r="L29" s="47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5"/>
      <c r="C30" s="34"/>
      <c r="D30" s="25" t="s">
        <v>128</v>
      </c>
      <c r="E30" s="34"/>
      <c r="F30" s="34"/>
      <c r="G30" s="34"/>
      <c r="H30" s="34"/>
      <c r="I30" s="34"/>
      <c r="J30" s="33">
        <f>J96</f>
        <v>0</v>
      </c>
      <c r="K30" s="34"/>
      <c r="L30" s="4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5"/>
      <c r="C31" s="34"/>
      <c r="D31" s="32" t="s">
        <v>119</v>
      </c>
      <c r="E31" s="34"/>
      <c r="F31" s="34"/>
      <c r="G31" s="34"/>
      <c r="H31" s="34"/>
      <c r="I31" s="34"/>
      <c r="J31" s="33">
        <f>J108</f>
        <v>0</v>
      </c>
      <c r="K31" s="34"/>
      <c r="L31" s="4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25.35" customHeight="1">
      <c r="A32" s="34"/>
      <c r="B32" s="35"/>
      <c r="C32" s="34"/>
      <c r="D32" s="118" t="s">
        <v>35</v>
      </c>
      <c r="E32" s="34"/>
      <c r="F32" s="34"/>
      <c r="G32" s="34"/>
      <c r="H32" s="34"/>
      <c r="I32" s="34"/>
      <c r="J32" s="76">
        <f>ROUND(J30 + J31, 2)</f>
        <v>0</v>
      </c>
      <c r="K32" s="34"/>
      <c r="L32" s="4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6.95" customHeight="1">
      <c r="A33" s="34"/>
      <c r="B33" s="35"/>
      <c r="C33" s="34"/>
      <c r="D33" s="71"/>
      <c r="E33" s="71"/>
      <c r="F33" s="71"/>
      <c r="G33" s="71"/>
      <c r="H33" s="71"/>
      <c r="I33" s="71"/>
      <c r="J33" s="71"/>
      <c r="K33" s="71"/>
      <c r="L33" s="4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5"/>
      <c r="C34" s="34"/>
      <c r="D34" s="34"/>
      <c r="E34" s="34"/>
      <c r="F34" s="38" t="s">
        <v>37</v>
      </c>
      <c r="G34" s="34"/>
      <c r="H34" s="34"/>
      <c r="I34" s="38" t="s">
        <v>36</v>
      </c>
      <c r="J34" s="38" t="s">
        <v>38</v>
      </c>
      <c r="K34" s="34"/>
      <c r="L34" s="4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customHeight="1">
      <c r="A35" s="34"/>
      <c r="B35" s="35"/>
      <c r="C35" s="34"/>
      <c r="D35" s="119" t="s">
        <v>39</v>
      </c>
      <c r="E35" s="40" t="s">
        <v>40</v>
      </c>
      <c r="F35" s="120">
        <f>ROUND((SUM(BE108:BE115) + SUM(BE135:BE199)),  2)</f>
        <v>0</v>
      </c>
      <c r="G35" s="121"/>
      <c r="H35" s="121"/>
      <c r="I35" s="122">
        <v>0.2</v>
      </c>
      <c r="J35" s="120">
        <f>ROUND(((SUM(BE108:BE115) + SUM(BE135:BE199))*I35),  2)</f>
        <v>0</v>
      </c>
      <c r="K35" s="34"/>
      <c r="L35" s="4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5"/>
      <c r="C36" s="34"/>
      <c r="D36" s="34"/>
      <c r="E36" s="40" t="s">
        <v>41</v>
      </c>
      <c r="F36" s="120">
        <f>ROUND((SUM(BF108:BF115) + SUM(BF135:BF199)),  2)</f>
        <v>0</v>
      </c>
      <c r="G36" s="121"/>
      <c r="H36" s="121"/>
      <c r="I36" s="122">
        <v>0.2</v>
      </c>
      <c r="J36" s="120">
        <f>ROUND(((SUM(BF108:BF115) + SUM(BF135:BF199))*I36),  2)</f>
        <v>0</v>
      </c>
      <c r="K36" s="34"/>
      <c r="L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5"/>
      <c r="C37" s="34"/>
      <c r="D37" s="34"/>
      <c r="E37" s="27" t="s">
        <v>42</v>
      </c>
      <c r="F37" s="123">
        <f>ROUND((SUM(BG108:BG115) + SUM(BG135:BG199)),  2)</f>
        <v>0</v>
      </c>
      <c r="G37" s="34"/>
      <c r="H37" s="34"/>
      <c r="I37" s="124">
        <v>0.2</v>
      </c>
      <c r="J37" s="123">
        <f>0</f>
        <v>0</v>
      </c>
      <c r="K37" s="34"/>
      <c r="L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hidden="1" customHeight="1">
      <c r="A38" s="34"/>
      <c r="B38" s="35"/>
      <c r="C38" s="34"/>
      <c r="D38" s="34"/>
      <c r="E38" s="27" t="s">
        <v>43</v>
      </c>
      <c r="F38" s="123">
        <f>ROUND((SUM(BH108:BH115) + SUM(BH135:BH199)),  2)</f>
        <v>0</v>
      </c>
      <c r="G38" s="34"/>
      <c r="H38" s="34"/>
      <c r="I38" s="124">
        <v>0.2</v>
      </c>
      <c r="J38" s="123">
        <f>0</f>
        <v>0</v>
      </c>
      <c r="K38" s="34"/>
      <c r="L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5"/>
      <c r="C39" s="34"/>
      <c r="D39" s="34"/>
      <c r="E39" s="40" t="s">
        <v>44</v>
      </c>
      <c r="F39" s="120">
        <f>ROUND((SUM(BI108:BI115) + SUM(BI135:BI199)),  2)</f>
        <v>0</v>
      </c>
      <c r="G39" s="121"/>
      <c r="H39" s="121"/>
      <c r="I39" s="122">
        <v>0</v>
      </c>
      <c r="J39" s="120">
        <f>0</f>
        <v>0</v>
      </c>
      <c r="K39" s="34"/>
      <c r="L39" s="4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6.95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4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25.35" customHeight="1">
      <c r="A41" s="34"/>
      <c r="B41" s="35"/>
      <c r="C41" s="112"/>
      <c r="D41" s="125" t="s">
        <v>45</v>
      </c>
      <c r="E41" s="65"/>
      <c r="F41" s="65"/>
      <c r="G41" s="126" t="s">
        <v>46</v>
      </c>
      <c r="H41" s="127" t="s">
        <v>47</v>
      </c>
      <c r="I41" s="65"/>
      <c r="J41" s="128">
        <f>SUM(J32:J39)</f>
        <v>0</v>
      </c>
      <c r="K41" s="129"/>
      <c r="L41" s="47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14.4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47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7"/>
      <c r="D50" s="48" t="s">
        <v>48</v>
      </c>
      <c r="E50" s="49"/>
      <c r="F50" s="49"/>
      <c r="G50" s="48" t="s">
        <v>49</v>
      </c>
      <c r="H50" s="49"/>
      <c r="I50" s="49"/>
      <c r="J50" s="49"/>
      <c r="K50" s="49"/>
      <c r="L50" s="47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5"/>
      <c r="C61" s="34"/>
      <c r="D61" s="50" t="s">
        <v>50</v>
      </c>
      <c r="E61" s="37"/>
      <c r="F61" s="130" t="s">
        <v>51</v>
      </c>
      <c r="G61" s="50" t="s">
        <v>50</v>
      </c>
      <c r="H61" s="37"/>
      <c r="I61" s="37"/>
      <c r="J61" s="131" t="s">
        <v>51</v>
      </c>
      <c r="K61" s="37"/>
      <c r="L61" s="47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5"/>
      <c r="C65" s="34"/>
      <c r="D65" s="48" t="s">
        <v>52</v>
      </c>
      <c r="E65" s="51"/>
      <c r="F65" s="51"/>
      <c r="G65" s="48" t="s">
        <v>53</v>
      </c>
      <c r="H65" s="51"/>
      <c r="I65" s="51"/>
      <c r="J65" s="51"/>
      <c r="K65" s="51"/>
      <c r="L65" s="47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5"/>
      <c r="C76" s="34"/>
      <c r="D76" s="50" t="s">
        <v>50</v>
      </c>
      <c r="E76" s="37"/>
      <c r="F76" s="130" t="s">
        <v>51</v>
      </c>
      <c r="G76" s="50" t="s">
        <v>50</v>
      </c>
      <c r="H76" s="37"/>
      <c r="I76" s="37"/>
      <c r="J76" s="131" t="s">
        <v>51</v>
      </c>
      <c r="K76" s="37"/>
      <c r="L76" s="47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1" t="s">
        <v>129</v>
      </c>
      <c r="D82" s="34"/>
      <c r="E82" s="34"/>
      <c r="F82" s="34"/>
      <c r="G82" s="34"/>
      <c r="H82" s="34"/>
      <c r="I82" s="34"/>
      <c r="J82" s="34"/>
      <c r="K82" s="34"/>
      <c r="L82" s="4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4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7" t="s">
        <v>15</v>
      </c>
      <c r="D84" s="34"/>
      <c r="E84" s="34"/>
      <c r="F84" s="34"/>
      <c r="G84" s="34"/>
      <c r="H84" s="34"/>
      <c r="I84" s="34"/>
      <c r="J84" s="34"/>
      <c r="K84" s="34"/>
      <c r="L84" s="4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4"/>
      <c r="D85" s="34"/>
      <c r="E85" s="283" t="str">
        <f>E7</f>
        <v>Výstavba a obnova občianskej infraštruktúry v lesných ekosystémoch SNV</v>
      </c>
      <c r="F85" s="284"/>
      <c r="G85" s="284"/>
      <c r="H85" s="284"/>
      <c r="I85" s="34"/>
      <c r="J85" s="34"/>
      <c r="K85" s="34"/>
      <c r="L85" s="4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7" t="s">
        <v>126</v>
      </c>
      <c r="D86" s="34"/>
      <c r="E86" s="34"/>
      <c r="F86" s="34"/>
      <c r="G86" s="34"/>
      <c r="H86" s="34"/>
      <c r="I86" s="34"/>
      <c r="J86" s="34"/>
      <c r="K86" s="34"/>
      <c r="L86" s="47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30" customHeight="1">
      <c r="A87" s="34"/>
      <c r="B87" s="35"/>
      <c r="C87" s="34"/>
      <c r="D87" s="34"/>
      <c r="E87" s="237" t="str">
        <f>E9</f>
        <v>SO 06 - Bežecké trate GLOCINGERKA a ZELENÝ VRCH - odvodnenie</v>
      </c>
      <c r="F87" s="285"/>
      <c r="G87" s="285"/>
      <c r="H87" s="285"/>
      <c r="I87" s="34"/>
      <c r="J87" s="34"/>
      <c r="K87" s="34"/>
      <c r="L87" s="4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4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7" t="s">
        <v>18</v>
      </c>
      <c r="D89" s="34"/>
      <c r="E89" s="34"/>
      <c r="F89" s="25" t="str">
        <f>F12</f>
        <v>Lesy mesta Spišská Nová Ves</v>
      </c>
      <c r="G89" s="34"/>
      <c r="H89" s="34"/>
      <c r="I89" s="27" t="s">
        <v>20</v>
      </c>
      <c r="J89" s="60">
        <f>IF(J12="","",J12)</f>
        <v>44873</v>
      </c>
      <c r="K89" s="34"/>
      <c r="L89" s="4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4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7" t="s">
        <v>21</v>
      </c>
      <c r="D91" s="34"/>
      <c r="E91" s="34"/>
      <c r="F91" s="25" t="str">
        <f>E15</f>
        <v xml:space="preserve">Lesy mesta Spišská Nová Ves s.r.o. </v>
      </c>
      <c r="G91" s="34"/>
      <c r="H91" s="34"/>
      <c r="I91" s="27" t="s">
        <v>27</v>
      </c>
      <c r="J91" s="30" t="str">
        <f>E21</f>
        <v>VIA OPTIMA, spol. s r.o.</v>
      </c>
      <c r="K91" s="34"/>
      <c r="L91" s="4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7" t="s">
        <v>25</v>
      </c>
      <c r="D92" s="34"/>
      <c r="E92" s="34"/>
      <c r="F92" s="25" t="str">
        <f>IF(E18="","",E18)</f>
        <v>Vyplň údaj</v>
      </c>
      <c r="G92" s="34"/>
      <c r="H92" s="34"/>
      <c r="I92" s="27" t="s">
        <v>30</v>
      </c>
      <c r="J92" s="30" t="str">
        <f>E24</f>
        <v xml:space="preserve"> </v>
      </c>
      <c r="K92" s="34"/>
      <c r="L92" s="47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4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32" t="s">
        <v>130</v>
      </c>
      <c r="D94" s="112"/>
      <c r="E94" s="112"/>
      <c r="F94" s="112"/>
      <c r="G94" s="112"/>
      <c r="H94" s="112"/>
      <c r="I94" s="112"/>
      <c r="J94" s="133" t="s">
        <v>131</v>
      </c>
      <c r="K94" s="112"/>
      <c r="L94" s="47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47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34" t="s">
        <v>132</v>
      </c>
      <c r="D96" s="34"/>
      <c r="E96" s="34"/>
      <c r="F96" s="34"/>
      <c r="G96" s="34"/>
      <c r="H96" s="34"/>
      <c r="I96" s="34"/>
      <c r="J96" s="76">
        <f>J135</f>
        <v>0</v>
      </c>
      <c r="K96" s="34"/>
      <c r="L96" s="47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133</v>
      </c>
    </row>
    <row r="97" spans="1:65" s="9" customFormat="1" ht="24.95" customHeight="1">
      <c r="B97" s="135"/>
      <c r="D97" s="136" t="s">
        <v>578</v>
      </c>
      <c r="E97" s="137"/>
      <c r="F97" s="137"/>
      <c r="G97" s="137"/>
      <c r="H97" s="137"/>
      <c r="I97" s="137"/>
      <c r="J97" s="138">
        <f>J136</f>
        <v>0</v>
      </c>
      <c r="L97" s="135"/>
    </row>
    <row r="98" spans="1:65" s="10" customFormat="1" ht="19.899999999999999" customHeight="1">
      <c r="B98" s="139"/>
      <c r="D98" s="140" t="s">
        <v>579</v>
      </c>
      <c r="E98" s="141"/>
      <c r="F98" s="141"/>
      <c r="G98" s="141"/>
      <c r="H98" s="141"/>
      <c r="I98" s="141"/>
      <c r="J98" s="142">
        <f>J137</f>
        <v>0</v>
      </c>
      <c r="L98" s="139"/>
    </row>
    <row r="99" spans="1:65" s="10" customFormat="1" ht="19.899999999999999" customHeight="1">
      <c r="B99" s="139"/>
      <c r="D99" s="140" t="s">
        <v>580</v>
      </c>
      <c r="E99" s="141"/>
      <c r="F99" s="141"/>
      <c r="G99" s="141"/>
      <c r="H99" s="141"/>
      <c r="I99" s="141"/>
      <c r="J99" s="142">
        <f>J163</f>
        <v>0</v>
      </c>
      <c r="L99" s="139"/>
    </row>
    <row r="100" spans="1:65" s="10" customFormat="1" ht="19.899999999999999" customHeight="1">
      <c r="B100" s="139"/>
      <c r="D100" s="140" t="s">
        <v>581</v>
      </c>
      <c r="E100" s="141"/>
      <c r="F100" s="141"/>
      <c r="G100" s="141"/>
      <c r="H100" s="141"/>
      <c r="I100" s="141"/>
      <c r="J100" s="142">
        <f>J170</f>
        <v>0</v>
      </c>
      <c r="L100" s="139"/>
    </row>
    <row r="101" spans="1:65" s="10" customFormat="1" ht="19.899999999999999" customHeight="1">
      <c r="B101" s="139"/>
      <c r="D101" s="140" t="s">
        <v>581</v>
      </c>
      <c r="E101" s="141"/>
      <c r="F101" s="141"/>
      <c r="G101" s="141"/>
      <c r="H101" s="141"/>
      <c r="I101" s="141"/>
      <c r="J101" s="142">
        <f>J175</f>
        <v>0</v>
      </c>
      <c r="L101" s="139"/>
    </row>
    <row r="102" spans="1:65" s="10" customFormat="1" ht="19.899999999999999" customHeight="1">
      <c r="B102" s="139"/>
      <c r="D102" s="140" t="s">
        <v>582</v>
      </c>
      <c r="E102" s="141"/>
      <c r="F102" s="141"/>
      <c r="G102" s="141"/>
      <c r="H102" s="141"/>
      <c r="I102" s="141"/>
      <c r="J102" s="142">
        <f>J176</f>
        <v>0</v>
      </c>
      <c r="L102" s="139"/>
    </row>
    <row r="103" spans="1:65" s="10" customFormat="1" ht="19.899999999999999" customHeight="1">
      <c r="B103" s="139"/>
      <c r="D103" s="140" t="s">
        <v>583</v>
      </c>
      <c r="E103" s="141"/>
      <c r="F103" s="141"/>
      <c r="G103" s="141"/>
      <c r="H103" s="141"/>
      <c r="I103" s="141"/>
      <c r="J103" s="142">
        <f>J183</f>
        <v>0</v>
      </c>
      <c r="L103" s="139"/>
    </row>
    <row r="104" spans="1:65" s="10" customFormat="1" ht="19.899999999999999" customHeight="1">
      <c r="B104" s="139"/>
      <c r="D104" s="140" t="s">
        <v>584</v>
      </c>
      <c r="E104" s="141"/>
      <c r="F104" s="141"/>
      <c r="G104" s="141"/>
      <c r="H104" s="141"/>
      <c r="I104" s="141"/>
      <c r="J104" s="142">
        <f>J189</f>
        <v>0</v>
      </c>
      <c r="L104" s="139"/>
    </row>
    <row r="105" spans="1:65" s="10" customFormat="1" ht="19.899999999999999" customHeight="1">
      <c r="B105" s="139"/>
      <c r="D105" s="140" t="s">
        <v>585</v>
      </c>
      <c r="E105" s="141"/>
      <c r="F105" s="141"/>
      <c r="G105" s="141"/>
      <c r="H105" s="141"/>
      <c r="I105" s="141"/>
      <c r="J105" s="142">
        <f>J198</f>
        <v>0</v>
      </c>
      <c r="L105" s="139"/>
    </row>
    <row r="106" spans="1:65" s="2" customFormat="1" ht="21.75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47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65" s="2" customFormat="1" ht="6.95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47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65" s="2" customFormat="1" ht="29.25" customHeight="1">
      <c r="A108" s="34"/>
      <c r="B108" s="35"/>
      <c r="C108" s="134" t="s">
        <v>139</v>
      </c>
      <c r="D108" s="34"/>
      <c r="E108" s="34"/>
      <c r="F108" s="34"/>
      <c r="G108" s="34"/>
      <c r="H108" s="34"/>
      <c r="I108" s="34"/>
      <c r="J108" s="143">
        <f>ROUND(J109 + J110 + J111 + J112 + J113 + J114,2)</f>
        <v>0</v>
      </c>
      <c r="K108" s="34"/>
      <c r="L108" s="47"/>
      <c r="N108" s="144" t="s">
        <v>39</v>
      </c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65" s="2" customFormat="1" ht="18" customHeight="1">
      <c r="A109" s="34"/>
      <c r="B109" s="145"/>
      <c r="C109" s="146"/>
      <c r="D109" s="240" t="s">
        <v>140</v>
      </c>
      <c r="E109" s="287"/>
      <c r="F109" s="287"/>
      <c r="G109" s="146"/>
      <c r="H109" s="146"/>
      <c r="I109" s="146"/>
      <c r="J109" s="104">
        <v>0</v>
      </c>
      <c r="K109" s="146"/>
      <c r="L109" s="148"/>
      <c r="M109" s="149"/>
      <c r="N109" s="150" t="s">
        <v>41</v>
      </c>
      <c r="O109" s="149"/>
      <c r="P109" s="149"/>
      <c r="Q109" s="149"/>
      <c r="R109" s="149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51" t="s">
        <v>141</v>
      </c>
      <c r="AZ109" s="149"/>
      <c r="BA109" s="149"/>
      <c r="BB109" s="149"/>
      <c r="BC109" s="149"/>
      <c r="BD109" s="149"/>
      <c r="BE109" s="152">
        <f t="shared" ref="BE109:BE114" si="0">IF(N109="základná",J109,0)</f>
        <v>0</v>
      </c>
      <c r="BF109" s="152">
        <f t="shared" ref="BF109:BF114" si="1">IF(N109="znížená",J109,0)</f>
        <v>0</v>
      </c>
      <c r="BG109" s="152">
        <f t="shared" ref="BG109:BG114" si="2">IF(N109="zákl. prenesená",J109,0)</f>
        <v>0</v>
      </c>
      <c r="BH109" s="152">
        <f t="shared" ref="BH109:BH114" si="3">IF(N109="zníž. prenesená",J109,0)</f>
        <v>0</v>
      </c>
      <c r="BI109" s="152">
        <f t="shared" ref="BI109:BI114" si="4">IF(N109="nulová",J109,0)</f>
        <v>0</v>
      </c>
      <c r="BJ109" s="151" t="s">
        <v>94</v>
      </c>
      <c r="BK109" s="149"/>
      <c r="BL109" s="149"/>
      <c r="BM109" s="149"/>
    </row>
    <row r="110" spans="1:65" s="2" customFormat="1" ht="18" customHeight="1">
      <c r="A110" s="34"/>
      <c r="B110" s="145"/>
      <c r="C110" s="146"/>
      <c r="D110" s="240" t="s">
        <v>142</v>
      </c>
      <c r="E110" s="287"/>
      <c r="F110" s="287"/>
      <c r="G110" s="146"/>
      <c r="H110" s="146"/>
      <c r="I110" s="146"/>
      <c r="J110" s="104">
        <v>0</v>
      </c>
      <c r="K110" s="146"/>
      <c r="L110" s="148"/>
      <c r="M110" s="149"/>
      <c r="N110" s="150" t="s">
        <v>41</v>
      </c>
      <c r="O110" s="149"/>
      <c r="P110" s="149"/>
      <c r="Q110" s="149"/>
      <c r="R110" s="149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51" t="s">
        <v>141</v>
      </c>
      <c r="AZ110" s="149"/>
      <c r="BA110" s="149"/>
      <c r="BB110" s="149"/>
      <c r="BC110" s="149"/>
      <c r="BD110" s="149"/>
      <c r="BE110" s="152">
        <f t="shared" si="0"/>
        <v>0</v>
      </c>
      <c r="BF110" s="152">
        <f t="shared" si="1"/>
        <v>0</v>
      </c>
      <c r="BG110" s="152">
        <f t="shared" si="2"/>
        <v>0</v>
      </c>
      <c r="BH110" s="152">
        <f t="shared" si="3"/>
        <v>0</v>
      </c>
      <c r="BI110" s="152">
        <f t="shared" si="4"/>
        <v>0</v>
      </c>
      <c r="BJ110" s="151" t="s">
        <v>94</v>
      </c>
      <c r="BK110" s="149"/>
      <c r="BL110" s="149"/>
      <c r="BM110" s="149"/>
    </row>
    <row r="111" spans="1:65" s="2" customFormat="1" ht="18" customHeight="1">
      <c r="A111" s="34"/>
      <c r="B111" s="145"/>
      <c r="C111" s="146"/>
      <c r="D111" s="240" t="s">
        <v>143</v>
      </c>
      <c r="E111" s="287"/>
      <c r="F111" s="287"/>
      <c r="G111" s="146"/>
      <c r="H111" s="146"/>
      <c r="I111" s="146"/>
      <c r="J111" s="104">
        <v>0</v>
      </c>
      <c r="K111" s="146"/>
      <c r="L111" s="148"/>
      <c r="M111" s="149"/>
      <c r="N111" s="150" t="s">
        <v>41</v>
      </c>
      <c r="O111" s="149"/>
      <c r="P111" s="149"/>
      <c r="Q111" s="149"/>
      <c r="R111" s="149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51" t="s">
        <v>141</v>
      </c>
      <c r="AZ111" s="149"/>
      <c r="BA111" s="149"/>
      <c r="BB111" s="149"/>
      <c r="BC111" s="149"/>
      <c r="BD111" s="149"/>
      <c r="BE111" s="152">
        <f t="shared" si="0"/>
        <v>0</v>
      </c>
      <c r="BF111" s="152">
        <f t="shared" si="1"/>
        <v>0</v>
      </c>
      <c r="BG111" s="152">
        <f t="shared" si="2"/>
        <v>0</v>
      </c>
      <c r="BH111" s="152">
        <f t="shared" si="3"/>
        <v>0</v>
      </c>
      <c r="BI111" s="152">
        <f t="shared" si="4"/>
        <v>0</v>
      </c>
      <c r="BJ111" s="151" t="s">
        <v>94</v>
      </c>
      <c r="BK111" s="149"/>
      <c r="BL111" s="149"/>
      <c r="BM111" s="149"/>
    </row>
    <row r="112" spans="1:65" s="2" customFormat="1" ht="18" customHeight="1">
      <c r="A112" s="34"/>
      <c r="B112" s="145"/>
      <c r="C112" s="146"/>
      <c r="D112" s="240" t="s">
        <v>144</v>
      </c>
      <c r="E112" s="287"/>
      <c r="F112" s="287"/>
      <c r="G112" s="146"/>
      <c r="H112" s="146"/>
      <c r="I112" s="146"/>
      <c r="J112" s="104">
        <v>0</v>
      </c>
      <c r="K112" s="146"/>
      <c r="L112" s="148"/>
      <c r="M112" s="149"/>
      <c r="N112" s="150" t="s">
        <v>41</v>
      </c>
      <c r="O112" s="149"/>
      <c r="P112" s="149"/>
      <c r="Q112" s="149"/>
      <c r="R112" s="149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51" t="s">
        <v>141</v>
      </c>
      <c r="AZ112" s="149"/>
      <c r="BA112" s="149"/>
      <c r="BB112" s="149"/>
      <c r="BC112" s="149"/>
      <c r="BD112" s="149"/>
      <c r="BE112" s="152">
        <f t="shared" si="0"/>
        <v>0</v>
      </c>
      <c r="BF112" s="152">
        <f t="shared" si="1"/>
        <v>0</v>
      </c>
      <c r="BG112" s="152">
        <f t="shared" si="2"/>
        <v>0</v>
      </c>
      <c r="BH112" s="152">
        <f t="shared" si="3"/>
        <v>0</v>
      </c>
      <c r="BI112" s="152">
        <f t="shared" si="4"/>
        <v>0</v>
      </c>
      <c r="BJ112" s="151" t="s">
        <v>94</v>
      </c>
      <c r="BK112" s="149"/>
      <c r="BL112" s="149"/>
      <c r="BM112" s="149"/>
    </row>
    <row r="113" spans="1:65" s="2" customFormat="1" ht="18" customHeight="1">
      <c r="A113" s="34"/>
      <c r="B113" s="145"/>
      <c r="C113" s="146"/>
      <c r="D113" s="240" t="s">
        <v>145</v>
      </c>
      <c r="E113" s="287"/>
      <c r="F113" s="287"/>
      <c r="G113" s="146"/>
      <c r="H113" s="146"/>
      <c r="I113" s="146"/>
      <c r="J113" s="104">
        <v>0</v>
      </c>
      <c r="K113" s="146"/>
      <c r="L113" s="148"/>
      <c r="M113" s="149"/>
      <c r="N113" s="150" t="s">
        <v>41</v>
      </c>
      <c r="O113" s="149"/>
      <c r="P113" s="149"/>
      <c r="Q113" s="149"/>
      <c r="R113" s="149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51" t="s">
        <v>141</v>
      </c>
      <c r="AZ113" s="149"/>
      <c r="BA113" s="149"/>
      <c r="BB113" s="149"/>
      <c r="BC113" s="149"/>
      <c r="BD113" s="149"/>
      <c r="BE113" s="152">
        <f t="shared" si="0"/>
        <v>0</v>
      </c>
      <c r="BF113" s="152">
        <f t="shared" si="1"/>
        <v>0</v>
      </c>
      <c r="BG113" s="152">
        <f t="shared" si="2"/>
        <v>0</v>
      </c>
      <c r="BH113" s="152">
        <f t="shared" si="3"/>
        <v>0</v>
      </c>
      <c r="BI113" s="152">
        <f t="shared" si="4"/>
        <v>0</v>
      </c>
      <c r="BJ113" s="151" t="s">
        <v>94</v>
      </c>
      <c r="BK113" s="149"/>
      <c r="BL113" s="149"/>
      <c r="BM113" s="149"/>
    </row>
    <row r="114" spans="1:65" s="2" customFormat="1" ht="18" customHeight="1">
      <c r="A114" s="34"/>
      <c r="B114" s="145"/>
      <c r="C114" s="146"/>
      <c r="D114" s="147" t="s">
        <v>146</v>
      </c>
      <c r="E114" s="146"/>
      <c r="F114" s="146"/>
      <c r="G114" s="146"/>
      <c r="H114" s="146"/>
      <c r="I114" s="146"/>
      <c r="J114" s="104">
        <f>ROUND(J30*T114,2)</f>
        <v>0</v>
      </c>
      <c r="K114" s="146"/>
      <c r="L114" s="148"/>
      <c r="M114" s="149"/>
      <c r="N114" s="150" t="s">
        <v>41</v>
      </c>
      <c r="O114" s="149"/>
      <c r="P114" s="149"/>
      <c r="Q114" s="149"/>
      <c r="R114" s="149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51" t="s">
        <v>147</v>
      </c>
      <c r="AZ114" s="149"/>
      <c r="BA114" s="149"/>
      <c r="BB114" s="149"/>
      <c r="BC114" s="149"/>
      <c r="BD114" s="149"/>
      <c r="BE114" s="152">
        <f t="shared" si="0"/>
        <v>0</v>
      </c>
      <c r="BF114" s="152">
        <f t="shared" si="1"/>
        <v>0</v>
      </c>
      <c r="BG114" s="152">
        <f t="shared" si="2"/>
        <v>0</v>
      </c>
      <c r="BH114" s="152">
        <f t="shared" si="3"/>
        <v>0</v>
      </c>
      <c r="BI114" s="152">
        <f t="shared" si="4"/>
        <v>0</v>
      </c>
      <c r="BJ114" s="151" t="s">
        <v>94</v>
      </c>
      <c r="BK114" s="149"/>
      <c r="BL114" s="149"/>
      <c r="BM114" s="149"/>
    </row>
    <row r="115" spans="1:65" s="2" customFormat="1" ht="11.25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47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29.25" customHeight="1">
      <c r="A116" s="34"/>
      <c r="B116" s="35"/>
      <c r="C116" s="111" t="s">
        <v>124</v>
      </c>
      <c r="D116" s="112"/>
      <c r="E116" s="112"/>
      <c r="F116" s="112"/>
      <c r="G116" s="112"/>
      <c r="H116" s="112"/>
      <c r="I116" s="112"/>
      <c r="J116" s="113">
        <f>ROUND(J96+J108,2)</f>
        <v>0</v>
      </c>
      <c r="K116" s="112"/>
      <c r="L116" s="47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52"/>
      <c r="C117" s="53"/>
      <c r="D117" s="53"/>
      <c r="E117" s="53"/>
      <c r="F117" s="53"/>
      <c r="G117" s="53"/>
      <c r="H117" s="53"/>
      <c r="I117" s="53"/>
      <c r="J117" s="53"/>
      <c r="K117" s="53"/>
      <c r="L117" s="47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21" spans="1:65" s="2" customFormat="1" ht="6.95" customHeight="1">
      <c r="A121" s="34"/>
      <c r="B121" s="54"/>
      <c r="C121" s="55"/>
      <c r="D121" s="55"/>
      <c r="E121" s="55"/>
      <c r="F121" s="55"/>
      <c r="G121" s="55"/>
      <c r="H121" s="55"/>
      <c r="I121" s="55"/>
      <c r="J121" s="55"/>
      <c r="K121" s="55"/>
      <c r="L121" s="47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24.95" customHeight="1">
      <c r="A122" s="34"/>
      <c r="B122" s="35"/>
      <c r="C122" s="21" t="s">
        <v>148</v>
      </c>
      <c r="D122" s="34"/>
      <c r="E122" s="34"/>
      <c r="F122" s="34"/>
      <c r="G122" s="34"/>
      <c r="H122" s="34"/>
      <c r="I122" s="34"/>
      <c r="J122" s="34"/>
      <c r="K122" s="34"/>
      <c r="L122" s="47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6.95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47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2" customFormat="1" ht="12" customHeight="1">
      <c r="A124" s="34"/>
      <c r="B124" s="35"/>
      <c r="C124" s="27" t="s">
        <v>15</v>
      </c>
      <c r="D124" s="34"/>
      <c r="E124" s="34"/>
      <c r="F124" s="34"/>
      <c r="G124" s="34"/>
      <c r="H124" s="34"/>
      <c r="I124" s="34"/>
      <c r="J124" s="34"/>
      <c r="K124" s="34"/>
      <c r="L124" s="47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5" s="2" customFormat="1" ht="16.5" customHeight="1">
      <c r="A125" s="34"/>
      <c r="B125" s="35"/>
      <c r="C125" s="34"/>
      <c r="D125" s="34"/>
      <c r="E125" s="283" t="str">
        <f>E7</f>
        <v>Výstavba a obnova občianskej infraštruktúry v lesných ekosystémoch SNV</v>
      </c>
      <c r="F125" s="284"/>
      <c r="G125" s="284"/>
      <c r="H125" s="284"/>
      <c r="I125" s="34"/>
      <c r="J125" s="34"/>
      <c r="K125" s="34"/>
      <c r="L125" s="47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5" s="2" customFormat="1" ht="12" customHeight="1">
      <c r="A126" s="34"/>
      <c r="B126" s="35"/>
      <c r="C126" s="27" t="s">
        <v>126</v>
      </c>
      <c r="D126" s="34"/>
      <c r="E126" s="34"/>
      <c r="F126" s="34"/>
      <c r="G126" s="34"/>
      <c r="H126" s="34"/>
      <c r="I126" s="34"/>
      <c r="J126" s="34"/>
      <c r="K126" s="34"/>
      <c r="L126" s="47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5" s="2" customFormat="1" ht="30" customHeight="1">
      <c r="A127" s="34"/>
      <c r="B127" s="35"/>
      <c r="C127" s="34"/>
      <c r="D127" s="34"/>
      <c r="E127" s="237" t="str">
        <f>E9</f>
        <v>SO 06 - Bežecké trate GLOCINGERKA a ZELENÝ VRCH - odvodnenie</v>
      </c>
      <c r="F127" s="285"/>
      <c r="G127" s="285"/>
      <c r="H127" s="285"/>
      <c r="I127" s="34"/>
      <c r="J127" s="34"/>
      <c r="K127" s="34"/>
      <c r="L127" s="47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65" s="2" customFormat="1" ht="6.95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47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2" customHeight="1">
      <c r="A129" s="34"/>
      <c r="B129" s="35"/>
      <c r="C129" s="27" t="s">
        <v>18</v>
      </c>
      <c r="D129" s="34"/>
      <c r="E129" s="34"/>
      <c r="F129" s="25" t="str">
        <f>F12</f>
        <v>Lesy mesta Spišská Nová Ves</v>
      </c>
      <c r="G129" s="34"/>
      <c r="H129" s="34"/>
      <c r="I129" s="27" t="s">
        <v>20</v>
      </c>
      <c r="J129" s="60">
        <f>IF(J12="","",J12)</f>
        <v>44873</v>
      </c>
      <c r="K129" s="34"/>
      <c r="L129" s="4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2" customFormat="1" ht="6.95" customHeight="1">
      <c r="A130" s="34"/>
      <c r="B130" s="35"/>
      <c r="C130" s="34"/>
      <c r="D130" s="34"/>
      <c r="E130" s="34"/>
      <c r="F130" s="34"/>
      <c r="G130" s="34"/>
      <c r="H130" s="34"/>
      <c r="I130" s="34"/>
      <c r="J130" s="34"/>
      <c r="K130" s="34"/>
      <c r="L130" s="47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5" s="2" customFormat="1" ht="15.2" customHeight="1">
      <c r="A131" s="34"/>
      <c r="B131" s="35"/>
      <c r="C131" s="27" t="s">
        <v>21</v>
      </c>
      <c r="D131" s="34"/>
      <c r="E131" s="34"/>
      <c r="F131" s="25" t="str">
        <f>E15</f>
        <v xml:space="preserve">Lesy mesta Spišská Nová Ves s.r.o. </v>
      </c>
      <c r="G131" s="34"/>
      <c r="H131" s="34"/>
      <c r="I131" s="27" t="s">
        <v>27</v>
      </c>
      <c r="J131" s="30" t="str">
        <f>E21</f>
        <v>VIA OPTIMA, spol. s r.o.</v>
      </c>
      <c r="K131" s="34"/>
      <c r="L131" s="47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:65" s="2" customFormat="1" ht="15.2" customHeight="1">
      <c r="A132" s="34"/>
      <c r="B132" s="35"/>
      <c r="C132" s="27" t="s">
        <v>25</v>
      </c>
      <c r="D132" s="34"/>
      <c r="E132" s="34"/>
      <c r="F132" s="25" t="str">
        <f>IF(E18="","",E18)</f>
        <v>Vyplň údaj</v>
      </c>
      <c r="G132" s="34"/>
      <c r="H132" s="34"/>
      <c r="I132" s="27" t="s">
        <v>30</v>
      </c>
      <c r="J132" s="30" t="str">
        <f>E24</f>
        <v xml:space="preserve"> </v>
      </c>
      <c r="K132" s="34"/>
      <c r="L132" s="47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5" s="2" customFormat="1" ht="10.35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47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5" s="11" customFormat="1" ht="29.25" customHeight="1">
      <c r="A134" s="153"/>
      <c r="B134" s="154"/>
      <c r="C134" s="155" t="s">
        <v>149</v>
      </c>
      <c r="D134" s="156" t="s">
        <v>60</v>
      </c>
      <c r="E134" s="156" t="s">
        <v>56</v>
      </c>
      <c r="F134" s="156" t="s">
        <v>57</v>
      </c>
      <c r="G134" s="156" t="s">
        <v>150</v>
      </c>
      <c r="H134" s="156" t="s">
        <v>151</v>
      </c>
      <c r="I134" s="156" t="s">
        <v>152</v>
      </c>
      <c r="J134" s="157" t="s">
        <v>131</v>
      </c>
      <c r="K134" s="158" t="s">
        <v>153</v>
      </c>
      <c r="L134" s="159"/>
      <c r="M134" s="67" t="s">
        <v>1</v>
      </c>
      <c r="N134" s="68" t="s">
        <v>39</v>
      </c>
      <c r="O134" s="68" t="s">
        <v>154</v>
      </c>
      <c r="P134" s="68" t="s">
        <v>155</v>
      </c>
      <c r="Q134" s="68" t="s">
        <v>156</v>
      </c>
      <c r="R134" s="68" t="s">
        <v>157</v>
      </c>
      <c r="S134" s="68" t="s">
        <v>158</v>
      </c>
      <c r="T134" s="69" t="s">
        <v>159</v>
      </c>
      <c r="U134" s="153"/>
      <c r="V134" s="153"/>
      <c r="W134" s="153"/>
      <c r="X134" s="153"/>
      <c r="Y134" s="153"/>
      <c r="Z134" s="153"/>
      <c r="AA134" s="153"/>
      <c r="AB134" s="153"/>
      <c r="AC134" s="153"/>
      <c r="AD134" s="153"/>
      <c r="AE134" s="153"/>
    </row>
    <row r="135" spans="1:65" s="2" customFormat="1" ht="22.9" customHeight="1">
      <c r="A135" s="34"/>
      <c r="B135" s="35"/>
      <c r="C135" s="74" t="s">
        <v>128</v>
      </c>
      <c r="D135" s="34"/>
      <c r="E135" s="34"/>
      <c r="F135" s="34"/>
      <c r="G135" s="34"/>
      <c r="H135" s="34"/>
      <c r="I135" s="34"/>
      <c r="J135" s="160">
        <f>BK135</f>
        <v>0</v>
      </c>
      <c r="K135" s="34"/>
      <c r="L135" s="35"/>
      <c r="M135" s="70"/>
      <c r="N135" s="61"/>
      <c r="O135" s="71"/>
      <c r="P135" s="161">
        <f>P136</f>
        <v>0</v>
      </c>
      <c r="Q135" s="71"/>
      <c r="R135" s="161">
        <f>R136</f>
        <v>7825923.3527800003</v>
      </c>
      <c r="S135" s="71"/>
      <c r="T135" s="162">
        <f>T136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7" t="s">
        <v>74</v>
      </c>
      <c r="AU135" s="17" t="s">
        <v>133</v>
      </c>
      <c r="BK135" s="163">
        <f>BK136</f>
        <v>0</v>
      </c>
    </row>
    <row r="136" spans="1:65" s="12" customFormat="1" ht="25.9" customHeight="1">
      <c r="B136" s="164"/>
      <c r="D136" s="165" t="s">
        <v>74</v>
      </c>
      <c r="E136" s="166" t="s">
        <v>586</v>
      </c>
      <c r="F136" s="166" t="s">
        <v>587</v>
      </c>
      <c r="I136" s="167"/>
      <c r="J136" s="168">
        <f>BK136</f>
        <v>0</v>
      </c>
      <c r="L136" s="164"/>
      <c r="M136" s="169"/>
      <c r="N136" s="170"/>
      <c r="O136" s="170"/>
      <c r="P136" s="171">
        <f>P137+P163+P170+P175+P176+P183+P189+P198</f>
        <v>0</v>
      </c>
      <c r="Q136" s="170"/>
      <c r="R136" s="171">
        <f>R137+R163+R170+R175+R176+R183+R189+R198</f>
        <v>7825923.3527800003</v>
      </c>
      <c r="S136" s="170"/>
      <c r="T136" s="172">
        <f>T137+T163+T170+T175+T176+T183+T189+T198</f>
        <v>0</v>
      </c>
      <c r="AR136" s="165" t="s">
        <v>83</v>
      </c>
      <c r="AT136" s="173" t="s">
        <v>74</v>
      </c>
      <c r="AU136" s="173" t="s">
        <v>75</v>
      </c>
      <c r="AY136" s="165" t="s">
        <v>162</v>
      </c>
      <c r="BK136" s="174">
        <f>BK137+BK163+BK170+BK175+BK176+BK183+BK189+BK198</f>
        <v>0</v>
      </c>
    </row>
    <row r="137" spans="1:65" s="12" customFormat="1" ht="22.9" customHeight="1">
      <c r="B137" s="164"/>
      <c r="D137" s="165" t="s">
        <v>74</v>
      </c>
      <c r="E137" s="175" t="s">
        <v>83</v>
      </c>
      <c r="F137" s="175" t="s">
        <v>588</v>
      </c>
      <c r="I137" s="167"/>
      <c r="J137" s="176">
        <f>BK137</f>
        <v>0</v>
      </c>
      <c r="L137" s="164"/>
      <c r="M137" s="169"/>
      <c r="N137" s="170"/>
      <c r="O137" s="170"/>
      <c r="P137" s="171">
        <f>SUM(P138:P162)</f>
        <v>0</v>
      </c>
      <c r="Q137" s="170"/>
      <c r="R137" s="171">
        <f>SUM(R138:R162)</f>
        <v>3071.0702250000004</v>
      </c>
      <c r="S137" s="170"/>
      <c r="T137" s="172">
        <f>SUM(T138:T162)</f>
        <v>0</v>
      </c>
      <c r="AR137" s="165" t="s">
        <v>83</v>
      </c>
      <c r="AT137" s="173" t="s">
        <v>74</v>
      </c>
      <c r="AU137" s="173" t="s">
        <v>83</v>
      </c>
      <c r="AY137" s="165" t="s">
        <v>162</v>
      </c>
      <c r="BK137" s="174">
        <f>SUM(BK138:BK162)</f>
        <v>0</v>
      </c>
    </row>
    <row r="138" spans="1:65" s="2" customFormat="1" ht="21.75" customHeight="1">
      <c r="A138" s="34"/>
      <c r="B138" s="145"/>
      <c r="C138" s="177" t="s">
        <v>83</v>
      </c>
      <c r="D138" s="177" t="s">
        <v>164</v>
      </c>
      <c r="E138" s="178" t="s">
        <v>589</v>
      </c>
      <c r="F138" s="179" t="s">
        <v>590</v>
      </c>
      <c r="G138" s="180" t="s">
        <v>304</v>
      </c>
      <c r="H138" s="181">
        <v>475</v>
      </c>
      <c r="I138" s="182"/>
      <c r="J138" s="183">
        <f t="shared" ref="J138:J162" si="5">ROUND(I138*H138,2)</f>
        <v>0</v>
      </c>
      <c r="K138" s="184"/>
      <c r="L138" s="35"/>
      <c r="M138" s="185" t="s">
        <v>1</v>
      </c>
      <c r="N138" s="186" t="s">
        <v>41</v>
      </c>
      <c r="O138" s="63"/>
      <c r="P138" s="187">
        <f t="shared" ref="P138:P162" si="6">O138*H138</f>
        <v>0</v>
      </c>
      <c r="Q138" s="187">
        <v>0</v>
      </c>
      <c r="R138" s="187">
        <f t="shared" ref="R138:R162" si="7">Q138*H138</f>
        <v>0</v>
      </c>
      <c r="S138" s="187">
        <v>0</v>
      </c>
      <c r="T138" s="188">
        <f t="shared" ref="T138:T162" si="8"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168</v>
      </c>
      <c r="AT138" s="189" t="s">
        <v>164</v>
      </c>
      <c r="AU138" s="189" t="s">
        <v>94</v>
      </c>
      <c r="AY138" s="17" t="s">
        <v>162</v>
      </c>
      <c r="BE138" s="107">
        <f t="shared" ref="BE138:BE162" si="9">IF(N138="základná",J138,0)</f>
        <v>0</v>
      </c>
      <c r="BF138" s="107">
        <f t="shared" ref="BF138:BF162" si="10">IF(N138="znížená",J138,0)</f>
        <v>0</v>
      </c>
      <c r="BG138" s="107">
        <f t="shared" ref="BG138:BG162" si="11">IF(N138="zákl. prenesená",J138,0)</f>
        <v>0</v>
      </c>
      <c r="BH138" s="107">
        <f t="shared" ref="BH138:BH162" si="12">IF(N138="zníž. prenesená",J138,0)</f>
        <v>0</v>
      </c>
      <c r="BI138" s="107">
        <f t="shared" ref="BI138:BI162" si="13">IF(N138="nulová",J138,0)</f>
        <v>0</v>
      </c>
      <c r="BJ138" s="17" t="s">
        <v>94</v>
      </c>
      <c r="BK138" s="107">
        <f t="shared" ref="BK138:BK162" si="14">ROUND(I138*H138,2)</f>
        <v>0</v>
      </c>
      <c r="BL138" s="17" t="s">
        <v>168</v>
      </c>
      <c r="BM138" s="189" t="s">
        <v>94</v>
      </c>
    </row>
    <row r="139" spans="1:65" s="2" customFormat="1" ht="21.75" customHeight="1">
      <c r="A139" s="34"/>
      <c r="B139" s="145"/>
      <c r="C139" s="177" t="s">
        <v>94</v>
      </c>
      <c r="D139" s="177" t="s">
        <v>164</v>
      </c>
      <c r="E139" s="178" t="s">
        <v>591</v>
      </c>
      <c r="F139" s="179" t="s">
        <v>592</v>
      </c>
      <c r="G139" s="180" t="s">
        <v>593</v>
      </c>
      <c r="H139" s="181">
        <v>47</v>
      </c>
      <c r="I139" s="182"/>
      <c r="J139" s="183">
        <f t="shared" si="5"/>
        <v>0</v>
      </c>
      <c r="K139" s="184"/>
      <c r="L139" s="35"/>
      <c r="M139" s="185" t="s">
        <v>1</v>
      </c>
      <c r="N139" s="186" t="s">
        <v>41</v>
      </c>
      <c r="O139" s="63"/>
      <c r="P139" s="187">
        <f t="shared" si="6"/>
        <v>0</v>
      </c>
      <c r="Q139" s="187">
        <v>0</v>
      </c>
      <c r="R139" s="187">
        <f t="shared" si="7"/>
        <v>0</v>
      </c>
      <c r="S139" s="187">
        <v>0</v>
      </c>
      <c r="T139" s="188">
        <f t="shared" si="8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168</v>
      </c>
      <c r="AT139" s="189" t="s">
        <v>164</v>
      </c>
      <c r="AU139" s="189" t="s">
        <v>94</v>
      </c>
      <c r="AY139" s="17" t="s">
        <v>162</v>
      </c>
      <c r="BE139" s="107">
        <f t="shared" si="9"/>
        <v>0</v>
      </c>
      <c r="BF139" s="107">
        <f t="shared" si="10"/>
        <v>0</v>
      </c>
      <c r="BG139" s="107">
        <f t="shared" si="11"/>
        <v>0</v>
      </c>
      <c r="BH139" s="107">
        <f t="shared" si="12"/>
        <v>0</v>
      </c>
      <c r="BI139" s="107">
        <f t="shared" si="13"/>
        <v>0</v>
      </c>
      <c r="BJ139" s="17" t="s">
        <v>94</v>
      </c>
      <c r="BK139" s="107">
        <f t="shared" si="14"/>
        <v>0</v>
      </c>
      <c r="BL139" s="17" t="s">
        <v>168</v>
      </c>
      <c r="BM139" s="189" t="s">
        <v>168</v>
      </c>
    </row>
    <row r="140" spans="1:65" s="2" customFormat="1" ht="21.75" customHeight="1">
      <c r="A140" s="34"/>
      <c r="B140" s="145"/>
      <c r="C140" s="177" t="s">
        <v>173</v>
      </c>
      <c r="D140" s="177" t="s">
        <v>164</v>
      </c>
      <c r="E140" s="178" t="s">
        <v>594</v>
      </c>
      <c r="F140" s="179" t="s">
        <v>595</v>
      </c>
      <c r="G140" s="180" t="s">
        <v>593</v>
      </c>
      <c r="H140" s="181">
        <v>9</v>
      </c>
      <c r="I140" s="182"/>
      <c r="J140" s="183">
        <f t="shared" si="5"/>
        <v>0</v>
      </c>
      <c r="K140" s="184"/>
      <c r="L140" s="35"/>
      <c r="M140" s="185" t="s">
        <v>1</v>
      </c>
      <c r="N140" s="186" t="s">
        <v>41</v>
      </c>
      <c r="O140" s="63"/>
      <c r="P140" s="187">
        <f t="shared" si="6"/>
        <v>0</v>
      </c>
      <c r="Q140" s="187">
        <v>0</v>
      </c>
      <c r="R140" s="187">
        <f t="shared" si="7"/>
        <v>0</v>
      </c>
      <c r="S140" s="187">
        <v>0</v>
      </c>
      <c r="T140" s="188">
        <f t="shared" si="8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168</v>
      </c>
      <c r="AT140" s="189" t="s">
        <v>164</v>
      </c>
      <c r="AU140" s="189" t="s">
        <v>94</v>
      </c>
      <c r="AY140" s="17" t="s">
        <v>162</v>
      </c>
      <c r="BE140" s="107">
        <f t="shared" si="9"/>
        <v>0</v>
      </c>
      <c r="BF140" s="107">
        <f t="shared" si="10"/>
        <v>0</v>
      </c>
      <c r="BG140" s="107">
        <f t="shared" si="11"/>
        <v>0</v>
      </c>
      <c r="BH140" s="107">
        <f t="shared" si="12"/>
        <v>0</v>
      </c>
      <c r="BI140" s="107">
        <f t="shared" si="13"/>
        <v>0</v>
      </c>
      <c r="BJ140" s="17" t="s">
        <v>94</v>
      </c>
      <c r="BK140" s="107">
        <f t="shared" si="14"/>
        <v>0</v>
      </c>
      <c r="BL140" s="17" t="s">
        <v>168</v>
      </c>
      <c r="BM140" s="189" t="s">
        <v>193</v>
      </c>
    </row>
    <row r="141" spans="1:65" s="2" customFormat="1" ht="24.2" customHeight="1">
      <c r="A141" s="34"/>
      <c r="B141" s="145"/>
      <c r="C141" s="177" t="s">
        <v>168</v>
      </c>
      <c r="D141" s="177" t="s">
        <v>164</v>
      </c>
      <c r="E141" s="178" t="s">
        <v>596</v>
      </c>
      <c r="F141" s="179" t="s">
        <v>597</v>
      </c>
      <c r="G141" s="180" t="s">
        <v>598</v>
      </c>
      <c r="H141" s="181">
        <v>47</v>
      </c>
      <c r="I141" s="182"/>
      <c r="J141" s="183">
        <f t="shared" si="5"/>
        <v>0</v>
      </c>
      <c r="K141" s="184"/>
      <c r="L141" s="35"/>
      <c r="M141" s="185" t="s">
        <v>1</v>
      </c>
      <c r="N141" s="186" t="s">
        <v>41</v>
      </c>
      <c r="O141" s="63"/>
      <c r="P141" s="187">
        <f t="shared" si="6"/>
        <v>0</v>
      </c>
      <c r="Q141" s="187">
        <v>0</v>
      </c>
      <c r="R141" s="187">
        <f t="shared" si="7"/>
        <v>0</v>
      </c>
      <c r="S141" s="187">
        <v>0</v>
      </c>
      <c r="T141" s="188">
        <f t="shared" si="8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168</v>
      </c>
      <c r="AT141" s="189" t="s">
        <v>164</v>
      </c>
      <c r="AU141" s="189" t="s">
        <v>94</v>
      </c>
      <c r="AY141" s="17" t="s">
        <v>162</v>
      </c>
      <c r="BE141" s="107">
        <f t="shared" si="9"/>
        <v>0</v>
      </c>
      <c r="BF141" s="107">
        <f t="shared" si="10"/>
        <v>0</v>
      </c>
      <c r="BG141" s="107">
        <f t="shared" si="11"/>
        <v>0</v>
      </c>
      <c r="BH141" s="107">
        <f t="shared" si="12"/>
        <v>0</v>
      </c>
      <c r="BI141" s="107">
        <f t="shared" si="13"/>
        <v>0</v>
      </c>
      <c r="BJ141" s="17" t="s">
        <v>94</v>
      </c>
      <c r="BK141" s="107">
        <f t="shared" si="14"/>
        <v>0</v>
      </c>
      <c r="BL141" s="17" t="s">
        <v>168</v>
      </c>
      <c r="BM141" s="189" t="s">
        <v>206</v>
      </c>
    </row>
    <row r="142" spans="1:65" s="2" customFormat="1" ht="24.2" customHeight="1">
      <c r="A142" s="34"/>
      <c r="B142" s="145"/>
      <c r="C142" s="177" t="s">
        <v>188</v>
      </c>
      <c r="D142" s="177" t="s">
        <v>164</v>
      </c>
      <c r="E142" s="178" t="s">
        <v>599</v>
      </c>
      <c r="F142" s="179" t="s">
        <v>600</v>
      </c>
      <c r="G142" s="180" t="s">
        <v>598</v>
      </c>
      <c r="H142" s="181">
        <v>9</v>
      </c>
      <c r="I142" s="182"/>
      <c r="J142" s="183">
        <f t="shared" si="5"/>
        <v>0</v>
      </c>
      <c r="K142" s="184"/>
      <c r="L142" s="35"/>
      <c r="M142" s="185" t="s">
        <v>1</v>
      </c>
      <c r="N142" s="186" t="s">
        <v>41</v>
      </c>
      <c r="O142" s="63"/>
      <c r="P142" s="187">
        <f t="shared" si="6"/>
        <v>0</v>
      </c>
      <c r="Q142" s="187">
        <v>0</v>
      </c>
      <c r="R142" s="187">
        <f t="shared" si="7"/>
        <v>0</v>
      </c>
      <c r="S142" s="187">
        <v>0</v>
      </c>
      <c r="T142" s="188">
        <f t="shared" si="8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168</v>
      </c>
      <c r="AT142" s="189" t="s">
        <v>164</v>
      </c>
      <c r="AU142" s="189" t="s">
        <v>94</v>
      </c>
      <c r="AY142" s="17" t="s">
        <v>162</v>
      </c>
      <c r="BE142" s="107">
        <f t="shared" si="9"/>
        <v>0</v>
      </c>
      <c r="BF142" s="107">
        <f t="shared" si="10"/>
        <v>0</v>
      </c>
      <c r="BG142" s="107">
        <f t="shared" si="11"/>
        <v>0</v>
      </c>
      <c r="BH142" s="107">
        <f t="shared" si="12"/>
        <v>0</v>
      </c>
      <c r="BI142" s="107">
        <f t="shared" si="13"/>
        <v>0</v>
      </c>
      <c r="BJ142" s="17" t="s">
        <v>94</v>
      </c>
      <c r="BK142" s="107">
        <f t="shared" si="14"/>
        <v>0</v>
      </c>
      <c r="BL142" s="17" t="s">
        <v>168</v>
      </c>
      <c r="BM142" s="189" t="s">
        <v>215</v>
      </c>
    </row>
    <row r="143" spans="1:65" s="2" customFormat="1" ht="16.5" customHeight="1">
      <c r="A143" s="34"/>
      <c r="B143" s="145"/>
      <c r="C143" s="177" t="s">
        <v>193</v>
      </c>
      <c r="D143" s="177" t="s">
        <v>164</v>
      </c>
      <c r="E143" s="178" t="s">
        <v>601</v>
      </c>
      <c r="F143" s="179" t="s">
        <v>602</v>
      </c>
      <c r="G143" s="180" t="s">
        <v>329</v>
      </c>
      <c r="H143" s="181">
        <v>23</v>
      </c>
      <c r="I143" s="182"/>
      <c r="J143" s="183">
        <f t="shared" si="5"/>
        <v>0</v>
      </c>
      <c r="K143" s="184"/>
      <c r="L143" s="35"/>
      <c r="M143" s="185" t="s">
        <v>1</v>
      </c>
      <c r="N143" s="186" t="s">
        <v>41</v>
      </c>
      <c r="O143" s="63"/>
      <c r="P143" s="187">
        <f t="shared" si="6"/>
        <v>0</v>
      </c>
      <c r="Q143" s="187">
        <v>0.39600000000000002</v>
      </c>
      <c r="R143" s="187">
        <f t="shared" si="7"/>
        <v>9.1080000000000005</v>
      </c>
      <c r="S143" s="187">
        <v>0</v>
      </c>
      <c r="T143" s="188">
        <f t="shared" si="8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168</v>
      </c>
      <c r="AT143" s="189" t="s">
        <v>164</v>
      </c>
      <c r="AU143" s="189" t="s">
        <v>94</v>
      </c>
      <c r="AY143" s="17" t="s">
        <v>162</v>
      </c>
      <c r="BE143" s="107">
        <f t="shared" si="9"/>
        <v>0</v>
      </c>
      <c r="BF143" s="107">
        <f t="shared" si="10"/>
        <v>0</v>
      </c>
      <c r="BG143" s="107">
        <f t="shared" si="11"/>
        <v>0</v>
      </c>
      <c r="BH143" s="107">
        <f t="shared" si="12"/>
        <v>0</v>
      </c>
      <c r="BI143" s="107">
        <f t="shared" si="13"/>
        <v>0</v>
      </c>
      <c r="BJ143" s="17" t="s">
        <v>94</v>
      </c>
      <c r="BK143" s="107">
        <f t="shared" si="14"/>
        <v>0</v>
      </c>
      <c r="BL143" s="17" t="s">
        <v>168</v>
      </c>
      <c r="BM143" s="189" t="s">
        <v>223</v>
      </c>
    </row>
    <row r="144" spans="1:65" s="2" customFormat="1" ht="21.75" customHeight="1">
      <c r="A144" s="34"/>
      <c r="B144" s="145"/>
      <c r="C144" s="177" t="s">
        <v>197</v>
      </c>
      <c r="D144" s="177" t="s">
        <v>164</v>
      </c>
      <c r="E144" s="178" t="s">
        <v>603</v>
      </c>
      <c r="F144" s="179" t="s">
        <v>604</v>
      </c>
      <c r="G144" s="180" t="s">
        <v>167</v>
      </c>
      <c r="H144" s="181">
        <v>28.99</v>
      </c>
      <c r="I144" s="182"/>
      <c r="J144" s="183">
        <f t="shared" si="5"/>
        <v>0</v>
      </c>
      <c r="K144" s="184"/>
      <c r="L144" s="35"/>
      <c r="M144" s="185" t="s">
        <v>1</v>
      </c>
      <c r="N144" s="186" t="s">
        <v>41</v>
      </c>
      <c r="O144" s="63"/>
      <c r="P144" s="187">
        <f t="shared" si="6"/>
        <v>0</v>
      </c>
      <c r="Q144" s="187">
        <v>0</v>
      </c>
      <c r="R144" s="187">
        <f t="shared" si="7"/>
        <v>0</v>
      </c>
      <c r="S144" s="187">
        <v>0</v>
      </c>
      <c r="T144" s="188">
        <f t="shared" si="8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168</v>
      </c>
      <c r="AT144" s="189" t="s">
        <v>164</v>
      </c>
      <c r="AU144" s="189" t="s">
        <v>94</v>
      </c>
      <c r="AY144" s="17" t="s">
        <v>162</v>
      </c>
      <c r="BE144" s="107">
        <f t="shared" si="9"/>
        <v>0</v>
      </c>
      <c r="BF144" s="107">
        <f t="shared" si="10"/>
        <v>0</v>
      </c>
      <c r="BG144" s="107">
        <f t="shared" si="11"/>
        <v>0</v>
      </c>
      <c r="BH144" s="107">
        <f t="shared" si="12"/>
        <v>0</v>
      </c>
      <c r="BI144" s="107">
        <f t="shared" si="13"/>
        <v>0</v>
      </c>
      <c r="BJ144" s="17" t="s">
        <v>94</v>
      </c>
      <c r="BK144" s="107">
        <f t="shared" si="14"/>
        <v>0</v>
      </c>
      <c r="BL144" s="17" t="s">
        <v>168</v>
      </c>
      <c r="BM144" s="189" t="s">
        <v>259</v>
      </c>
    </row>
    <row r="145" spans="1:65" s="2" customFormat="1" ht="24.2" customHeight="1">
      <c r="A145" s="34"/>
      <c r="B145" s="145"/>
      <c r="C145" s="177" t="s">
        <v>206</v>
      </c>
      <c r="D145" s="177" t="s">
        <v>164</v>
      </c>
      <c r="E145" s="178" t="s">
        <v>605</v>
      </c>
      <c r="F145" s="179" t="s">
        <v>606</v>
      </c>
      <c r="G145" s="180" t="s">
        <v>607</v>
      </c>
      <c r="H145" s="181">
        <v>14.494999999999999</v>
      </c>
      <c r="I145" s="182"/>
      <c r="J145" s="183">
        <f t="shared" si="5"/>
        <v>0</v>
      </c>
      <c r="K145" s="184"/>
      <c r="L145" s="35"/>
      <c r="M145" s="185" t="s">
        <v>1</v>
      </c>
      <c r="N145" s="186" t="s">
        <v>41</v>
      </c>
      <c r="O145" s="63"/>
      <c r="P145" s="187">
        <f t="shared" si="6"/>
        <v>0</v>
      </c>
      <c r="Q145" s="187">
        <v>0</v>
      </c>
      <c r="R145" s="187">
        <f t="shared" si="7"/>
        <v>0</v>
      </c>
      <c r="S145" s="187">
        <v>0</v>
      </c>
      <c r="T145" s="188">
        <f t="shared" si="8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168</v>
      </c>
      <c r="AT145" s="189" t="s">
        <v>164</v>
      </c>
      <c r="AU145" s="189" t="s">
        <v>94</v>
      </c>
      <c r="AY145" s="17" t="s">
        <v>162</v>
      </c>
      <c r="BE145" s="107">
        <f t="shared" si="9"/>
        <v>0</v>
      </c>
      <c r="BF145" s="107">
        <f t="shared" si="10"/>
        <v>0</v>
      </c>
      <c r="BG145" s="107">
        <f t="shared" si="11"/>
        <v>0</v>
      </c>
      <c r="BH145" s="107">
        <f t="shared" si="12"/>
        <v>0</v>
      </c>
      <c r="BI145" s="107">
        <f t="shared" si="13"/>
        <v>0</v>
      </c>
      <c r="BJ145" s="17" t="s">
        <v>94</v>
      </c>
      <c r="BK145" s="107">
        <f t="shared" si="14"/>
        <v>0</v>
      </c>
      <c r="BL145" s="17" t="s">
        <v>168</v>
      </c>
      <c r="BM145" s="189" t="s">
        <v>209</v>
      </c>
    </row>
    <row r="146" spans="1:65" s="2" customFormat="1" ht="21.75" customHeight="1">
      <c r="A146" s="34"/>
      <c r="B146" s="145"/>
      <c r="C146" s="177" t="s">
        <v>211</v>
      </c>
      <c r="D146" s="177" t="s">
        <v>164</v>
      </c>
      <c r="E146" s="178" t="s">
        <v>608</v>
      </c>
      <c r="F146" s="179" t="s">
        <v>609</v>
      </c>
      <c r="G146" s="180" t="s">
        <v>167</v>
      </c>
      <c r="H146" s="181">
        <v>67.099999999999994</v>
      </c>
      <c r="I146" s="182"/>
      <c r="J146" s="183">
        <f t="shared" si="5"/>
        <v>0</v>
      </c>
      <c r="K146" s="184"/>
      <c r="L146" s="35"/>
      <c r="M146" s="185" t="s">
        <v>1</v>
      </c>
      <c r="N146" s="186" t="s">
        <v>41</v>
      </c>
      <c r="O146" s="63"/>
      <c r="P146" s="187">
        <f t="shared" si="6"/>
        <v>0</v>
      </c>
      <c r="Q146" s="187">
        <v>0</v>
      </c>
      <c r="R146" s="187">
        <f t="shared" si="7"/>
        <v>0</v>
      </c>
      <c r="S146" s="187">
        <v>0</v>
      </c>
      <c r="T146" s="188">
        <f t="shared" si="8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168</v>
      </c>
      <c r="AT146" s="189" t="s">
        <v>164</v>
      </c>
      <c r="AU146" s="189" t="s">
        <v>94</v>
      </c>
      <c r="AY146" s="17" t="s">
        <v>162</v>
      </c>
      <c r="BE146" s="107">
        <f t="shared" si="9"/>
        <v>0</v>
      </c>
      <c r="BF146" s="107">
        <f t="shared" si="10"/>
        <v>0</v>
      </c>
      <c r="BG146" s="107">
        <f t="shared" si="11"/>
        <v>0</v>
      </c>
      <c r="BH146" s="107">
        <f t="shared" si="12"/>
        <v>0</v>
      </c>
      <c r="BI146" s="107">
        <f t="shared" si="13"/>
        <v>0</v>
      </c>
      <c r="BJ146" s="17" t="s">
        <v>94</v>
      </c>
      <c r="BK146" s="107">
        <f t="shared" si="14"/>
        <v>0</v>
      </c>
      <c r="BL146" s="17" t="s">
        <v>168</v>
      </c>
      <c r="BM146" s="189" t="s">
        <v>346</v>
      </c>
    </row>
    <row r="147" spans="1:65" s="2" customFormat="1" ht="37.9" customHeight="1">
      <c r="A147" s="34"/>
      <c r="B147" s="145"/>
      <c r="C147" s="177" t="s">
        <v>215</v>
      </c>
      <c r="D147" s="177" t="s">
        <v>164</v>
      </c>
      <c r="E147" s="178" t="s">
        <v>610</v>
      </c>
      <c r="F147" s="179" t="s">
        <v>611</v>
      </c>
      <c r="G147" s="180" t="s">
        <v>607</v>
      </c>
      <c r="H147" s="181">
        <v>33.549999999999997</v>
      </c>
      <c r="I147" s="182"/>
      <c r="J147" s="183">
        <f t="shared" si="5"/>
        <v>0</v>
      </c>
      <c r="K147" s="184"/>
      <c r="L147" s="35"/>
      <c r="M147" s="185" t="s">
        <v>1</v>
      </c>
      <c r="N147" s="186" t="s">
        <v>41</v>
      </c>
      <c r="O147" s="63"/>
      <c r="P147" s="187">
        <f t="shared" si="6"/>
        <v>0</v>
      </c>
      <c r="Q147" s="187">
        <v>0</v>
      </c>
      <c r="R147" s="187">
        <f t="shared" si="7"/>
        <v>0</v>
      </c>
      <c r="S147" s="187">
        <v>0</v>
      </c>
      <c r="T147" s="188">
        <f t="shared" si="8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168</v>
      </c>
      <c r="AT147" s="189" t="s">
        <v>164</v>
      </c>
      <c r="AU147" s="189" t="s">
        <v>94</v>
      </c>
      <c r="AY147" s="17" t="s">
        <v>162</v>
      </c>
      <c r="BE147" s="107">
        <f t="shared" si="9"/>
        <v>0</v>
      </c>
      <c r="BF147" s="107">
        <f t="shared" si="10"/>
        <v>0</v>
      </c>
      <c r="BG147" s="107">
        <f t="shared" si="11"/>
        <v>0</v>
      </c>
      <c r="BH147" s="107">
        <f t="shared" si="12"/>
        <v>0</v>
      </c>
      <c r="BI147" s="107">
        <f t="shared" si="13"/>
        <v>0</v>
      </c>
      <c r="BJ147" s="17" t="s">
        <v>94</v>
      </c>
      <c r="BK147" s="107">
        <f t="shared" si="14"/>
        <v>0</v>
      </c>
      <c r="BL147" s="17" t="s">
        <v>168</v>
      </c>
      <c r="BM147" s="189" t="s">
        <v>7</v>
      </c>
    </row>
    <row r="148" spans="1:65" s="2" customFormat="1" ht="24.2" customHeight="1">
      <c r="A148" s="34"/>
      <c r="B148" s="145"/>
      <c r="C148" s="177" t="s">
        <v>219</v>
      </c>
      <c r="D148" s="177" t="s">
        <v>164</v>
      </c>
      <c r="E148" s="178" t="s">
        <v>612</v>
      </c>
      <c r="F148" s="179" t="s">
        <v>613</v>
      </c>
      <c r="G148" s="180" t="s">
        <v>167</v>
      </c>
      <c r="H148" s="181">
        <v>91.52</v>
      </c>
      <c r="I148" s="182"/>
      <c r="J148" s="183">
        <f t="shared" si="5"/>
        <v>0</v>
      </c>
      <c r="K148" s="184"/>
      <c r="L148" s="35"/>
      <c r="M148" s="185" t="s">
        <v>1</v>
      </c>
      <c r="N148" s="186" t="s">
        <v>41</v>
      </c>
      <c r="O148" s="63"/>
      <c r="P148" s="187">
        <f t="shared" si="6"/>
        <v>0</v>
      </c>
      <c r="Q148" s="187">
        <v>0</v>
      </c>
      <c r="R148" s="187">
        <f t="shared" si="7"/>
        <v>0</v>
      </c>
      <c r="S148" s="187">
        <v>0</v>
      </c>
      <c r="T148" s="188">
        <f t="shared" si="8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168</v>
      </c>
      <c r="AT148" s="189" t="s">
        <v>164</v>
      </c>
      <c r="AU148" s="189" t="s">
        <v>94</v>
      </c>
      <c r="AY148" s="17" t="s">
        <v>162</v>
      </c>
      <c r="BE148" s="107">
        <f t="shared" si="9"/>
        <v>0</v>
      </c>
      <c r="BF148" s="107">
        <f t="shared" si="10"/>
        <v>0</v>
      </c>
      <c r="BG148" s="107">
        <f t="shared" si="11"/>
        <v>0</v>
      </c>
      <c r="BH148" s="107">
        <f t="shared" si="12"/>
        <v>0</v>
      </c>
      <c r="BI148" s="107">
        <f t="shared" si="13"/>
        <v>0</v>
      </c>
      <c r="BJ148" s="17" t="s">
        <v>94</v>
      </c>
      <c r="BK148" s="107">
        <f t="shared" si="14"/>
        <v>0</v>
      </c>
      <c r="BL148" s="17" t="s">
        <v>168</v>
      </c>
      <c r="BM148" s="189" t="s">
        <v>373</v>
      </c>
    </row>
    <row r="149" spans="1:65" s="2" customFormat="1" ht="37.9" customHeight="1">
      <c r="A149" s="34"/>
      <c r="B149" s="145"/>
      <c r="C149" s="177" t="s">
        <v>223</v>
      </c>
      <c r="D149" s="177" t="s">
        <v>164</v>
      </c>
      <c r="E149" s="178" t="s">
        <v>614</v>
      </c>
      <c r="F149" s="179" t="s">
        <v>615</v>
      </c>
      <c r="G149" s="180" t="s">
        <v>607</v>
      </c>
      <c r="H149" s="181">
        <v>45.76</v>
      </c>
      <c r="I149" s="182"/>
      <c r="J149" s="183">
        <f t="shared" si="5"/>
        <v>0</v>
      </c>
      <c r="K149" s="184"/>
      <c r="L149" s="35"/>
      <c r="M149" s="185" t="s">
        <v>1</v>
      </c>
      <c r="N149" s="186" t="s">
        <v>41</v>
      </c>
      <c r="O149" s="63"/>
      <c r="P149" s="187">
        <f t="shared" si="6"/>
        <v>0</v>
      </c>
      <c r="Q149" s="187">
        <v>0</v>
      </c>
      <c r="R149" s="187">
        <f t="shared" si="7"/>
        <v>0</v>
      </c>
      <c r="S149" s="187">
        <v>0</v>
      </c>
      <c r="T149" s="188">
        <f t="shared" si="8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168</v>
      </c>
      <c r="AT149" s="189" t="s">
        <v>164</v>
      </c>
      <c r="AU149" s="189" t="s">
        <v>94</v>
      </c>
      <c r="AY149" s="17" t="s">
        <v>162</v>
      </c>
      <c r="BE149" s="107">
        <f t="shared" si="9"/>
        <v>0</v>
      </c>
      <c r="BF149" s="107">
        <f t="shared" si="10"/>
        <v>0</v>
      </c>
      <c r="BG149" s="107">
        <f t="shared" si="11"/>
        <v>0</v>
      </c>
      <c r="BH149" s="107">
        <f t="shared" si="12"/>
        <v>0</v>
      </c>
      <c r="BI149" s="107">
        <f t="shared" si="13"/>
        <v>0</v>
      </c>
      <c r="BJ149" s="17" t="s">
        <v>94</v>
      </c>
      <c r="BK149" s="107">
        <f t="shared" si="14"/>
        <v>0</v>
      </c>
      <c r="BL149" s="17" t="s">
        <v>168</v>
      </c>
      <c r="BM149" s="189" t="s">
        <v>384</v>
      </c>
    </row>
    <row r="150" spans="1:65" s="2" customFormat="1" ht="24.2" customHeight="1">
      <c r="A150" s="34"/>
      <c r="B150" s="145"/>
      <c r="C150" s="177" t="s">
        <v>230</v>
      </c>
      <c r="D150" s="177" t="s">
        <v>164</v>
      </c>
      <c r="E150" s="178" t="s">
        <v>616</v>
      </c>
      <c r="F150" s="179" t="s">
        <v>617</v>
      </c>
      <c r="G150" s="180" t="s">
        <v>607</v>
      </c>
      <c r="H150" s="181">
        <v>28.99</v>
      </c>
      <c r="I150" s="182"/>
      <c r="J150" s="183">
        <f t="shared" si="5"/>
        <v>0</v>
      </c>
      <c r="K150" s="184"/>
      <c r="L150" s="35"/>
      <c r="M150" s="185" t="s">
        <v>1</v>
      </c>
      <c r="N150" s="186" t="s">
        <v>41</v>
      </c>
      <c r="O150" s="63"/>
      <c r="P150" s="187">
        <f t="shared" si="6"/>
        <v>0</v>
      </c>
      <c r="Q150" s="187">
        <v>0</v>
      </c>
      <c r="R150" s="187">
        <f t="shared" si="7"/>
        <v>0</v>
      </c>
      <c r="S150" s="187">
        <v>0</v>
      </c>
      <c r="T150" s="188">
        <f t="shared" si="8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168</v>
      </c>
      <c r="AT150" s="189" t="s">
        <v>164</v>
      </c>
      <c r="AU150" s="189" t="s">
        <v>94</v>
      </c>
      <c r="AY150" s="17" t="s">
        <v>162</v>
      </c>
      <c r="BE150" s="107">
        <f t="shared" si="9"/>
        <v>0</v>
      </c>
      <c r="BF150" s="107">
        <f t="shared" si="10"/>
        <v>0</v>
      </c>
      <c r="BG150" s="107">
        <f t="shared" si="11"/>
        <v>0</v>
      </c>
      <c r="BH150" s="107">
        <f t="shared" si="12"/>
        <v>0</v>
      </c>
      <c r="BI150" s="107">
        <f t="shared" si="13"/>
        <v>0</v>
      </c>
      <c r="BJ150" s="17" t="s">
        <v>94</v>
      </c>
      <c r="BK150" s="107">
        <f t="shared" si="14"/>
        <v>0</v>
      </c>
      <c r="BL150" s="17" t="s">
        <v>168</v>
      </c>
      <c r="BM150" s="189" t="s">
        <v>399</v>
      </c>
    </row>
    <row r="151" spans="1:65" s="2" customFormat="1" ht="37.9" customHeight="1">
      <c r="A151" s="34"/>
      <c r="B151" s="145"/>
      <c r="C151" s="177" t="s">
        <v>259</v>
      </c>
      <c r="D151" s="177" t="s">
        <v>164</v>
      </c>
      <c r="E151" s="178" t="s">
        <v>618</v>
      </c>
      <c r="F151" s="179" t="s">
        <v>619</v>
      </c>
      <c r="G151" s="180" t="s">
        <v>167</v>
      </c>
      <c r="H151" s="181">
        <v>65.239999999999995</v>
      </c>
      <c r="I151" s="182"/>
      <c r="J151" s="183">
        <f t="shared" si="5"/>
        <v>0</v>
      </c>
      <c r="K151" s="184"/>
      <c r="L151" s="35"/>
      <c r="M151" s="185" t="s">
        <v>1</v>
      </c>
      <c r="N151" s="186" t="s">
        <v>41</v>
      </c>
      <c r="O151" s="63"/>
      <c r="P151" s="187">
        <f t="shared" si="6"/>
        <v>0</v>
      </c>
      <c r="Q151" s="187">
        <v>0</v>
      </c>
      <c r="R151" s="187">
        <f t="shared" si="7"/>
        <v>0</v>
      </c>
      <c r="S151" s="187">
        <v>0</v>
      </c>
      <c r="T151" s="188">
        <f t="shared" si="8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168</v>
      </c>
      <c r="AT151" s="189" t="s">
        <v>164</v>
      </c>
      <c r="AU151" s="189" t="s">
        <v>94</v>
      </c>
      <c r="AY151" s="17" t="s">
        <v>162</v>
      </c>
      <c r="BE151" s="107">
        <f t="shared" si="9"/>
        <v>0</v>
      </c>
      <c r="BF151" s="107">
        <f t="shared" si="10"/>
        <v>0</v>
      </c>
      <c r="BG151" s="107">
        <f t="shared" si="11"/>
        <v>0</v>
      </c>
      <c r="BH151" s="107">
        <f t="shared" si="12"/>
        <v>0</v>
      </c>
      <c r="BI151" s="107">
        <f t="shared" si="13"/>
        <v>0</v>
      </c>
      <c r="BJ151" s="17" t="s">
        <v>94</v>
      </c>
      <c r="BK151" s="107">
        <f t="shared" si="14"/>
        <v>0</v>
      </c>
      <c r="BL151" s="17" t="s">
        <v>168</v>
      </c>
      <c r="BM151" s="189" t="s">
        <v>417</v>
      </c>
    </row>
    <row r="152" spans="1:65" s="2" customFormat="1" ht="33" customHeight="1">
      <c r="A152" s="34"/>
      <c r="B152" s="145"/>
      <c r="C152" s="177" t="s">
        <v>261</v>
      </c>
      <c r="D152" s="177" t="s">
        <v>164</v>
      </c>
      <c r="E152" s="178" t="s">
        <v>620</v>
      </c>
      <c r="F152" s="179" t="s">
        <v>621</v>
      </c>
      <c r="G152" s="180" t="s">
        <v>607</v>
      </c>
      <c r="H152" s="181">
        <v>529.14</v>
      </c>
      <c r="I152" s="182"/>
      <c r="J152" s="183">
        <f t="shared" si="5"/>
        <v>0</v>
      </c>
      <c r="K152" s="184"/>
      <c r="L152" s="35"/>
      <c r="M152" s="185" t="s">
        <v>1</v>
      </c>
      <c r="N152" s="186" t="s">
        <v>41</v>
      </c>
      <c r="O152" s="63"/>
      <c r="P152" s="187">
        <f t="shared" si="6"/>
        <v>0</v>
      </c>
      <c r="Q152" s="187">
        <v>0</v>
      </c>
      <c r="R152" s="187">
        <f t="shared" si="7"/>
        <v>0</v>
      </c>
      <c r="S152" s="187">
        <v>0</v>
      </c>
      <c r="T152" s="188">
        <f t="shared" si="8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168</v>
      </c>
      <c r="AT152" s="189" t="s">
        <v>164</v>
      </c>
      <c r="AU152" s="189" t="s">
        <v>94</v>
      </c>
      <c r="AY152" s="17" t="s">
        <v>162</v>
      </c>
      <c r="BE152" s="107">
        <f t="shared" si="9"/>
        <v>0</v>
      </c>
      <c r="BF152" s="107">
        <f t="shared" si="10"/>
        <v>0</v>
      </c>
      <c r="BG152" s="107">
        <f t="shared" si="11"/>
        <v>0</v>
      </c>
      <c r="BH152" s="107">
        <f t="shared" si="12"/>
        <v>0</v>
      </c>
      <c r="BI152" s="107">
        <f t="shared" si="13"/>
        <v>0</v>
      </c>
      <c r="BJ152" s="17" t="s">
        <v>94</v>
      </c>
      <c r="BK152" s="107">
        <f t="shared" si="14"/>
        <v>0</v>
      </c>
      <c r="BL152" s="17" t="s">
        <v>168</v>
      </c>
      <c r="BM152" s="189" t="s">
        <v>427</v>
      </c>
    </row>
    <row r="153" spans="1:65" s="2" customFormat="1" ht="16.5" customHeight="1">
      <c r="A153" s="34"/>
      <c r="B153" s="145"/>
      <c r="C153" s="177" t="s">
        <v>209</v>
      </c>
      <c r="D153" s="177" t="s">
        <v>164</v>
      </c>
      <c r="E153" s="178" t="s">
        <v>622</v>
      </c>
      <c r="F153" s="179" t="s">
        <v>623</v>
      </c>
      <c r="G153" s="180" t="s">
        <v>167</v>
      </c>
      <c r="H153" s="181">
        <v>28.99</v>
      </c>
      <c r="I153" s="182"/>
      <c r="J153" s="183">
        <f t="shared" si="5"/>
        <v>0</v>
      </c>
      <c r="K153" s="184"/>
      <c r="L153" s="35"/>
      <c r="M153" s="185" t="s">
        <v>1</v>
      </c>
      <c r="N153" s="186" t="s">
        <v>41</v>
      </c>
      <c r="O153" s="63"/>
      <c r="P153" s="187">
        <f t="shared" si="6"/>
        <v>0</v>
      </c>
      <c r="Q153" s="187">
        <v>0</v>
      </c>
      <c r="R153" s="187">
        <f t="shared" si="7"/>
        <v>0</v>
      </c>
      <c r="S153" s="187">
        <v>0</v>
      </c>
      <c r="T153" s="188">
        <f t="shared" si="8"/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168</v>
      </c>
      <c r="AT153" s="189" t="s">
        <v>164</v>
      </c>
      <c r="AU153" s="189" t="s">
        <v>94</v>
      </c>
      <c r="AY153" s="17" t="s">
        <v>162</v>
      </c>
      <c r="BE153" s="107">
        <f t="shared" si="9"/>
        <v>0</v>
      </c>
      <c r="BF153" s="107">
        <f t="shared" si="10"/>
        <v>0</v>
      </c>
      <c r="BG153" s="107">
        <f t="shared" si="11"/>
        <v>0</v>
      </c>
      <c r="BH153" s="107">
        <f t="shared" si="12"/>
        <v>0</v>
      </c>
      <c r="BI153" s="107">
        <f t="shared" si="13"/>
        <v>0</v>
      </c>
      <c r="BJ153" s="17" t="s">
        <v>94</v>
      </c>
      <c r="BK153" s="107">
        <f t="shared" si="14"/>
        <v>0</v>
      </c>
      <c r="BL153" s="17" t="s">
        <v>168</v>
      </c>
      <c r="BM153" s="189" t="s">
        <v>362</v>
      </c>
    </row>
    <row r="154" spans="1:65" s="2" customFormat="1" ht="24.2" customHeight="1">
      <c r="A154" s="34"/>
      <c r="B154" s="145"/>
      <c r="C154" s="177" t="s">
        <v>342</v>
      </c>
      <c r="D154" s="177" t="s">
        <v>164</v>
      </c>
      <c r="E154" s="178" t="s">
        <v>624</v>
      </c>
      <c r="F154" s="179" t="s">
        <v>625</v>
      </c>
      <c r="G154" s="180" t="s">
        <v>167</v>
      </c>
      <c r="H154" s="181">
        <v>28.99</v>
      </c>
      <c r="I154" s="182"/>
      <c r="J154" s="183">
        <f t="shared" si="5"/>
        <v>0</v>
      </c>
      <c r="K154" s="184"/>
      <c r="L154" s="35"/>
      <c r="M154" s="185" t="s">
        <v>1</v>
      </c>
      <c r="N154" s="186" t="s">
        <v>41</v>
      </c>
      <c r="O154" s="63"/>
      <c r="P154" s="187">
        <f t="shared" si="6"/>
        <v>0</v>
      </c>
      <c r="Q154" s="187">
        <v>0</v>
      </c>
      <c r="R154" s="187">
        <f t="shared" si="7"/>
        <v>0</v>
      </c>
      <c r="S154" s="187">
        <v>0</v>
      </c>
      <c r="T154" s="188">
        <f t="shared" si="8"/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168</v>
      </c>
      <c r="AT154" s="189" t="s">
        <v>164</v>
      </c>
      <c r="AU154" s="189" t="s">
        <v>94</v>
      </c>
      <c r="AY154" s="17" t="s">
        <v>162</v>
      </c>
      <c r="BE154" s="107">
        <f t="shared" si="9"/>
        <v>0</v>
      </c>
      <c r="BF154" s="107">
        <f t="shared" si="10"/>
        <v>0</v>
      </c>
      <c r="BG154" s="107">
        <f t="shared" si="11"/>
        <v>0</v>
      </c>
      <c r="BH154" s="107">
        <f t="shared" si="12"/>
        <v>0</v>
      </c>
      <c r="BI154" s="107">
        <f t="shared" si="13"/>
        <v>0</v>
      </c>
      <c r="BJ154" s="17" t="s">
        <v>94</v>
      </c>
      <c r="BK154" s="107">
        <f t="shared" si="14"/>
        <v>0</v>
      </c>
      <c r="BL154" s="17" t="s">
        <v>168</v>
      </c>
      <c r="BM154" s="189" t="s">
        <v>444</v>
      </c>
    </row>
    <row r="155" spans="1:65" s="2" customFormat="1" ht="24.2" customHeight="1">
      <c r="A155" s="34"/>
      <c r="B155" s="145"/>
      <c r="C155" s="177" t="s">
        <v>346</v>
      </c>
      <c r="D155" s="177" t="s">
        <v>164</v>
      </c>
      <c r="E155" s="178" t="s">
        <v>626</v>
      </c>
      <c r="F155" s="179" t="s">
        <v>627</v>
      </c>
      <c r="G155" s="180" t="s">
        <v>167</v>
      </c>
      <c r="H155" s="181">
        <v>31.62</v>
      </c>
      <c r="I155" s="182"/>
      <c r="J155" s="183">
        <f t="shared" si="5"/>
        <v>0</v>
      </c>
      <c r="K155" s="184"/>
      <c r="L155" s="35"/>
      <c r="M155" s="185" t="s">
        <v>1</v>
      </c>
      <c r="N155" s="186" t="s">
        <v>41</v>
      </c>
      <c r="O155" s="63"/>
      <c r="P155" s="187">
        <f t="shared" si="6"/>
        <v>0</v>
      </c>
      <c r="Q155" s="187">
        <v>0</v>
      </c>
      <c r="R155" s="187">
        <f t="shared" si="7"/>
        <v>0</v>
      </c>
      <c r="S155" s="187">
        <v>0</v>
      </c>
      <c r="T155" s="188">
        <f t="shared" si="8"/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168</v>
      </c>
      <c r="AT155" s="189" t="s">
        <v>164</v>
      </c>
      <c r="AU155" s="189" t="s">
        <v>94</v>
      </c>
      <c r="AY155" s="17" t="s">
        <v>162</v>
      </c>
      <c r="BE155" s="107">
        <f t="shared" si="9"/>
        <v>0</v>
      </c>
      <c r="BF155" s="107">
        <f t="shared" si="10"/>
        <v>0</v>
      </c>
      <c r="BG155" s="107">
        <f t="shared" si="11"/>
        <v>0</v>
      </c>
      <c r="BH155" s="107">
        <f t="shared" si="12"/>
        <v>0</v>
      </c>
      <c r="BI155" s="107">
        <f t="shared" si="13"/>
        <v>0</v>
      </c>
      <c r="BJ155" s="17" t="s">
        <v>94</v>
      </c>
      <c r="BK155" s="107">
        <f t="shared" si="14"/>
        <v>0</v>
      </c>
      <c r="BL155" s="17" t="s">
        <v>168</v>
      </c>
      <c r="BM155" s="189" t="s">
        <v>452</v>
      </c>
    </row>
    <row r="156" spans="1:65" s="2" customFormat="1" ht="21.75" customHeight="1">
      <c r="A156" s="34"/>
      <c r="B156" s="145"/>
      <c r="C156" s="177" t="s">
        <v>352</v>
      </c>
      <c r="D156" s="177" t="s">
        <v>164</v>
      </c>
      <c r="E156" s="178" t="s">
        <v>628</v>
      </c>
      <c r="F156" s="179" t="s">
        <v>629</v>
      </c>
      <c r="G156" s="180" t="s">
        <v>630</v>
      </c>
      <c r="H156" s="181">
        <v>5368.65</v>
      </c>
      <c r="I156" s="182"/>
      <c r="J156" s="183">
        <f t="shared" si="5"/>
        <v>0</v>
      </c>
      <c r="K156" s="184"/>
      <c r="L156" s="35"/>
      <c r="M156" s="185" t="s">
        <v>1</v>
      </c>
      <c r="N156" s="186" t="s">
        <v>41</v>
      </c>
      <c r="O156" s="63"/>
      <c r="P156" s="187">
        <f t="shared" si="6"/>
        <v>0</v>
      </c>
      <c r="Q156" s="187">
        <v>0</v>
      </c>
      <c r="R156" s="187">
        <f t="shared" si="7"/>
        <v>0</v>
      </c>
      <c r="S156" s="187">
        <v>0</v>
      </c>
      <c r="T156" s="188">
        <f t="shared" si="8"/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168</v>
      </c>
      <c r="AT156" s="189" t="s">
        <v>164</v>
      </c>
      <c r="AU156" s="189" t="s">
        <v>94</v>
      </c>
      <c r="AY156" s="17" t="s">
        <v>162</v>
      </c>
      <c r="BE156" s="107">
        <f t="shared" si="9"/>
        <v>0</v>
      </c>
      <c r="BF156" s="107">
        <f t="shared" si="10"/>
        <v>0</v>
      </c>
      <c r="BG156" s="107">
        <f t="shared" si="11"/>
        <v>0</v>
      </c>
      <c r="BH156" s="107">
        <f t="shared" si="12"/>
        <v>0</v>
      </c>
      <c r="BI156" s="107">
        <f t="shared" si="13"/>
        <v>0</v>
      </c>
      <c r="BJ156" s="17" t="s">
        <v>94</v>
      </c>
      <c r="BK156" s="107">
        <f t="shared" si="14"/>
        <v>0</v>
      </c>
      <c r="BL156" s="17" t="s">
        <v>168</v>
      </c>
      <c r="BM156" s="189" t="s">
        <v>461</v>
      </c>
    </row>
    <row r="157" spans="1:65" s="2" customFormat="1" ht="24.2" customHeight="1">
      <c r="A157" s="34"/>
      <c r="B157" s="145"/>
      <c r="C157" s="177" t="s">
        <v>7</v>
      </c>
      <c r="D157" s="177" t="s">
        <v>164</v>
      </c>
      <c r="E157" s="178" t="s">
        <v>631</v>
      </c>
      <c r="F157" s="179" t="s">
        <v>632</v>
      </c>
      <c r="G157" s="180" t="s">
        <v>630</v>
      </c>
      <c r="H157" s="181">
        <v>742.71</v>
      </c>
      <c r="I157" s="182"/>
      <c r="J157" s="183">
        <f t="shared" si="5"/>
        <v>0</v>
      </c>
      <c r="K157" s="184"/>
      <c r="L157" s="35"/>
      <c r="M157" s="185" t="s">
        <v>1</v>
      </c>
      <c r="N157" s="186" t="s">
        <v>41</v>
      </c>
      <c r="O157" s="63"/>
      <c r="P157" s="187">
        <f t="shared" si="6"/>
        <v>0</v>
      </c>
      <c r="Q157" s="187">
        <v>0</v>
      </c>
      <c r="R157" s="187">
        <f t="shared" si="7"/>
        <v>0</v>
      </c>
      <c r="S157" s="187">
        <v>0</v>
      </c>
      <c r="T157" s="188">
        <f t="shared" si="8"/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168</v>
      </c>
      <c r="AT157" s="189" t="s">
        <v>164</v>
      </c>
      <c r="AU157" s="189" t="s">
        <v>94</v>
      </c>
      <c r="AY157" s="17" t="s">
        <v>162</v>
      </c>
      <c r="BE157" s="107">
        <f t="shared" si="9"/>
        <v>0</v>
      </c>
      <c r="BF157" s="107">
        <f t="shared" si="10"/>
        <v>0</v>
      </c>
      <c r="BG157" s="107">
        <f t="shared" si="11"/>
        <v>0</v>
      </c>
      <c r="BH157" s="107">
        <f t="shared" si="12"/>
        <v>0</v>
      </c>
      <c r="BI157" s="107">
        <f t="shared" si="13"/>
        <v>0</v>
      </c>
      <c r="BJ157" s="17" t="s">
        <v>94</v>
      </c>
      <c r="BK157" s="107">
        <f t="shared" si="14"/>
        <v>0</v>
      </c>
      <c r="BL157" s="17" t="s">
        <v>168</v>
      </c>
      <c r="BM157" s="189" t="s">
        <v>469</v>
      </c>
    </row>
    <row r="158" spans="1:65" s="2" customFormat="1" ht="16.5" customHeight="1">
      <c r="A158" s="34"/>
      <c r="B158" s="145"/>
      <c r="C158" s="177" t="s">
        <v>368</v>
      </c>
      <c r="D158" s="177" t="s">
        <v>164</v>
      </c>
      <c r="E158" s="178" t="s">
        <v>633</v>
      </c>
      <c r="F158" s="179" t="s">
        <v>634</v>
      </c>
      <c r="G158" s="180" t="s">
        <v>630</v>
      </c>
      <c r="H158" s="181">
        <v>850.8</v>
      </c>
      <c r="I158" s="182"/>
      <c r="J158" s="183">
        <f t="shared" si="5"/>
        <v>0</v>
      </c>
      <c r="K158" s="184"/>
      <c r="L158" s="35"/>
      <c r="M158" s="185" t="s">
        <v>1</v>
      </c>
      <c r="N158" s="186" t="s">
        <v>41</v>
      </c>
      <c r="O158" s="63"/>
      <c r="P158" s="187">
        <f t="shared" si="6"/>
        <v>0</v>
      </c>
      <c r="Q158" s="187">
        <v>0</v>
      </c>
      <c r="R158" s="187">
        <f t="shared" si="7"/>
        <v>0</v>
      </c>
      <c r="S158" s="187">
        <v>0</v>
      </c>
      <c r="T158" s="188">
        <f t="shared" si="8"/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168</v>
      </c>
      <c r="AT158" s="189" t="s">
        <v>164</v>
      </c>
      <c r="AU158" s="189" t="s">
        <v>94</v>
      </c>
      <c r="AY158" s="17" t="s">
        <v>162</v>
      </c>
      <c r="BE158" s="107">
        <f t="shared" si="9"/>
        <v>0</v>
      </c>
      <c r="BF158" s="107">
        <f t="shared" si="10"/>
        <v>0</v>
      </c>
      <c r="BG158" s="107">
        <f t="shared" si="11"/>
        <v>0</v>
      </c>
      <c r="BH158" s="107">
        <f t="shared" si="12"/>
        <v>0</v>
      </c>
      <c r="BI158" s="107">
        <f t="shared" si="13"/>
        <v>0</v>
      </c>
      <c r="BJ158" s="17" t="s">
        <v>94</v>
      </c>
      <c r="BK158" s="107">
        <f t="shared" si="14"/>
        <v>0</v>
      </c>
      <c r="BL158" s="17" t="s">
        <v>168</v>
      </c>
      <c r="BM158" s="189" t="s">
        <v>477</v>
      </c>
    </row>
    <row r="159" spans="1:65" s="2" customFormat="1" ht="24.2" customHeight="1">
      <c r="A159" s="34"/>
      <c r="B159" s="145"/>
      <c r="C159" s="177" t="s">
        <v>373</v>
      </c>
      <c r="D159" s="177" t="s">
        <v>164</v>
      </c>
      <c r="E159" s="178" t="s">
        <v>635</v>
      </c>
      <c r="F159" s="179" t="s">
        <v>636</v>
      </c>
      <c r="G159" s="180" t="s">
        <v>167</v>
      </c>
      <c r="H159" s="181">
        <v>464.75</v>
      </c>
      <c r="I159" s="182"/>
      <c r="J159" s="183">
        <f t="shared" si="5"/>
        <v>0</v>
      </c>
      <c r="K159" s="184"/>
      <c r="L159" s="35"/>
      <c r="M159" s="185" t="s">
        <v>1</v>
      </c>
      <c r="N159" s="186" t="s">
        <v>41</v>
      </c>
      <c r="O159" s="63"/>
      <c r="P159" s="187">
        <f t="shared" si="6"/>
        <v>0</v>
      </c>
      <c r="Q159" s="187">
        <v>0</v>
      </c>
      <c r="R159" s="187">
        <f t="shared" si="7"/>
        <v>0</v>
      </c>
      <c r="S159" s="187">
        <v>0</v>
      </c>
      <c r="T159" s="188">
        <f t="shared" si="8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168</v>
      </c>
      <c r="AT159" s="189" t="s">
        <v>164</v>
      </c>
      <c r="AU159" s="189" t="s">
        <v>94</v>
      </c>
      <c r="AY159" s="17" t="s">
        <v>162</v>
      </c>
      <c r="BE159" s="107">
        <f t="shared" si="9"/>
        <v>0</v>
      </c>
      <c r="BF159" s="107">
        <f t="shared" si="10"/>
        <v>0</v>
      </c>
      <c r="BG159" s="107">
        <f t="shared" si="11"/>
        <v>0</v>
      </c>
      <c r="BH159" s="107">
        <f t="shared" si="12"/>
        <v>0</v>
      </c>
      <c r="BI159" s="107">
        <f t="shared" si="13"/>
        <v>0</v>
      </c>
      <c r="BJ159" s="17" t="s">
        <v>94</v>
      </c>
      <c r="BK159" s="107">
        <f t="shared" si="14"/>
        <v>0</v>
      </c>
      <c r="BL159" s="17" t="s">
        <v>168</v>
      </c>
      <c r="BM159" s="189" t="s">
        <v>486</v>
      </c>
    </row>
    <row r="160" spans="1:65" s="2" customFormat="1" ht="24.2" customHeight="1">
      <c r="A160" s="34"/>
      <c r="B160" s="145"/>
      <c r="C160" s="177" t="s">
        <v>379</v>
      </c>
      <c r="D160" s="177" t="s">
        <v>164</v>
      </c>
      <c r="E160" s="178" t="s">
        <v>637</v>
      </c>
      <c r="F160" s="179" t="s">
        <v>638</v>
      </c>
      <c r="G160" s="180" t="s">
        <v>607</v>
      </c>
      <c r="H160" s="181">
        <v>232.375</v>
      </c>
      <c r="I160" s="182"/>
      <c r="J160" s="183">
        <f t="shared" si="5"/>
        <v>0</v>
      </c>
      <c r="K160" s="184"/>
      <c r="L160" s="35"/>
      <c r="M160" s="185" t="s">
        <v>1</v>
      </c>
      <c r="N160" s="186" t="s">
        <v>41</v>
      </c>
      <c r="O160" s="63"/>
      <c r="P160" s="187">
        <f t="shared" si="6"/>
        <v>0</v>
      </c>
      <c r="Q160" s="187">
        <v>0</v>
      </c>
      <c r="R160" s="187">
        <f t="shared" si="7"/>
        <v>0</v>
      </c>
      <c r="S160" s="187">
        <v>0</v>
      </c>
      <c r="T160" s="188">
        <f t="shared" si="8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168</v>
      </c>
      <c r="AT160" s="189" t="s">
        <v>164</v>
      </c>
      <c r="AU160" s="189" t="s">
        <v>94</v>
      </c>
      <c r="AY160" s="17" t="s">
        <v>162</v>
      </c>
      <c r="BE160" s="107">
        <f t="shared" si="9"/>
        <v>0</v>
      </c>
      <c r="BF160" s="107">
        <f t="shared" si="10"/>
        <v>0</v>
      </c>
      <c r="BG160" s="107">
        <f t="shared" si="11"/>
        <v>0</v>
      </c>
      <c r="BH160" s="107">
        <f t="shared" si="12"/>
        <v>0</v>
      </c>
      <c r="BI160" s="107">
        <f t="shared" si="13"/>
        <v>0</v>
      </c>
      <c r="BJ160" s="17" t="s">
        <v>94</v>
      </c>
      <c r="BK160" s="107">
        <f t="shared" si="14"/>
        <v>0</v>
      </c>
      <c r="BL160" s="17" t="s">
        <v>168</v>
      </c>
      <c r="BM160" s="189" t="s">
        <v>506</v>
      </c>
    </row>
    <row r="161" spans="1:65" s="2" customFormat="1" ht="24.2" customHeight="1">
      <c r="A161" s="34"/>
      <c r="B161" s="145"/>
      <c r="C161" s="177" t="s">
        <v>384</v>
      </c>
      <c r="D161" s="177" t="s">
        <v>164</v>
      </c>
      <c r="E161" s="178" t="s">
        <v>639</v>
      </c>
      <c r="F161" s="179" t="s">
        <v>640</v>
      </c>
      <c r="G161" s="180" t="s">
        <v>329</v>
      </c>
      <c r="H161" s="181">
        <v>1</v>
      </c>
      <c r="I161" s="182"/>
      <c r="J161" s="183">
        <f t="shared" si="5"/>
        <v>0</v>
      </c>
      <c r="K161" s="184"/>
      <c r="L161" s="35"/>
      <c r="M161" s="185" t="s">
        <v>1</v>
      </c>
      <c r="N161" s="186" t="s">
        <v>41</v>
      </c>
      <c r="O161" s="63"/>
      <c r="P161" s="187">
        <f t="shared" si="6"/>
        <v>0</v>
      </c>
      <c r="Q161" s="187">
        <v>0</v>
      </c>
      <c r="R161" s="187">
        <f t="shared" si="7"/>
        <v>0</v>
      </c>
      <c r="S161" s="187">
        <v>0</v>
      </c>
      <c r="T161" s="188">
        <f t="shared" si="8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168</v>
      </c>
      <c r="AT161" s="189" t="s">
        <v>164</v>
      </c>
      <c r="AU161" s="189" t="s">
        <v>94</v>
      </c>
      <c r="AY161" s="17" t="s">
        <v>162</v>
      </c>
      <c r="BE161" s="107">
        <f t="shared" si="9"/>
        <v>0</v>
      </c>
      <c r="BF161" s="107">
        <f t="shared" si="10"/>
        <v>0</v>
      </c>
      <c r="BG161" s="107">
        <f t="shared" si="11"/>
        <v>0</v>
      </c>
      <c r="BH161" s="107">
        <f t="shared" si="12"/>
        <v>0</v>
      </c>
      <c r="BI161" s="107">
        <f t="shared" si="13"/>
        <v>0</v>
      </c>
      <c r="BJ161" s="17" t="s">
        <v>94</v>
      </c>
      <c r="BK161" s="107">
        <f t="shared" si="14"/>
        <v>0</v>
      </c>
      <c r="BL161" s="17" t="s">
        <v>168</v>
      </c>
      <c r="BM161" s="189" t="s">
        <v>516</v>
      </c>
    </row>
    <row r="162" spans="1:65" s="2" customFormat="1" ht="16.5" customHeight="1">
      <c r="A162" s="34"/>
      <c r="B162" s="145"/>
      <c r="C162" s="221" t="s">
        <v>389</v>
      </c>
      <c r="D162" s="221" t="s">
        <v>321</v>
      </c>
      <c r="E162" s="222" t="s">
        <v>641</v>
      </c>
      <c r="F162" s="223" t="s">
        <v>642</v>
      </c>
      <c r="G162" s="224" t="s">
        <v>643</v>
      </c>
      <c r="H162" s="225">
        <v>55.335000000000001</v>
      </c>
      <c r="I162" s="226"/>
      <c r="J162" s="227">
        <f t="shared" si="5"/>
        <v>0</v>
      </c>
      <c r="K162" s="228"/>
      <c r="L162" s="229"/>
      <c r="M162" s="230" t="s">
        <v>1</v>
      </c>
      <c r="N162" s="231" t="s">
        <v>41</v>
      </c>
      <c r="O162" s="63"/>
      <c r="P162" s="187">
        <f t="shared" si="6"/>
        <v>0</v>
      </c>
      <c r="Q162" s="187">
        <v>55.335000000000001</v>
      </c>
      <c r="R162" s="187">
        <f t="shared" si="7"/>
        <v>3061.9622250000002</v>
      </c>
      <c r="S162" s="187">
        <v>0</v>
      </c>
      <c r="T162" s="188">
        <f t="shared" si="8"/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206</v>
      </c>
      <c r="AT162" s="189" t="s">
        <v>321</v>
      </c>
      <c r="AU162" s="189" t="s">
        <v>94</v>
      </c>
      <c r="AY162" s="17" t="s">
        <v>162</v>
      </c>
      <c r="BE162" s="107">
        <f t="shared" si="9"/>
        <v>0</v>
      </c>
      <c r="BF162" s="107">
        <f t="shared" si="10"/>
        <v>0</v>
      </c>
      <c r="BG162" s="107">
        <f t="shared" si="11"/>
        <v>0</v>
      </c>
      <c r="BH162" s="107">
        <f t="shared" si="12"/>
        <v>0</v>
      </c>
      <c r="BI162" s="107">
        <f t="shared" si="13"/>
        <v>0</v>
      </c>
      <c r="BJ162" s="17" t="s">
        <v>94</v>
      </c>
      <c r="BK162" s="107">
        <f t="shared" si="14"/>
        <v>0</v>
      </c>
      <c r="BL162" s="17" t="s">
        <v>168</v>
      </c>
      <c r="BM162" s="189" t="s">
        <v>644</v>
      </c>
    </row>
    <row r="163" spans="1:65" s="12" customFormat="1" ht="22.9" customHeight="1">
      <c r="B163" s="164"/>
      <c r="D163" s="165" t="s">
        <v>74</v>
      </c>
      <c r="E163" s="175" t="s">
        <v>94</v>
      </c>
      <c r="F163" s="175" t="s">
        <v>645</v>
      </c>
      <c r="I163" s="167"/>
      <c r="J163" s="176">
        <f>BK163</f>
        <v>0</v>
      </c>
      <c r="L163" s="164"/>
      <c r="M163" s="169"/>
      <c r="N163" s="170"/>
      <c r="O163" s="170"/>
      <c r="P163" s="171">
        <f>SUM(P164:P169)</f>
        <v>0</v>
      </c>
      <c r="Q163" s="170"/>
      <c r="R163" s="171">
        <f>SUM(R164:R169)</f>
        <v>2011.7180549999998</v>
      </c>
      <c r="S163" s="170"/>
      <c r="T163" s="172">
        <f>SUM(T164:T169)</f>
        <v>0</v>
      </c>
      <c r="AR163" s="165" t="s">
        <v>83</v>
      </c>
      <c r="AT163" s="173" t="s">
        <v>74</v>
      </c>
      <c r="AU163" s="173" t="s">
        <v>83</v>
      </c>
      <c r="AY163" s="165" t="s">
        <v>162</v>
      </c>
      <c r="BK163" s="174">
        <f>SUM(BK164:BK169)</f>
        <v>0</v>
      </c>
    </row>
    <row r="164" spans="1:65" s="2" customFormat="1" ht="33" customHeight="1">
      <c r="A164" s="34"/>
      <c r="B164" s="145"/>
      <c r="C164" s="177" t="s">
        <v>399</v>
      </c>
      <c r="D164" s="177" t="s">
        <v>164</v>
      </c>
      <c r="E164" s="178" t="s">
        <v>646</v>
      </c>
      <c r="F164" s="179" t="s">
        <v>647</v>
      </c>
      <c r="G164" s="180" t="s">
        <v>630</v>
      </c>
      <c r="H164" s="181">
        <v>3559.45</v>
      </c>
      <c r="I164" s="182"/>
      <c r="J164" s="183">
        <f t="shared" ref="J164:J169" si="15">ROUND(I164*H164,2)</f>
        <v>0</v>
      </c>
      <c r="K164" s="184"/>
      <c r="L164" s="35"/>
      <c r="M164" s="185" t="s">
        <v>1</v>
      </c>
      <c r="N164" s="186" t="s">
        <v>41</v>
      </c>
      <c r="O164" s="63"/>
      <c r="P164" s="187">
        <f t="shared" ref="P164:P169" si="16">O164*H164</f>
        <v>0</v>
      </c>
      <c r="Q164" s="187">
        <v>0.107</v>
      </c>
      <c r="R164" s="187">
        <f t="shared" ref="R164:R169" si="17">Q164*H164</f>
        <v>380.86114999999995</v>
      </c>
      <c r="S164" s="187">
        <v>0</v>
      </c>
      <c r="T164" s="188">
        <f t="shared" ref="T164:T169" si="18"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168</v>
      </c>
      <c r="AT164" s="189" t="s">
        <v>164</v>
      </c>
      <c r="AU164" s="189" t="s">
        <v>94</v>
      </c>
      <c r="AY164" s="17" t="s">
        <v>162</v>
      </c>
      <c r="BE164" s="107">
        <f t="shared" ref="BE164:BE169" si="19">IF(N164="základná",J164,0)</f>
        <v>0</v>
      </c>
      <c r="BF164" s="107">
        <f t="shared" ref="BF164:BF169" si="20">IF(N164="znížená",J164,0)</f>
        <v>0</v>
      </c>
      <c r="BG164" s="107">
        <f t="shared" ref="BG164:BG169" si="21">IF(N164="zákl. prenesená",J164,0)</f>
        <v>0</v>
      </c>
      <c r="BH164" s="107">
        <f t="shared" ref="BH164:BH169" si="22">IF(N164="zníž. prenesená",J164,0)</f>
        <v>0</v>
      </c>
      <c r="BI164" s="107">
        <f t="shared" ref="BI164:BI169" si="23">IF(N164="nulová",J164,0)</f>
        <v>0</v>
      </c>
      <c r="BJ164" s="17" t="s">
        <v>94</v>
      </c>
      <c r="BK164" s="107">
        <f t="shared" ref="BK164:BK169" si="24">ROUND(I164*H164,2)</f>
        <v>0</v>
      </c>
      <c r="BL164" s="17" t="s">
        <v>168</v>
      </c>
      <c r="BM164" s="189" t="s">
        <v>648</v>
      </c>
    </row>
    <row r="165" spans="1:65" s="2" customFormat="1" ht="16.5" customHeight="1">
      <c r="A165" s="34"/>
      <c r="B165" s="145"/>
      <c r="C165" s="177" t="s">
        <v>404</v>
      </c>
      <c r="D165" s="177" t="s">
        <v>164</v>
      </c>
      <c r="E165" s="178" t="s">
        <v>649</v>
      </c>
      <c r="F165" s="179" t="s">
        <v>650</v>
      </c>
      <c r="G165" s="180" t="s">
        <v>167</v>
      </c>
      <c r="H165" s="181">
        <v>1.5</v>
      </c>
      <c r="I165" s="182"/>
      <c r="J165" s="183">
        <f t="shared" si="15"/>
        <v>0</v>
      </c>
      <c r="K165" s="184"/>
      <c r="L165" s="35"/>
      <c r="M165" s="185" t="s">
        <v>1</v>
      </c>
      <c r="N165" s="186" t="s">
        <v>41</v>
      </c>
      <c r="O165" s="63"/>
      <c r="P165" s="187">
        <f t="shared" si="16"/>
        <v>0</v>
      </c>
      <c r="Q165" s="187">
        <v>3.484</v>
      </c>
      <c r="R165" s="187">
        <f t="shared" si="17"/>
        <v>5.226</v>
      </c>
      <c r="S165" s="187">
        <v>0</v>
      </c>
      <c r="T165" s="188">
        <f t="shared" si="18"/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168</v>
      </c>
      <c r="AT165" s="189" t="s">
        <v>164</v>
      </c>
      <c r="AU165" s="189" t="s">
        <v>94</v>
      </c>
      <c r="AY165" s="17" t="s">
        <v>162</v>
      </c>
      <c r="BE165" s="107">
        <f t="shared" si="19"/>
        <v>0</v>
      </c>
      <c r="BF165" s="107">
        <f t="shared" si="20"/>
        <v>0</v>
      </c>
      <c r="BG165" s="107">
        <f t="shared" si="21"/>
        <v>0</v>
      </c>
      <c r="BH165" s="107">
        <f t="shared" si="22"/>
        <v>0</v>
      </c>
      <c r="BI165" s="107">
        <f t="shared" si="23"/>
        <v>0</v>
      </c>
      <c r="BJ165" s="17" t="s">
        <v>94</v>
      </c>
      <c r="BK165" s="107">
        <f t="shared" si="24"/>
        <v>0</v>
      </c>
      <c r="BL165" s="17" t="s">
        <v>168</v>
      </c>
      <c r="BM165" s="189" t="s">
        <v>651</v>
      </c>
    </row>
    <row r="166" spans="1:65" s="2" customFormat="1" ht="24.2" customHeight="1">
      <c r="A166" s="34"/>
      <c r="B166" s="145"/>
      <c r="C166" s="177" t="s">
        <v>417</v>
      </c>
      <c r="D166" s="177" t="s">
        <v>164</v>
      </c>
      <c r="E166" s="178" t="s">
        <v>652</v>
      </c>
      <c r="F166" s="179" t="s">
        <v>653</v>
      </c>
      <c r="G166" s="180" t="s">
        <v>304</v>
      </c>
      <c r="H166" s="181">
        <v>11.65</v>
      </c>
      <c r="I166" s="182"/>
      <c r="J166" s="183">
        <f t="shared" si="15"/>
        <v>0</v>
      </c>
      <c r="K166" s="184"/>
      <c r="L166" s="35"/>
      <c r="M166" s="185" t="s">
        <v>1</v>
      </c>
      <c r="N166" s="186" t="s">
        <v>41</v>
      </c>
      <c r="O166" s="63"/>
      <c r="P166" s="187">
        <f t="shared" si="16"/>
        <v>0</v>
      </c>
      <c r="Q166" s="187">
        <v>8.0000000000000002E-3</v>
      </c>
      <c r="R166" s="187">
        <f t="shared" si="17"/>
        <v>9.3200000000000005E-2</v>
      </c>
      <c r="S166" s="187">
        <v>0</v>
      </c>
      <c r="T166" s="188">
        <f t="shared" si="18"/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168</v>
      </c>
      <c r="AT166" s="189" t="s">
        <v>164</v>
      </c>
      <c r="AU166" s="189" t="s">
        <v>94</v>
      </c>
      <c r="AY166" s="17" t="s">
        <v>162</v>
      </c>
      <c r="BE166" s="107">
        <f t="shared" si="19"/>
        <v>0</v>
      </c>
      <c r="BF166" s="107">
        <f t="shared" si="20"/>
        <v>0</v>
      </c>
      <c r="BG166" s="107">
        <f t="shared" si="21"/>
        <v>0</v>
      </c>
      <c r="BH166" s="107">
        <f t="shared" si="22"/>
        <v>0</v>
      </c>
      <c r="BI166" s="107">
        <f t="shared" si="23"/>
        <v>0</v>
      </c>
      <c r="BJ166" s="17" t="s">
        <v>94</v>
      </c>
      <c r="BK166" s="107">
        <f t="shared" si="24"/>
        <v>0</v>
      </c>
      <c r="BL166" s="17" t="s">
        <v>168</v>
      </c>
      <c r="BM166" s="189" t="s">
        <v>654</v>
      </c>
    </row>
    <row r="167" spans="1:65" s="2" customFormat="1" ht="24.2" customHeight="1">
      <c r="A167" s="34"/>
      <c r="B167" s="145"/>
      <c r="C167" s="177" t="s">
        <v>422</v>
      </c>
      <c r="D167" s="177" t="s">
        <v>164</v>
      </c>
      <c r="E167" s="178" t="s">
        <v>655</v>
      </c>
      <c r="F167" s="179" t="s">
        <v>656</v>
      </c>
      <c r="G167" s="180" t="s">
        <v>304</v>
      </c>
      <c r="H167" s="181">
        <v>11.65</v>
      </c>
      <c r="I167" s="182"/>
      <c r="J167" s="183">
        <f t="shared" si="15"/>
        <v>0</v>
      </c>
      <c r="K167" s="184"/>
      <c r="L167" s="35"/>
      <c r="M167" s="185" t="s">
        <v>1</v>
      </c>
      <c r="N167" s="186" t="s">
        <v>41</v>
      </c>
      <c r="O167" s="63"/>
      <c r="P167" s="187">
        <f t="shared" si="16"/>
        <v>0</v>
      </c>
      <c r="Q167" s="187">
        <v>0</v>
      </c>
      <c r="R167" s="187">
        <f t="shared" si="17"/>
        <v>0</v>
      </c>
      <c r="S167" s="187">
        <v>0</v>
      </c>
      <c r="T167" s="188">
        <f t="shared" si="18"/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168</v>
      </c>
      <c r="AT167" s="189" t="s">
        <v>164</v>
      </c>
      <c r="AU167" s="189" t="s">
        <v>94</v>
      </c>
      <c r="AY167" s="17" t="s">
        <v>162</v>
      </c>
      <c r="BE167" s="107">
        <f t="shared" si="19"/>
        <v>0</v>
      </c>
      <c r="BF167" s="107">
        <f t="shared" si="20"/>
        <v>0</v>
      </c>
      <c r="BG167" s="107">
        <f t="shared" si="21"/>
        <v>0</v>
      </c>
      <c r="BH167" s="107">
        <f t="shared" si="22"/>
        <v>0</v>
      </c>
      <c r="BI167" s="107">
        <f t="shared" si="23"/>
        <v>0</v>
      </c>
      <c r="BJ167" s="17" t="s">
        <v>94</v>
      </c>
      <c r="BK167" s="107">
        <f t="shared" si="24"/>
        <v>0</v>
      </c>
      <c r="BL167" s="17" t="s">
        <v>168</v>
      </c>
      <c r="BM167" s="189" t="s">
        <v>657</v>
      </c>
    </row>
    <row r="168" spans="1:65" s="2" customFormat="1" ht="37.9" customHeight="1">
      <c r="A168" s="34"/>
      <c r="B168" s="145"/>
      <c r="C168" s="221" t="s">
        <v>427</v>
      </c>
      <c r="D168" s="221" t="s">
        <v>321</v>
      </c>
      <c r="E168" s="222" t="s">
        <v>658</v>
      </c>
      <c r="F168" s="223" t="s">
        <v>659</v>
      </c>
      <c r="G168" s="224" t="s">
        <v>630</v>
      </c>
      <c r="H168" s="225">
        <v>1922.8</v>
      </c>
      <c r="I168" s="226"/>
      <c r="J168" s="227">
        <f t="shared" si="15"/>
        <v>0</v>
      </c>
      <c r="K168" s="228"/>
      <c r="L168" s="229"/>
      <c r="M168" s="230" t="s">
        <v>1</v>
      </c>
      <c r="N168" s="231" t="s">
        <v>41</v>
      </c>
      <c r="O168" s="63"/>
      <c r="P168" s="187">
        <f t="shared" si="16"/>
        <v>0</v>
      </c>
      <c r="Q168" s="187">
        <v>0.57699999999999996</v>
      </c>
      <c r="R168" s="187">
        <f t="shared" si="17"/>
        <v>1109.4556</v>
      </c>
      <c r="S168" s="187">
        <v>0</v>
      </c>
      <c r="T168" s="188">
        <f t="shared" si="18"/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206</v>
      </c>
      <c r="AT168" s="189" t="s">
        <v>321</v>
      </c>
      <c r="AU168" s="189" t="s">
        <v>94</v>
      </c>
      <c r="AY168" s="17" t="s">
        <v>162</v>
      </c>
      <c r="BE168" s="107">
        <f t="shared" si="19"/>
        <v>0</v>
      </c>
      <c r="BF168" s="107">
        <f t="shared" si="20"/>
        <v>0</v>
      </c>
      <c r="BG168" s="107">
        <f t="shared" si="21"/>
        <v>0</v>
      </c>
      <c r="BH168" s="107">
        <f t="shared" si="22"/>
        <v>0</v>
      </c>
      <c r="BI168" s="107">
        <f t="shared" si="23"/>
        <v>0</v>
      </c>
      <c r="BJ168" s="17" t="s">
        <v>94</v>
      </c>
      <c r="BK168" s="107">
        <f t="shared" si="24"/>
        <v>0</v>
      </c>
      <c r="BL168" s="17" t="s">
        <v>168</v>
      </c>
      <c r="BM168" s="189" t="s">
        <v>660</v>
      </c>
    </row>
    <row r="169" spans="1:65" s="2" customFormat="1" ht="24.2" customHeight="1">
      <c r="A169" s="34"/>
      <c r="B169" s="145"/>
      <c r="C169" s="221" t="s">
        <v>431</v>
      </c>
      <c r="D169" s="221" t="s">
        <v>321</v>
      </c>
      <c r="E169" s="222" t="s">
        <v>661</v>
      </c>
      <c r="F169" s="223" t="s">
        <v>662</v>
      </c>
      <c r="G169" s="224" t="s">
        <v>630</v>
      </c>
      <c r="H169" s="225">
        <v>1992.595</v>
      </c>
      <c r="I169" s="226"/>
      <c r="J169" s="227">
        <f t="shared" si="15"/>
        <v>0</v>
      </c>
      <c r="K169" s="228"/>
      <c r="L169" s="229"/>
      <c r="M169" s="230" t="s">
        <v>1</v>
      </c>
      <c r="N169" s="231" t="s">
        <v>41</v>
      </c>
      <c r="O169" s="63"/>
      <c r="P169" s="187">
        <f t="shared" si="16"/>
        <v>0</v>
      </c>
      <c r="Q169" s="187">
        <v>0.25900000000000001</v>
      </c>
      <c r="R169" s="187">
        <f t="shared" si="17"/>
        <v>516.08210500000007</v>
      </c>
      <c r="S169" s="187">
        <v>0</v>
      </c>
      <c r="T169" s="188">
        <f t="shared" si="18"/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206</v>
      </c>
      <c r="AT169" s="189" t="s">
        <v>321</v>
      </c>
      <c r="AU169" s="189" t="s">
        <v>94</v>
      </c>
      <c r="AY169" s="17" t="s">
        <v>162</v>
      </c>
      <c r="BE169" s="107">
        <f t="shared" si="19"/>
        <v>0</v>
      </c>
      <c r="BF169" s="107">
        <f t="shared" si="20"/>
        <v>0</v>
      </c>
      <c r="BG169" s="107">
        <f t="shared" si="21"/>
        <v>0</v>
      </c>
      <c r="BH169" s="107">
        <f t="shared" si="22"/>
        <v>0</v>
      </c>
      <c r="BI169" s="107">
        <f t="shared" si="23"/>
        <v>0</v>
      </c>
      <c r="BJ169" s="17" t="s">
        <v>94</v>
      </c>
      <c r="BK169" s="107">
        <f t="shared" si="24"/>
        <v>0</v>
      </c>
      <c r="BL169" s="17" t="s">
        <v>168</v>
      </c>
      <c r="BM169" s="189" t="s">
        <v>663</v>
      </c>
    </row>
    <row r="170" spans="1:65" s="12" customFormat="1" ht="22.9" customHeight="1">
      <c r="B170" s="164"/>
      <c r="D170" s="165" t="s">
        <v>74</v>
      </c>
      <c r="E170" s="175" t="s">
        <v>168</v>
      </c>
      <c r="F170" s="175" t="s">
        <v>664</v>
      </c>
      <c r="I170" s="167"/>
      <c r="J170" s="176">
        <f>BK170</f>
        <v>0</v>
      </c>
      <c r="L170" s="164"/>
      <c r="M170" s="169"/>
      <c r="N170" s="170"/>
      <c r="O170" s="170"/>
      <c r="P170" s="171">
        <f>SUM(P171:P174)</f>
        <v>0</v>
      </c>
      <c r="Q170" s="170"/>
      <c r="R170" s="171">
        <f>SUM(R171:R174)</f>
        <v>15833.637999999999</v>
      </c>
      <c r="S170" s="170"/>
      <c r="T170" s="172">
        <f>SUM(T171:T174)</f>
        <v>0</v>
      </c>
      <c r="AR170" s="165" t="s">
        <v>83</v>
      </c>
      <c r="AT170" s="173" t="s">
        <v>74</v>
      </c>
      <c r="AU170" s="173" t="s">
        <v>83</v>
      </c>
      <c r="AY170" s="165" t="s">
        <v>162</v>
      </c>
      <c r="BK170" s="174">
        <f>SUM(BK171:BK174)</f>
        <v>0</v>
      </c>
    </row>
    <row r="171" spans="1:65" s="2" customFormat="1" ht="24.2" customHeight="1">
      <c r="A171" s="34"/>
      <c r="B171" s="145"/>
      <c r="C171" s="177" t="s">
        <v>362</v>
      </c>
      <c r="D171" s="177" t="s">
        <v>164</v>
      </c>
      <c r="E171" s="178" t="s">
        <v>665</v>
      </c>
      <c r="F171" s="179" t="s">
        <v>666</v>
      </c>
      <c r="G171" s="180" t="s">
        <v>593</v>
      </c>
      <c r="H171" s="181">
        <v>60</v>
      </c>
      <c r="I171" s="182"/>
      <c r="J171" s="183">
        <f>ROUND(I171*H171,2)</f>
        <v>0</v>
      </c>
      <c r="K171" s="184"/>
      <c r="L171" s="35"/>
      <c r="M171" s="185" t="s">
        <v>1</v>
      </c>
      <c r="N171" s="186" t="s">
        <v>41</v>
      </c>
      <c r="O171" s="63"/>
      <c r="P171" s="187">
        <f>O171*H171</f>
        <v>0</v>
      </c>
      <c r="Q171" s="187">
        <v>14.073</v>
      </c>
      <c r="R171" s="187">
        <f>Q171*H171</f>
        <v>844.38</v>
      </c>
      <c r="S171" s="187">
        <v>0</v>
      </c>
      <c r="T171" s="18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9" t="s">
        <v>168</v>
      </c>
      <c r="AT171" s="189" t="s">
        <v>164</v>
      </c>
      <c r="AU171" s="189" t="s">
        <v>94</v>
      </c>
      <c r="AY171" s="17" t="s">
        <v>162</v>
      </c>
      <c r="BE171" s="107">
        <f>IF(N171="základná",J171,0)</f>
        <v>0</v>
      </c>
      <c r="BF171" s="107">
        <f>IF(N171="znížená",J171,0)</f>
        <v>0</v>
      </c>
      <c r="BG171" s="107">
        <f>IF(N171="zákl. prenesená",J171,0)</f>
        <v>0</v>
      </c>
      <c r="BH171" s="107">
        <f>IF(N171="zníž. prenesená",J171,0)</f>
        <v>0</v>
      </c>
      <c r="BI171" s="107">
        <f>IF(N171="nulová",J171,0)</f>
        <v>0</v>
      </c>
      <c r="BJ171" s="17" t="s">
        <v>94</v>
      </c>
      <c r="BK171" s="107">
        <f>ROUND(I171*H171,2)</f>
        <v>0</v>
      </c>
      <c r="BL171" s="17" t="s">
        <v>168</v>
      </c>
      <c r="BM171" s="189" t="s">
        <v>667</v>
      </c>
    </row>
    <row r="172" spans="1:65" s="2" customFormat="1" ht="24.2" customHeight="1">
      <c r="A172" s="34"/>
      <c r="B172" s="145"/>
      <c r="C172" s="177" t="s">
        <v>440</v>
      </c>
      <c r="D172" s="177" t="s">
        <v>164</v>
      </c>
      <c r="E172" s="178" t="s">
        <v>668</v>
      </c>
      <c r="F172" s="179" t="s">
        <v>669</v>
      </c>
      <c r="G172" s="180" t="s">
        <v>630</v>
      </c>
      <c r="H172" s="181">
        <v>108.25</v>
      </c>
      <c r="I172" s="182"/>
      <c r="J172" s="183">
        <f>ROUND(I172*H172,2)</f>
        <v>0</v>
      </c>
      <c r="K172" s="184"/>
      <c r="L172" s="35"/>
      <c r="M172" s="185" t="s">
        <v>1</v>
      </c>
      <c r="N172" s="186" t="s">
        <v>41</v>
      </c>
      <c r="O172" s="63"/>
      <c r="P172" s="187">
        <f>O172*H172</f>
        <v>0</v>
      </c>
      <c r="Q172" s="187">
        <v>97.6</v>
      </c>
      <c r="R172" s="187">
        <f>Q172*H172</f>
        <v>10565.199999999999</v>
      </c>
      <c r="S172" s="187">
        <v>0</v>
      </c>
      <c r="T172" s="18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168</v>
      </c>
      <c r="AT172" s="189" t="s">
        <v>164</v>
      </c>
      <c r="AU172" s="189" t="s">
        <v>94</v>
      </c>
      <c r="AY172" s="17" t="s">
        <v>162</v>
      </c>
      <c r="BE172" s="107">
        <f>IF(N172="základná",J172,0)</f>
        <v>0</v>
      </c>
      <c r="BF172" s="107">
        <f>IF(N172="znížená",J172,0)</f>
        <v>0</v>
      </c>
      <c r="BG172" s="107">
        <f>IF(N172="zákl. prenesená",J172,0)</f>
        <v>0</v>
      </c>
      <c r="BH172" s="107">
        <f>IF(N172="zníž. prenesená",J172,0)</f>
        <v>0</v>
      </c>
      <c r="BI172" s="107">
        <f>IF(N172="nulová",J172,0)</f>
        <v>0</v>
      </c>
      <c r="BJ172" s="17" t="s">
        <v>94</v>
      </c>
      <c r="BK172" s="107">
        <f>ROUND(I172*H172,2)</f>
        <v>0</v>
      </c>
      <c r="BL172" s="17" t="s">
        <v>168</v>
      </c>
      <c r="BM172" s="189" t="s">
        <v>670</v>
      </c>
    </row>
    <row r="173" spans="1:65" s="2" customFormat="1" ht="33" customHeight="1">
      <c r="A173" s="34"/>
      <c r="B173" s="145"/>
      <c r="C173" s="177" t="s">
        <v>444</v>
      </c>
      <c r="D173" s="177" t="s">
        <v>164</v>
      </c>
      <c r="E173" s="178" t="s">
        <v>671</v>
      </c>
      <c r="F173" s="179" t="s">
        <v>672</v>
      </c>
      <c r="G173" s="180" t="s">
        <v>304</v>
      </c>
      <c r="H173" s="181">
        <v>3</v>
      </c>
      <c r="I173" s="182"/>
      <c r="J173" s="183">
        <f>ROUND(I173*H173,2)</f>
        <v>0</v>
      </c>
      <c r="K173" s="184"/>
      <c r="L173" s="35"/>
      <c r="M173" s="185" t="s">
        <v>1</v>
      </c>
      <c r="N173" s="186" t="s">
        <v>41</v>
      </c>
      <c r="O173" s="63"/>
      <c r="P173" s="187">
        <f>O173*H173</f>
        <v>0</v>
      </c>
      <c r="Q173" s="187">
        <v>4.6859999999999999</v>
      </c>
      <c r="R173" s="187">
        <f>Q173*H173</f>
        <v>14.058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168</v>
      </c>
      <c r="AT173" s="189" t="s">
        <v>164</v>
      </c>
      <c r="AU173" s="189" t="s">
        <v>94</v>
      </c>
      <c r="AY173" s="17" t="s">
        <v>162</v>
      </c>
      <c r="BE173" s="107">
        <f>IF(N173="základná",J173,0)</f>
        <v>0</v>
      </c>
      <c r="BF173" s="107">
        <f>IF(N173="znížená",J173,0)</f>
        <v>0</v>
      </c>
      <c r="BG173" s="107">
        <f>IF(N173="zákl. prenesená",J173,0)</f>
        <v>0</v>
      </c>
      <c r="BH173" s="107">
        <f>IF(N173="zníž. prenesená",J173,0)</f>
        <v>0</v>
      </c>
      <c r="BI173" s="107">
        <f>IF(N173="nulová",J173,0)</f>
        <v>0</v>
      </c>
      <c r="BJ173" s="17" t="s">
        <v>94</v>
      </c>
      <c r="BK173" s="107">
        <f>ROUND(I173*H173,2)</f>
        <v>0</v>
      </c>
      <c r="BL173" s="17" t="s">
        <v>168</v>
      </c>
      <c r="BM173" s="189" t="s">
        <v>673</v>
      </c>
    </row>
    <row r="174" spans="1:65" s="2" customFormat="1" ht="24.2" customHeight="1">
      <c r="A174" s="34"/>
      <c r="B174" s="145"/>
      <c r="C174" s="221" t="s">
        <v>448</v>
      </c>
      <c r="D174" s="221" t="s">
        <v>321</v>
      </c>
      <c r="E174" s="222" t="s">
        <v>674</v>
      </c>
      <c r="F174" s="223" t="s">
        <v>675</v>
      </c>
      <c r="G174" s="224" t="s">
        <v>200</v>
      </c>
      <c r="H174" s="225">
        <v>60</v>
      </c>
      <c r="I174" s="226"/>
      <c r="J174" s="227">
        <f>ROUND(I174*H174,2)</f>
        <v>0</v>
      </c>
      <c r="K174" s="228"/>
      <c r="L174" s="229"/>
      <c r="M174" s="230" t="s">
        <v>1</v>
      </c>
      <c r="N174" s="231" t="s">
        <v>41</v>
      </c>
      <c r="O174" s="63"/>
      <c r="P174" s="187">
        <f>O174*H174</f>
        <v>0</v>
      </c>
      <c r="Q174" s="187">
        <v>73.5</v>
      </c>
      <c r="R174" s="187">
        <f>Q174*H174</f>
        <v>4410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206</v>
      </c>
      <c r="AT174" s="189" t="s">
        <v>321</v>
      </c>
      <c r="AU174" s="189" t="s">
        <v>94</v>
      </c>
      <c r="AY174" s="17" t="s">
        <v>162</v>
      </c>
      <c r="BE174" s="107">
        <f>IF(N174="základná",J174,0)</f>
        <v>0</v>
      </c>
      <c r="BF174" s="107">
        <f>IF(N174="znížená",J174,0)</f>
        <v>0</v>
      </c>
      <c r="BG174" s="107">
        <f>IF(N174="zákl. prenesená",J174,0)</f>
        <v>0</v>
      </c>
      <c r="BH174" s="107">
        <f>IF(N174="zníž. prenesená",J174,0)</f>
        <v>0</v>
      </c>
      <c r="BI174" s="107">
        <f>IF(N174="nulová",J174,0)</f>
        <v>0</v>
      </c>
      <c r="BJ174" s="17" t="s">
        <v>94</v>
      </c>
      <c r="BK174" s="107">
        <f>ROUND(I174*H174,2)</f>
        <v>0</v>
      </c>
      <c r="BL174" s="17" t="s">
        <v>168</v>
      </c>
      <c r="BM174" s="189" t="s">
        <v>676</v>
      </c>
    </row>
    <row r="175" spans="1:65" s="12" customFormat="1" ht="22.9" customHeight="1">
      <c r="B175" s="164"/>
      <c r="D175" s="165" t="s">
        <v>74</v>
      </c>
      <c r="E175" s="175" t="s">
        <v>168</v>
      </c>
      <c r="F175" s="175" t="s">
        <v>664</v>
      </c>
      <c r="I175" s="167"/>
      <c r="J175" s="176">
        <f>BK175</f>
        <v>0</v>
      </c>
      <c r="L175" s="164"/>
      <c r="M175" s="169"/>
      <c r="N175" s="170"/>
      <c r="O175" s="170"/>
      <c r="P175" s="171">
        <v>0</v>
      </c>
      <c r="Q175" s="170"/>
      <c r="R175" s="171">
        <v>0</v>
      </c>
      <c r="S175" s="170"/>
      <c r="T175" s="172">
        <v>0</v>
      </c>
      <c r="AR175" s="165" t="s">
        <v>83</v>
      </c>
      <c r="AT175" s="173" t="s">
        <v>74</v>
      </c>
      <c r="AU175" s="173" t="s">
        <v>83</v>
      </c>
      <c r="AY175" s="165" t="s">
        <v>162</v>
      </c>
      <c r="BK175" s="174">
        <v>0</v>
      </c>
    </row>
    <row r="176" spans="1:65" s="12" customFormat="1" ht="22.9" customHeight="1">
      <c r="B176" s="164"/>
      <c r="D176" s="165" t="s">
        <v>74</v>
      </c>
      <c r="E176" s="175" t="s">
        <v>188</v>
      </c>
      <c r="F176" s="175" t="s">
        <v>677</v>
      </c>
      <c r="I176" s="167"/>
      <c r="J176" s="176">
        <f>BK176</f>
        <v>0</v>
      </c>
      <c r="L176" s="164"/>
      <c r="M176" s="169"/>
      <c r="N176" s="170"/>
      <c r="O176" s="170"/>
      <c r="P176" s="171">
        <f>SUM(P177:P182)</f>
        <v>0</v>
      </c>
      <c r="Q176" s="170"/>
      <c r="R176" s="171">
        <f>SUM(R177:R182)</f>
        <v>7804991.8635</v>
      </c>
      <c r="S176" s="170"/>
      <c r="T176" s="172">
        <f>SUM(T177:T182)</f>
        <v>0</v>
      </c>
      <c r="AR176" s="165" t="s">
        <v>83</v>
      </c>
      <c r="AT176" s="173" t="s">
        <v>74</v>
      </c>
      <c r="AU176" s="173" t="s">
        <v>83</v>
      </c>
      <c r="AY176" s="165" t="s">
        <v>162</v>
      </c>
      <c r="BK176" s="174">
        <f>SUM(BK177:BK182)</f>
        <v>0</v>
      </c>
    </row>
    <row r="177" spans="1:65" s="2" customFormat="1" ht="24.2" customHeight="1">
      <c r="A177" s="34"/>
      <c r="B177" s="145"/>
      <c r="C177" s="177" t="s">
        <v>452</v>
      </c>
      <c r="D177" s="177" t="s">
        <v>164</v>
      </c>
      <c r="E177" s="178" t="s">
        <v>678</v>
      </c>
      <c r="F177" s="179" t="s">
        <v>679</v>
      </c>
      <c r="G177" s="180" t="s">
        <v>304</v>
      </c>
      <c r="H177" s="181">
        <v>849.95</v>
      </c>
      <c r="I177" s="182"/>
      <c r="J177" s="183">
        <f t="shared" ref="J177:J182" si="25">ROUND(I177*H177,2)</f>
        <v>0</v>
      </c>
      <c r="K177" s="184"/>
      <c r="L177" s="35"/>
      <c r="M177" s="185" t="s">
        <v>1</v>
      </c>
      <c r="N177" s="186" t="s">
        <v>41</v>
      </c>
      <c r="O177" s="63"/>
      <c r="P177" s="187">
        <f t="shared" ref="P177:P182" si="26">O177*H177</f>
        <v>0</v>
      </c>
      <c r="Q177" s="187">
        <v>328.29300000000001</v>
      </c>
      <c r="R177" s="187">
        <f t="shared" ref="R177:R182" si="27">Q177*H177</f>
        <v>279032.63535</v>
      </c>
      <c r="S177" s="187">
        <v>0</v>
      </c>
      <c r="T177" s="188">
        <f t="shared" ref="T177:T182" si="28"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9" t="s">
        <v>168</v>
      </c>
      <c r="AT177" s="189" t="s">
        <v>164</v>
      </c>
      <c r="AU177" s="189" t="s">
        <v>94</v>
      </c>
      <c r="AY177" s="17" t="s">
        <v>162</v>
      </c>
      <c r="BE177" s="107">
        <f t="shared" ref="BE177:BE182" si="29">IF(N177="základná",J177,0)</f>
        <v>0</v>
      </c>
      <c r="BF177" s="107">
        <f t="shared" ref="BF177:BF182" si="30">IF(N177="znížená",J177,0)</f>
        <v>0</v>
      </c>
      <c r="BG177" s="107">
        <f t="shared" ref="BG177:BG182" si="31">IF(N177="zákl. prenesená",J177,0)</f>
        <v>0</v>
      </c>
      <c r="BH177" s="107">
        <f t="shared" ref="BH177:BH182" si="32">IF(N177="zníž. prenesená",J177,0)</f>
        <v>0</v>
      </c>
      <c r="BI177" s="107">
        <f t="shared" ref="BI177:BI182" si="33">IF(N177="nulová",J177,0)</f>
        <v>0</v>
      </c>
      <c r="BJ177" s="17" t="s">
        <v>94</v>
      </c>
      <c r="BK177" s="107">
        <f t="shared" ref="BK177:BK182" si="34">ROUND(I177*H177,2)</f>
        <v>0</v>
      </c>
      <c r="BL177" s="17" t="s">
        <v>168</v>
      </c>
      <c r="BM177" s="189" t="s">
        <v>680</v>
      </c>
    </row>
    <row r="178" spans="1:65" s="2" customFormat="1" ht="24.2" customHeight="1">
      <c r="A178" s="34"/>
      <c r="B178" s="145"/>
      <c r="C178" s="177" t="s">
        <v>456</v>
      </c>
      <c r="D178" s="177" t="s">
        <v>164</v>
      </c>
      <c r="E178" s="178" t="s">
        <v>681</v>
      </c>
      <c r="F178" s="179" t="s">
        <v>682</v>
      </c>
      <c r="G178" s="180" t="s">
        <v>304</v>
      </c>
      <c r="H178" s="181">
        <v>880.3</v>
      </c>
      <c r="I178" s="182"/>
      <c r="J178" s="183">
        <f t="shared" si="25"/>
        <v>0</v>
      </c>
      <c r="K178" s="184"/>
      <c r="L178" s="35"/>
      <c r="M178" s="185" t="s">
        <v>1</v>
      </c>
      <c r="N178" s="186" t="s">
        <v>41</v>
      </c>
      <c r="O178" s="63"/>
      <c r="P178" s="187">
        <f t="shared" si="26"/>
        <v>0</v>
      </c>
      <c r="Q178" s="187">
        <v>529.096</v>
      </c>
      <c r="R178" s="187">
        <f t="shared" si="27"/>
        <v>465763.20879999996</v>
      </c>
      <c r="S178" s="187">
        <v>0</v>
      </c>
      <c r="T178" s="188">
        <f t="shared" si="28"/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9" t="s">
        <v>168</v>
      </c>
      <c r="AT178" s="189" t="s">
        <v>164</v>
      </c>
      <c r="AU178" s="189" t="s">
        <v>94</v>
      </c>
      <c r="AY178" s="17" t="s">
        <v>162</v>
      </c>
      <c r="BE178" s="107">
        <f t="shared" si="29"/>
        <v>0</v>
      </c>
      <c r="BF178" s="107">
        <f t="shared" si="30"/>
        <v>0</v>
      </c>
      <c r="BG178" s="107">
        <f t="shared" si="31"/>
        <v>0</v>
      </c>
      <c r="BH178" s="107">
        <f t="shared" si="32"/>
        <v>0</v>
      </c>
      <c r="BI178" s="107">
        <f t="shared" si="33"/>
        <v>0</v>
      </c>
      <c r="BJ178" s="17" t="s">
        <v>94</v>
      </c>
      <c r="BK178" s="107">
        <f t="shared" si="34"/>
        <v>0</v>
      </c>
      <c r="BL178" s="17" t="s">
        <v>168</v>
      </c>
      <c r="BM178" s="189" t="s">
        <v>683</v>
      </c>
    </row>
    <row r="179" spans="1:65" s="2" customFormat="1" ht="21.75" customHeight="1">
      <c r="A179" s="34"/>
      <c r="B179" s="145"/>
      <c r="C179" s="177" t="s">
        <v>461</v>
      </c>
      <c r="D179" s="177" t="s">
        <v>164</v>
      </c>
      <c r="E179" s="178" t="s">
        <v>684</v>
      </c>
      <c r="F179" s="179" t="s">
        <v>685</v>
      </c>
      <c r="G179" s="180" t="s">
        <v>304</v>
      </c>
      <c r="H179" s="181">
        <v>848.25</v>
      </c>
      <c r="I179" s="182"/>
      <c r="J179" s="183">
        <f t="shared" si="25"/>
        <v>0</v>
      </c>
      <c r="K179" s="184"/>
      <c r="L179" s="35"/>
      <c r="M179" s="185" t="s">
        <v>1</v>
      </c>
      <c r="N179" s="186" t="s">
        <v>41</v>
      </c>
      <c r="O179" s="63"/>
      <c r="P179" s="187">
        <f t="shared" si="26"/>
        <v>0</v>
      </c>
      <c r="Q179" s="187">
        <v>160.37899999999999</v>
      </c>
      <c r="R179" s="187">
        <f t="shared" si="27"/>
        <v>136041.48674999998</v>
      </c>
      <c r="S179" s="187">
        <v>0</v>
      </c>
      <c r="T179" s="188">
        <f t="shared" si="28"/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168</v>
      </c>
      <c r="AT179" s="189" t="s">
        <v>164</v>
      </c>
      <c r="AU179" s="189" t="s">
        <v>94</v>
      </c>
      <c r="AY179" s="17" t="s">
        <v>162</v>
      </c>
      <c r="BE179" s="107">
        <f t="shared" si="29"/>
        <v>0</v>
      </c>
      <c r="BF179" s="107">
        <f t="shared" si="30"/>
        <v>0</v>
      </c>
      <c r="BG179" s="107">
        <f t="shared" si="31"/>
        <v>0</v>
      </c>
      <c r="BH179" s="107">
        <f t="shared" si="32"/>
        <v>0</v>
      </c>
      <c r="BI179" s="107">
        <f t="shared" si="33"/>
        <v>0</v>
      </c>
      <c r="BJ179" s="17" t="s">
        <v>94</v>
      </c>
      <c r="BK179" s="107">
        <f t="shared" si="34"/>
        <v>0</v>
      </c>
      <c r="BL179" s="17" t="s">
        <v>168</v>
      </c>
      <c r="BM179" s="189" t="s">
        <v>686</v>
      </c>
    </row>
    <row r="180" spans="1:65" s="2" customFormat="1" ht="21.75" customHeight="1">
      <c r="A180" s="34"/>
      <c r="B180" s="145"/>
      <c r="C180" s="177" t="s">
        <v>465</v>
      </c>
      <c r="D180" s="177" t="s">
        <v>164</v>
      </c>
      <c r="E180" s="178" t="s">
        <v>687</v>
      </c>
      <c r="F180" s="179" t="s">
        <v>688</v>
      </c>
      <c r="G180" s="180" t="s">
        <v>304</v>
      </c>
      <c r="H180" s="181">
        <v>475.75</v>
      </c>
      <c r="I180" s="182"/>
      <c r="J180" s="183">
        <f t="shared" si="25"/>
        <v>0</v>
      </c>
      <c r="K180" s="184"/>
      <c r="L180" s="35"/>
      <c r="M180" s="185" t="s">
        <v>1</v>
      </c>
      <c r="N180" s="186" t="s">
        <v>41</v>
      </c>
      <c r="O180" s="63"/>
      <c r="P180" s="187">
        <f t="shared" si="26"/>
        <v>0</v>
      </c>
      <c r="Q180" s="187">
        <v>133.18100000000001</v>
      </c>
      <c r="R180" s="187">
        <f t="shared" si="27"/>
        <v>63360.860750000007</v>
      </c>
      <c r="S180" s="187">
        <v>0</v>
      </c>
      <c r="T180" s="188">
        <f t="shared" si="28"/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168</v>
      </c>
      <c r="AT180" s="189" t="s">
        <v>164</v>
      </c>
      <c r="AU180" s="189" t="s">
        <v>94</v>
      </c>
      <c r="AY180" s="17" t="s">
        <v>162</v>
      </c>
      <c r="BE180" s="107">
        <f t="shared" si="29"/>
        <v>0</v>
      </c>
      <c r="BF180" s="107">
        <f t="shared" si="30"/>
        <v>0</v>
      </c>
      <c r="BG180" s="107">
        <f t="shared" si="31"/>
        <v>0</v>
      </c>
      <c r="BH180" s="107">
        <f t="shared" si="32"/>
        <v>0</v>
      </c>
      <c r="BI180" s="107">
        <f t="shared" si="33"/>
        <v>0</v>
      </c>
      <c r="BJ180" s="17" t="s">
        <v>94</v>
      </c>
      <c r="BK180" s="107">
        <f t="shared" si="34"/>
        <v>0</v>
      </c>
      <c r="BL180" s="17" t="s">
        <v>168</v>
      </c>
      <c r="BM180" s="189" t="s">
        <v>689</v>
      </c>
    </row>
    <row r="181" spans="1:65" s="2" customFormat="1" ht="21.75" customHeight="1">
      <c r="A181" s="34"/>
      <c r="B181" s="145"/>
      <c r="C181" s="177" t="s">
        <v>469</v>
      </c>
      <c r="D181" s="177" t="s">
        <v>164</v>
      </c>
      <c r="E181" s="178" t="s">
        <v>690</v>
      </c>
      <c r="F181" s="179" t="s">
        <v>691</v>
      </c>
      <c r="G181" s="180" t="s">
        <v>304</v>
      </c>
      <c r="H181" s="181">
        <v>1212.8499999999999</v>
      </c>
      <c r="I181" s="182"/>
      <c r="J181" s="183">
        <f t="shared" si="25"/>
        <v>0</v>
      </c>
      <c r="K181" s="184"/>
      <c r="L181" s="35"/>
      <c r="M181" s="185" t="s">
        <v>1</v>
      </c>
      <c r="N181" s="186" t="s">
        <v>41</v>
      </c>
      <c r="O181" s="63"/>
      <c r="P181" s="187">
        <f t="shared" si="26"/>
        <v>0</v>
      </c>
      <c r="Q181" s="187">
        <v>449.72500000000002</v>
      </c>
      <c r="R181" s="187">
        <f t="shared" si="27"/>
        <v>545448.96624999994</v>
      </c>
      <c r="S181" s="187">
        <v>0</v>
      </c>
      <c r="T181" s="188">
        <f t="shared" si="28"/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9" t="s">
        <v>168</v>
      </c>
      <c r="AT181" s="189" t="s">
        <v>164</v>
      </c>
      <c r="AU181" s="189" t="s">
        <v>94</v>
      </c>
      <c r="AY181" s="17" t="s">
        <v>162</v>
      </c>
      <c r="BE181" s="107">
        <f t="shared" si="29"/>
        <v>0</v>
      </c>
      <c r="BF181" s="107">
        <f t="shared" si="30"/>
        <v>0</v>
      </c>
      <c r="BG181" s="107">
        <f t="shared" si="31"/>
        <v>0</v>
      </c>
      <c r="BH181" s="107">
        <f t="shared" si="32"/>
        <v>0</v>
      </c>
      <c r="BI181" s="107">
        <f t="shared" si="33"/>
        <v>0</v>
      </c>
      <c r="BJ181" s="17" t="s">
        <v>94</v>
      </c>
      <c r="BK181" s="107">
        <f t="shared" si="34"/>
        <v>0</v>
      </c>
      <c r="BL181" s="17" t="s">
        <v>168</v>
      </c>
      <c r="BM181" s="189" t="s">
        <v>692</v>
      </c>
    </row>
    <row r="182" spans="1:65" s="2" customFormat="1" ht="21.75" customHeight="1">
      <c r="A182" s="34"/>
      <c r="B182" s="145"/>
      <c r="C182" s="177" t="s">
        <v>473</v>
      </c>
      <c r="D182" s="177" t="s">
        <v>164</v>
      </c>
      <c r="E182" s="178" t="s">
        <v>693</v>
      </c>
      <c r="F182" s="179" t="s">
        <v>694</v>
      </c>
      <c r="G182" s="180" t="s">
        <v>304</v>
      </c>
      <c r="H182" s="181">
        <v>3698.6</v>
      </c>
      <c r="I182" s="182"/>
      <c r="J182" s="183">
        <f t="shared" si="25"/>
        <v>0</v>
      </c>
      <c r="K182" s="184"/>
      <c r="L182" s="35"/>
      <c r="M182" s="185" t="s">
        <v>1</v>
      </c>
      <c r="N182" s="186" t="s">
        <v>41</v>
      </c>
      <c r="O182" s="63"/>
      <c r="P182" s="187">
        <f t="shared" si="26"/>
        <v>0</v>
      </c>
      <c r="Q182" s="187">
        <v>1707.4960000000001</v>
      </c>
      <c r="R182" s="187">
        <f t="shared" si="27"/>
        <v>6315344.7056</v>
      </c>
      <c r="S182" s="187">
        <v>0</v>
      </c>
      <c r="T182" s="188">
        <f t="shared" si="28"/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9" t="s">
        <v>168</v>
      </c>
      <c r="AT182" s="189" t="s">
        <v>164</v>
      </c>
      <c r="AU182" s="189" t="s">
        <v>94</v>
      </c>
      <c r="AY182" s="17" t="s">
        <v>162</v>
      </c>
      <c r="BE182" s="107">
        <f t="shared" si="29"/>
        <v>0</v>
      </c>
      <c r="BF182" s="107">
        <f t="shared" si="30"/>
        <v>0</v>
      </c>
      <c r="BG182" s="107">
        <f t="shared" si="31"/>
        <v>0</v>
      </c>
      <c r="BH182" s="107">
        <f t="shared" si="32"/>
        <v>0</v>
      </c>
      <c r="BI182" s="107">
        <f t="shared" si="33"/>
        <v>0</v>
      </c>
      <c r="BJ182" s="17" t="s">
        <v>94</v>
      </c>
      <c r="BK182" s="107">
        <f t="shared" si="34"/>
        <v>0</v>
      </c>
      <c r="BL182" s="17" t="s">
        <v>168</v>
      </c>
      <c r="BM182" s="189" t="s">
        <v>695</v>
      </c>
    </row>
    <row r="183" spans="1:65" s="12" customFormat="1" ht="22.9" customHeight="1">
      <c r="B183" s="164"/>
      <c r="D183" s="165" t="s">
        <v>74</v>
      </c>
      <c r="E183" s="175" t="s">
        <v>206</v>
      </c>
      <c r="F183" s="175" t="s">
        <v>696</v>
      </c>
      <c r="I183" s="167"/>
      <c r="J183" s="176">
        <f>BK183</f>
        <v>0</v>
      </c>
      <c r="L183" s="164"/>
      <c r="M183" s="169"/>
      <c r="N183" s="170"/>
      <c r="O183" s="170"/>
      <c r="P183" s="171">
        <f>SUM(P184:P188)</f>
        <v>0</v>
      </c>
      <c r="Q183" s="170"/>
      <c r="R183" s="171">
        <f>SUM(R184:R188)</f>
        <v>14.823</v>
      </c>
      <c r="S183" s="170"/>
      <c r="T183" s="172">
        <f>SUM(T184:T188)</f>
        <v>0</v>
      </c>
      <c r="AR183" s="165" t="s">
        <v>83</v>
      </c>
      <c r="AT183" s="173" t="s">
        <v>74</v>
      </c>
      <c r="AU183" s="173" t="s">
        <v>83</v>
      </c>
      <c r="AY183" s="165" t="s">
        <v>162</v>
      </c>
      <c r="BK183" s="174">
        <f>SUM(BK184:BK188)</f>
        <v>0</v>
      </c>
    </row>
    <row r="184" spans="1:65" s="2" customFormat="1" ht="33" customHeight="1">
      <c r="A184" s="34"/>
      <c r="B184" s="145"/>
      <c r="C184" s="177" t="s">
        <v>477</v>
      </c>
      <c r="D184" s="177" t="s">
        <v>164</v>
      </c>
      <c r="E184" s="178" t="s">
        <v>697</v>
      </c>
      <c r="F184" s="179" t="s">
        <v>698</v>
      </c>
      <c r="G184" s="180" t="s">
        <v>329</v>
      </c>
      <c r="H184" s="181">
        <v>30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41</v>
      </c>
      <c r="O184" s="63"/>
      <c r="P184" s="187">
        <f>O184*H184</f>
        <v>0</v>
      </c>
      <c r="Q184" s="187">
        <v>0.27700000000000002</v>
      </c>
      <c r="R184" s="187">
        <f>Q184*H184</f>
        <v>8.31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168</v>
      </c>
      <c r="AT184" s="189" t="s">
        <v>164</v>
      </c>
      <c r="AU184" s="189" t="s">
        <v>94</v>
      </c>
      <c r="AY184" s="17" t="s">
        <v>162</v>
      </c>
      <c r="BE184" s="107">
        <f>IF(N184="základná",J184,0)</f>
        <v>0</v>
      </c>
      <c r="BF184" s="107">
        <f>IF(N184="znížená",J184,0)</f>
        <v>0</v>
      </c>
      <c r="BG184" s="107">
        <f>IF(N184="zákl. prenesená",J184,0)</f>
        <v>0</v>
      </c>
      <c r="BH184" s="107">
        <f>IF(N184="zníž. prenesená",J184,0)</f>
        <v>0</v>
      </c>
      <c r="BI184" s="107">
        <f>IF(N184="nulová",J184,0)</f>
        <v>0</v>
      </c>
      <c r="BJ184" s="17" t="s">
        <v>94</v>
      </c>
      <c r="BK184" s="107">
        <f>ROUND(I184*H184,2)</f>
        <v>0</v>
      </c>
      <c r="BL184" s="17" t="s">
        <v>168</v>
      </c>
      <c r="BM184" s="189" t="s">
        <v>699</v>
      </c>
    </row>
    <row r="185" spans="1:65" s="2" customFormat="1" ht="33" customHeight="1">
      <c r="A185" s="34"/>
      <c r="B185" s="145"/>
      <c r="C185" s="177" t="s">
        <v>481</v>
      </c>
      <c r="D185" s="177" t="s">
        <v>164</v>
      </c>
      <c r="E185" s="178" t="s">
        <v>700</v>
      </c>
      <c r="F185" s="179" t="s">
        <v>701</v>
      </c>
      <c r="G185" s="180" t="s">
        <v>329</v>
      </c>
      <c r="H185" s="181">
        <v>13</v>
      </c>
      <c r="I185" s="182"/>
      <c r="J185" s="183">
        <f>ROUND(I185*H185,2)</f>
        <v>0</v>
      </c>
      <c r="K185" s="184"/>
      <c r="L185" s="35"/>
      <c r="M185" s="185" t="s">
        <v>1</v>
      </c>
      <c r="N185" s="186" t="s">
        <v>41</v>
      </c>
      <c r="O185" s="63"/>
      <c r="P185" s="187">
        <f>O185*H185</f>
        <v>0</v>
      </c>
      <c r="Q185" s="187">
        <v>0.501</v>
      </c>
      <c r="R185" s="187">
        <f>Q185*H185</f>
        <v>6.5129999999999999</v>
      </c>
      <c r="S185" s="187">
        <v>0</v>
      </c>
      <c r="T185" s="18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9" t="s">
        <v>168</v>
      </c>
      <c r="AT185" s="189" t="s">
        <v>164</v>
      </c>
      <c r="AU185" s="189" t="s">
        <v>94</v>
      </c>
      <c r="AY185" s="17" t="s">
        <v>162</v>
      </c>
      <c r="BE185" s="107">
        <f>IF(N185="základná",J185,0)</f>
        <v>0</v>
      </c>
      <c r="BF185" s="107">
        <f>IF(N185="znížená",J185,0)</f>
        <v>0</v>
      </c>
      <c r="BG185" s="107">
        <f>IF(N185="zákl. prenesená",J185,0)</f>
        <v>0</v>
      </c>
      <c r="BH185" s="107">
        <f>IF(N185="zníž. prenesená",J185,0)</f>
        <v>0</v>
      </c>
      <c r="BI185" s="107">
        <f>IF(N185="nulová",J185,0)</f>
        <v>0</v>
      </c>
      <c r="BJ185" s="17" t="s">
        <v>94</v>
      </c>
      <c r="BK185" s="107">
        <f>ROUND(I185*H185,2)</f>
        <v>0</v>
      </c>
      <c r="BL185" s="17" t="s">
        <v>168</v>
      </c>
      <c r="BM185" s="189" t="s">
        <v>702</v>
      </c>
    </row>
    <row r="186" spans="1:65" s="2" customFormat="1" ht="21.75" customHeight="1">
      <c r="A186" s="34"/>
      <c r="B186" s="145"/>
      <c r="C186" s="221" t="s">
        <v>486</v>
      </c>
      <c r="D186" s="221" t="s">
        <v>321</v>
      </c>
      <c r="E186" s="222" t="s">
        <v>703</v>
      </c>
      <c r="F186" s="223" t="s">
        <v>704</v>
      </c>
      <c r="G186" s="224" t="s">
        <v>598</v>
      </c>
      <c r="H186" s="225">
        <v>6</v>
      </c>
      <c r="I186" s="226"/>
      <c r="J186" s="227">
        <f>ROUND(I186*H186,2)</f>
        <v>0</v>
      </c>
      <c r="K186" s="228"/>
      <c r="L186" s="229"/>
      <c r="M186" s="230" t="s">
        <v>1</v>
      </c>
      <c r="N186" s="231" t="s">
        <v>41</v>
      </c>
      <c r="O186" s="63"/>
      <c r="P186" s="187">
        <f>O186*H186</f>
        <v>0</v>
      </c>
      <c r="Q186" s="187">
        <v>0</v>
      </c>
      <c r="R186" s="187">
        <f>Q186*H186</f>
        <v>0</v>
      </c>
      <c r="S186" s="187">
        <v>0</v>
      </c>
      <c r="T186" s="188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9" t="s">
        <v>206</v>
      </c>
      <c r="AT186" s="189" t="s">
        <v>321</v>
      </c>
      <c r="AU186" s="189" t="s">
        <v>94</v>
      </c>
      <c r="AY186" s="17" t="s">
        <v>162</v>
      </c>
      <c r="BE186" s="107">
        <f>IF(N186="základná",J186,0)</f>
        <v>0</v>
      </c>
      <c r="BF186" s="107">
        <f>IF(N186="znížená",J186,0)</f>
        <v>0</v>
      </c>
      <c r="BG186" s="107">
        <f>IF(N186="zákl. prenesená",J186,0)</f>
        <v>0</v>
      </c>
      <c r="BH186" s="107">
        <f>IF(N186="zníž. prenesená",J186,0)</f>
        <v>0</v>
      </c>
      <c r="BI186" s="107">
        <f>IF(N186="nulová",J186,0)</f>
        <v>0</v>
      </c>
      <c r="BJ186" s="17" t="s">
        <v>94</v>
      </c>
      <c r="BK186" s="107">
        <f>ROUND(I186*H186,2)</f>
        <v>0</v>
      </c>
      <c r="BL186" s="17" t="s">
        <v>168</v>
      </c>
      <c r="BM186" s="189" t="s">
        <v>705</v>
      </c>
    </row>
    <row r="187" spans="1:65" s="2" customFormat="1" ht="21.75" customHeight="1">
      <c r="A187" s="34"/>
      <c r="B187" s="145"/>
      <c r="C187" s="221" t="s">
        <v>492</v>
      </c>
      <c r="D187" s="221" t="s">
        <v>321</v>
      </c>
      <c r="E187" s="222" t="s">
        <v>706</v>
      </c>
      <c r="F187" s="223" t="s">
        <v>707</v>
      </c>
      <c r="G187" s="224" t="s">
        <v>598</v>
      </c>
      <c r="H187" s="225">
        <v>3</v>
      </c>
      <c r="I187" s="226"/>
      <c r="J187" s="227">
        <f>ROUND(I187*H187,2)</f>
        <v>0</v>
      </c>
      <c r="K187" s="228"/>
      <c r="L187" s="229"/>
      <c r="M187" s="230" t="s">
        <v>1</v>
      </c>
      <c r="N187" s="231" t="s">
        <v>41</v>
      </c>
      <c r="O187" s="63"/>
      <c r="P187" s="187">
        <f>O187*H187</f>
        <v>0</v>
      </c>
      <c r="Q187" s="187">
        <v>0</v>
      </c>
      <c r="R187" s="187">
        <f>Q187*H187</f>
        <v>0</v>
      </c>
      <c r="S187" s="187">
        <v>0</v>
      </c>
      <c r="T187" s="18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9" t="s">
        <v>206</v>
      </c>
      <c r="AT187" s="189" t="s">
        <v>321</v>
      </c>
      <c r="AU187" s="189" t="s">
        <v>94</v>
      </c>
      <c r="AY187" s="17" t="s">
        <v>162</v>
      </c>
      <c r="BE187" s="107">
        <f>IF(N187="základná",J187,0)</f>
        <v>0</v>
      </c>
      <c r="BF187" s="107">
        <f>IF(N187="znížená",J187,0)</f>
        <v>0</v>
      </c>
      <c r="BG187" s="107">
        <f>IF(N187="zákl. prenesená",J187,0)</f>
        <v>0</v>
      </c>
      <c r="BH187" s="107">
        <f>IF(N187="zníž. prenesená",J187,0)</f>
        <v>0</v>
      </c>
      <c r="BI187" s="107">
        <f>IF(N187="nulová",J187,0)</f>
        <v>0</v>
      </c>
      <c r="BJ187" s="17" t="s">
        <v>94</v>
      </c>
      <c r="BK187" s="107">
        <f>ROUND(I187*H187,2)</f>
        <v>0</v>
      </c>
      <c r="BL187" s="17" t="s">
        <v>168</v>
      </c>
      <c r="BM187" s="189" t="s">
        <v>708</v>
      </c>
    </row>
    <row r="188" spans="1:65" s="2" customFormat="1" ht="33" customHeight="1">
      <c r="A188" s="34"/>
      <c r="B188" s="145"/>
      <c r="C188" s="221" t="s">
        <v>506</v>
      </c>
      <c r="D188" s="221" t="s">
        <v>321</v>
      </c>
      <c r="E188" s="222" t="s">
        <v>709</v>
      </c>
      <c r="F188" s="223" t="s">
        <v>710</v>
      </c>
      <c r="G188" s="224" t="s">
        <v>598</v>
      </c>
      <c r="H188" s="225">
        <v>1</v>
      </c>
      <c r="I188" s="226"/>
      <c r="J188" s="227">
        <f>ROUND(I188*H188,2)</f>
        <v>0</v>
      </c>
      <c r="K188" s="228"/>
      <c r="L188" s="229"/>
      <c r="M188" s="230" t="s">
        <v>1</v>
      </c>
      <c r="N188" s="231" t="s">
        <v>41</v>
      </c>
      <c r="O188" s="63"/>
      <c r="P188" s="187">
        <f>O188*H188</f>
        <v>0</v>
      </c>
      <c r="Q188" s="187">
        <v>0</v>
      </c>
      <c r="R188" s="187">
        <f>Q188*H188</f>
        <v>0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206</v>
      </c>
      <c r="AT188" s="189" t="s">
        <v>321</v>
      </c>
      <c r="AU188" s="189" t="s">
        <v>94</v>
      </c>
      <c r="AY188" s="17" t="s">
        <v>162</v>
      </c>
      <c r="BE188" s="107">
        <f>IF(N188="základná",J188,0)</f>
        <v>0</v>
      </c>
      <c r="BF188" s="107">
        <f>IF(N188="znížená",J188,0)</f>
        <v>0</v>
      </c>
      <c r="BG188" s="107">
        <f>IF(N188="zákl. prenesená",J188,0)</f>
        <v>0</v>
      </c>
      <c r="BH188" s="107">
        <f>IF(N188="zníž. prenesená",J188,0)</f>
        <v>0</v>
      </c>
      <c r="BI188" s="107">
        <f>IF(N188="nulová",J188,0)</f>
        <v>0</v>
      </c>
      <c r="BJ188" s="17" t="s">
        <v>94</v>
      </c>
      <c r="BK188" s="107">
        <f>ROUND(I188*H188,2)</f>
        <v>0</v>
      </c>
      <c r="BL188" s="17" t="s">
        <v>168</v>
      </c>
      <c r="BM188" s="189" t="s">
        <v>711</v>
      </c>
    </row>
    <row r="189" spans="1:65" s="12" customFormat="1" ht="22.9" customHeight="1">
      <c r="B189" s="164"/>
      <c r="D189" s="165" t="s">
        <v>74</v>
      </c>
      <c r="E189" s="175" t="s">
        <v>211</v>
      </c>
      <c r="F189" s="175" t="s">
        <v>712</v>
      </c>
      <c r="I189" s="167"/>
      <c r="J189" s="176">
        <f>BK189</f>
        <v>0</v>
      </c>
      <c r="L189" s="164"/>
      <c r="M189" s="169"/>
      <c r="N189" s="170"/>
      <c r="O189" s="170"/>
      <c r="P189" s="171">
        <f>SUM(P190:P197)</f>
        <v>0</v>
      </c>
      <c r="Q189" s="170"/>
      <c r="R189" s="171">
        <f>SUM(R190:R197)</f>
        <v>0.24</v>
      </c>
      <c r="S189" s="170"/>
      <c r="T189" s="172">
        <f>SUM(T190:T197)</f>
        <v>0</v>
      </c>
      <c r="AR189" s="165" t="s">
        <v>83</v>
      </c>
      <c r="AT189" s="173" t="s">
        <v>74</v>
      </c>
      <c r="AU189" s="173" t="s">
        <v>83</v>
      </c>
      <c r="AY189" s="165" t="s">
        <v>162</v>
      </c>
      <c r="BK189" s="174">
        <f>SUM(BK190:BK197)</f>
        <v>0</v>
      </c>
    </row>
    <row r="190" spans="1:65" s="2" customFormat="1" ht="24.2" customHeight="1">
      <c r="A190" s="34"/>
      <c r="B190" s="145"/>
      <c r="C190" s="177" t="s">
        <v>510</v>
      </c>
      <c r="D190" s="177" t="s">
        <v>164</v>
      </c>
      <c r="E190" s="178" t="s">
        <v>713</v>
      </c>
      <c r="F190" s="179" t="s">
        <v>714</v>
      </c>
      <c r="G190" s="180" t="s">
        <v>294</v>
      </c>
      <c r="H190" s="181">
        <v>26.66</v>
      </c>
      <c r="I190" s="182"/>
      <c r="J190" s="183">
        <f t="shared" ref="J190:J197" si="35">ROUND(I190*H190,2)</f>
        <v>0</v>
      </c>
      <c r="K190" s="184"/>
      <c r="L190" s="35"/>
      <c r="M190" s="185" t="s">
        <v>1</v>
      </c>
      <c r="N190" s="186" t="s">
        <v>41</v>
      </c>
      <c r="O190" s="63"/>
      <c r="P190" s="187">
        <f t="shared" ref="P190:P197" si="36">O190*H190</f>
        <v>0</v>
      </c>
      <c r="Q190" s="187">
        <v>0</v>
      </c>
      <c r="R190" s="187">
        <f t="shared" ref="R190:R197" si="37">Q190*H190</f>
        <v>0</v>
      </c>
      <c r="S190" s="187">
        <v>0</v>
      </c>
      <c r="T190" s="188">
        <f t="shared" ref="T190:T197" si="38"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9" t="s">
        <v>168</v>
      </c>
      <c r="AT190" s="189" t="s">
        <v>164</v>
      </c>
      <c r="AU190" s="189" t="s">
        <v>94</v>
      </c>
      <c r="AY190" s="17" t="s">
        <v>162</v>
      </c>
      <c r="BE190" s="107">
        <f t="shared" ref="BE190:BE197" si="39">IF(N190="základná",J190,0)</f>
        <v>0</v>
      </c>
      <c r="BF190" s="107">
        <f t="shared" ref="BF190:BF197" si="40">IF(N190="znížená",J190,0)</f>
        <v>0</v>
      </c>
      <c r="BG190" s="107">
        <f t="shared" ref="BG190:BG197" si="41">IF(N190="zákl. prenesená",J190,0)</f>
        <v>0</v>
      </c>
      <c r="BH190" s="107">
        <f t="shared" ref="BH190:BH197" si="42">IF(N190="zníž. prenesená",J190,0)</f>
        <v>0</v>
      </c>
      <c r="BI190" s="107">
        <f t="shared" ref="BI190:BI197" si="43">IF(N190="nulová",J190,0)</f>
        <v>0</v>
      </c>
      <c r="BJ190" s="17" t="s">
        <v>94</v>
      </c>
      <c r="BK190" s="107">
        <f t="shared" ref="BK190:BK197" si="44">ROUND(I190*H190,2)</f>
        <v>0</v>
      </c>
      <c r="BL190" s="17" t="s">
        <v>168</v>
      </c>
      <c r="BM190" s="189" t="s">
        <v>715</v>
      </c>
    </row>
    <row r="191" spans="1:65" s="2" customFormat="1" ht="24.2" customHeight="1">
      <c r="A191" s="34"/>
      <c r="B191" s="145"/>
      <c r="C191" s="177" t="s">
        <v>516</v>
      </c>
      <c r="D191" s="177" t="s">
        <v>164</v>
      </c>
      <c r="E191" s="178" t="s">
        <v>716</v>
      </c>
      <c r="F191" s="179" t="s">
        <v>717</v>
      </c>
      <c r="G191" s="180" t="s">
        <v>294</v>
      </c>
      <c r="H191" s="181">
        <v>13.33</v>
      </c>
      <c r="I191" s="182"/>
      <c r="J191" s="183">
        <f t="shared" si="35"/>
        <v>0</v>
      </c>
      <c r="K191" s="184"/>
      <c r="L191" s="35"/>
      <c r="M191" s="185" t="s">
        <v>1</v>
      </c>
      <c r="N191" s="186" t="s">
        <v>41</v>
      </c>
      <c r="O191" s="63"/>
      <c r="P191" s="187">
        <f t="shared" si="36"/>
        <v>0</v>
      </c>
      <c r="Q191" s="187">
        <v>0</v>
      </c>
      <c r="R191" s="187">
        <f t="shared" si="37"/>
        <v>0</v>
      </c>
      <c r="S191" s="187">
        <v>0</v>
      </c>
      <c r="T191" s="188">
        <f t="shared" si="38"/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168</v>
      </c>
      <c r="AT191" s="189" t="s">
        <v>164</v>
      </c>
      <c r="AU191" s="189" t="s">
        <v>94</v>
      </c>
      <c r="AY191" s="17" t="s">
        <v>162</v>
      </c>
      <c r="BE191" s="107">
        <f t="shared" si="39"/>
        <v>0</v>
      </c>
      <c r="BF191" s="107">
        <f t="shared" si="40"/>
        <v>0</v>
      </c>
      <c r="BG191" s="107">
        <f t="shared" si="41"/>
        <v>0</v>
      </c>
      <c r="BH191" s="107">
        <f t="shared" si="42"/>
        <v>0</v>
      </c>
      <c r="BI191" s="107">
        <f t="shared" si="43"/>
        <v>0</v>
      </c>
      <c r="BJ191" s="17" t="s">
        <v>94</v>
      </c>
      <c r="BK191" s="107">
        <f t="shared" si="44"/>
        <v>0</v>
      </c>
      <c r="BL191" s="17" t="s">
        <v>168</v>
      </c>
      <c r="BM191" s="189" t="s">
        <v>718</v>
      </c>
    </row>
    <row r="192" spans="1:65" s="2" customFormat="1" ht="21.75" customHeight="1">
      <c r="A192" s="34"/>
      <c r="B192" s="145"/>
      <c r="C192" s="177" t="s">
        <v>719</v>
      </c>
      <c r="D192" s="177" t="s">
        <v>164</v>
      </c>
      <c r="E192" s="178" t="s">
        <v>720</v>
      </c>
      <c r="F192" s="179" t="s">
        <v>721</v>
      </c>
      <c r="G192" s="180" t="s">
        <v>294</v>
      </c>
      <c r="H192" s="181">
        <v>0.16500000000000001</v>
      </c>
      <c r="I192" s="182"/>
      <c r="J192" s="183">
        <f t="shared" si="35"/>
        <v>0</v>
      </c>
      <c r="K192" s="184"/>
      <c r="L192" s="35"/>
      <c r="M192" s="185" t="s">
        <v>1</v>
      </c>
      <c r="N192" s="186" t="s">
        <v>41</v>
      </c>
      <c r="O192" s="63"/>
      <c r="P192" s="187">
        <f t="shared" si="36"/>
        <v>0</v>
      </c>
      <c r="Q192" s="187">
        <v>0</v>
      </c>
      <c r="R192" s="187">
        <f t="shared" si="37"/>
        <v>0</v>
      </c>
      <c r="S192" s="187">
        <v>0</v>
      </c>
      <c r="T192" s="188">
        <f t="shared" si="38"/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9" t="s">
        <v>168</v>
      </c>
      <c r="AT192" s="189" t="s">
        <v>164</v>
      </c>
      <c r="AU192" s="189" t="s">
        <v>94</v>
      </c>
      <c r="AY192" s="17" t="s">
        <v>162</v>
      </c>
      <c r="BE192" s="107">
        <f t="shared" si="39"/>
        <v>0</v>
      </c>
      <c r="BF192" s="107">
        <f t="shared" si="40"/>
        <v>0</v>
      </c>
      <c r="BG192" s="107">
        <f t="shared" si="41"/>
        <v>0</v>
      </c>
      <c r="BH192" s="107">
        <f t="shared" si="42"/>
        <v>0</v>
      </c>
      <c r="BI192" s="107">
        <f t="shared" si="43"/>
        <v>0</v>
      </c>
      <c r="BJ192" s="17" t="s">
        <v>94</v>
      </c>
      <c r="BK192" s="107">
        <f t="shared" si="44"/>
        <v>0</v>
      </c>
      <c r="BL192" s="17" t="s">
        <v>168</v>
      </c>
      <c r="BM192" s="189" t="s">
        <v>722</v>
      </c>
    </row>
    <row r="193" spans="1:65" s="2" customFormat="1" ht="24.2" customHeight="1">
      <c r="A193" s="34"/>
      <c r="B193" s="145"/>
      <c r="C193" s="177" t="s">
        <v>644</v>
      </c>
      <c r="D193" s="177" t="s">
        <v>164</v>
      </c>
      <c r="E193" s="178" t="s">
        <v>723</v>
      </c>
      <c r="F193" s="179" t="s">
        <v>724</v>
      </c>
      <c r="G193" s="180" t="s">
        <v>294</v>
      </c>
      <c r="H193" s="181">
        <v>3.4649999999999999</v>
      </c>
      <c r="I193" s="182"/>
      <c r="J193" s="183">
        <f t="shared" si="35"/>
        <v>0</v>
      </c>
      <c r="K193" s="184"/>
      <c r="L193" s="35"/>
      <c r="M193" s="185" t="s">
        <v>1</v>
      </c>
      <c r="N193" s="186" t="s">
        <v>41</v>
      </c>
      <c r="O193" s="63"/>
      <c r="P193" s="187">
        <f t="shared" si="36"/>
        <v>0</v>
      </c>
      <c r="Q193" s="187">
        <v>0</v>
      </c>
      <c r="R193" s="187">
        <f t="shared" si="37"/>
        <v>0</v>
      </c>
      <c r="S193" s="187">
        <v>0</v>
      </c>
      <c r="T193" s="188">
        <f t="shared" si="38"/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9" t="s">
        <v>168</v>
      </c>
      <c r="AT193" s="189" t="s">
        <v>164</v>
      </c>
      <c r="AU193" s="189" t="s">
        <v>94</v>
      </c>
      <c r="AY193" s="17" t="s">
        <v>162</v>
      </c>
      <c r="BE193" s="107">
        <f t="shared" si="39"/>
        <v>0</v>
      </c>
      <c r="BF193" s="107">
        <f t="shared" si="40"/>
        <v>0</v>
      </c>
      <c r="BG193" s="107">
        <f t="shared" si="41"/>
        <v>0</v>
      </c>
      <c r="BH193" s="107">
        <f t="shared" si="42"/>
        <v>0</v>
      </c>
      <c r="BI193" s="107">
        <f t="shared" si="43"/>
        <v>0</v>
      </c>
      <c r="BJ193" s="17" t="s">
        <v>94</v>
      </c>
      <c r="BK193" s="107">
        <f t="shared" si="44"/>
        <v>0</v>
      </c>
      <c r="BL193" s="17" t="s">
        <v>168</v>
      </c>
      <c r="BM193" s="189" t="s">
        <v>725</v>
      </c>
    </row>
    <row r="194" spans="1:65" s="2" customFormat="1" ht="33" customHeight="1">
      <c r="A194" s="34"/>
      <c r="B194" s="145"/>
      <c r="C194" s="177" t="s">
        <v>726</v>
      </c>
      <c r="D194" s="177" t="s">
        <v>164</v>
      </c>
      <c r="E194" s="178" t="s">
        <v>727</v>
      </c>
      <c r="F194" s="179" t="s">
        <v>728</v>
      </c>
      <c r="G194" s="180" t="s">
        <v>294</v>
      </c>
      <c r="H194" s="181">
        <v>0.16500000000000001</v>
      </c>
      <c r="I194" s="182"/>
      <c r="J194" s="183">
        <f t="shared" si="35"/>
        <v>0</v>
      </c>
      <c r="K194" s="184"/>
      <c r="L194" s="35"/>
      <c r="M194" s="185" t="s">
        <v>1</v>
      </c>
      <c r="N194" s="186" t="s">
        <v>41</v>
      </c>
      <c r="O194" s="63"/>
      <c r="P194" s="187">
        <f t="shared" si="36"/>
        <v>0</v>
      </c>
      <c r="Q194" s="187">
        <v>0</v>
      </c>
      <c r="R194" s="187">
        <f t="shared" si="37"/>
        <v>0</v>
      </c>
      <c r="S194" s="187">
        <v>0</v>
      </c>
      <c r="T194" s="188">
        <f t="shared" si="38"/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9" t="s">
        <v>168</v>
      </c>
      <c r="AT194" s="189" t="s">
        <v>164</v>
      </c>
      <c r="AU194" s="189" t="s">
        <v>94</v>
      </c>
      <c r="AY194" s="17" t="s">
        <v>162</v>
      </c>
      <c r="BE194" s="107">
        <f t="shared" si="39"/>
        <v>0</v>
      </c>
      <c r="BF194" s="107">
        <f t="shared" si="40"/>
        <v>0</v>
      </c>
      <c r="BG194" s="107">
        <f t="shared" si="41"/>
        <v>0</v>
      </c>
      <c r="BH194" s="107">
        <f t="shared" si="42"/>
        <v>0</v>
      </c>
      <c r="BI194" s="107">
        <f t="shared" si="43"/>
        <v>0</v>
      </c>
      <c r="BJ194" s="17" t="s">
        <v>94</v>
      </c>
      <c r="BK194" s="107">
        <f t="shared" si="44"/>
        <v>0</v>
      </c>
      <c r="BL194" s="17" t="s">
        <v>168</v>
      </c>
      <c r="BM194" s="189" t="s">
        <v>729</v>
      </c>
    </row>
    <row r="195" spans="1:65" s="2" customFormat="1" ht="24.2" customHeight="1">
      <c r="A195" s="34"/>
      <c r="B195" s="145"/>
      <c r="C195" s="177" t="s">
        <v>648</v>
      </c>
      <c r="D195" s="177" t="s">
        <v>164</v>
      </c>
      <c r="E195" s="178" t="s">
        <v>730</v>
      </c>
      <c r="F195" s="179" t="s">
        <v>731</v>
      </c>
      <c r="G195" s="180" t="s">
        <v>329</v>
      </c>
      <c r="H195" s="181">
        <v>6</v>
      </c>
      <c r="I195" s="182"/>
      <c r="J195" s="183">
        <f t="shared" si="35"/>
        <v>0</v>
      </c>
      <c r="K195" s="184"/>
      <c r="L195" s="35"/>
      <c r="M195" s="185" t="s">
        <v>1</v>
      </c>
      <c r="N195" s="186" t="s">
        <v>41</v>
      </c>
      <c r="O195" s="63"/>
      <c r="P195" s="187">
        <f t="shared" si="36"/>
        <v>0</v>
      </c>
      <c r="Q195" s="187">
        <v>0</v>
      </c>
      <c r="R195" s="187">
        <f t="shared" si="37"/>
        <v>0</v>
      </c>
      <c r="S195" s="187">
        <v>0</v>
      </c>
      <c r="T195" s="188">
        <f t="shared" si="38"/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168</v>
      </c>
      <c r="AT195" s="189" t="s">
        <v>164</v>
      </c>
      <c r="AU195" s="189" t="s">
        <v>94</v>
      </c>
      <c r="AY195" s="17" t="s">
        <v>162</v>
      </c>
      <c r="BE195" s="107">
        <f t="shared" si="39"/>
        <v>0</v>
      </c>
      <c r="BF195" s="107">
        <f t="shared" si="40"/>
        <v>0</v>
      </c>
      <c r="BG195" s="107">
        <f t="shared" si="41"/>
        <v>0</v>
      </c>
      <c r="BH195" s="107">
        <f t="shared" si="42"/>
        <v>0</v>
      </c>
      <c r="BI195" s="107">
        <f t="shared" si="43"/>
        <v>0</v>
      </c>
      <c r="BJ195" s="17" t="s">
        <v>94</v>
      </c>
      <c r="BK195" s="107">
        <f t="shared" si="44"/>
        <v>0</v>
      </c>
      <c r="BL195" s="17" t="s">
        <v>168</v>
      </c>
      <c r="BM195" s="189" t="s">
        <v>732</v>
      </c>
    </row>
    <row r="196" spans="1:65" s="2" customFormat="1" ht="33" customHeight="1">
      <c r="A196" s="34"/>
      <c r="B196" s="145"/>
      <c r="C196" s="177" t="s">
        <v>733</v>
      </c>
      <c r="D196" s="177" t="s">
        <v>164</v>
      </c>
      <c r="E196" s="178" t="s">
        <v>734</v>
      </c>
      <c r="F196" s="179" t="s">
        <v>735</v>
      </c>
      <c r="G196" s="180" t="s">
        <v>294</v>
      </c>
      <c r="H196" s="181">
        <v>0.16500000000000001</v>
      </c>
      <c r="I196" s="182"/>
      <c r="J196" s="183">
        <f t="shared" si="35"/>
        <v>0</v>
      </c>
      <c r="K196" s="184"/>
      <c r="L196" s="35"/>
      <c r="M196" s="185" t="s">
        <v>1</v>
      </c>
      <c r="N196" s="186" t="s">
        <v>41</v>
      </c>
      <c r="O196" s="63"/>
      <c r="P196" s="187">
        <f t="shared" si="36"/>
        <v>0</v>
      </c>
      <c r="Q196" s="187">
        <v>0</v>
      </c>
      <c r="R196" s="187">
        <f t="shared" si="37"/>
        <v>0</v>
      </c>
      <c r="S196" s="187">
        <v>0</v>
      </c>
      <c r="T196" s="188">
        <f t="shared" si="38"/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9" t="s">
        <v>168</v>
      </c>
      <c r="AT196" s="189" t="s">
        <v>164</v>
      </c>
      <c r="AU196" s="189" t="s">
        <v>94</v>
      </c>
      <c r="AY196" s="17" t="s">
        <v>162</v>
      </c>
      <c r="BE196" s="107">
        <f t="shared" si="39"/>
        <v>0</v>
      </c>
      <c r="BF196" s="107">
        <f t="shared" si="40"/>
        <v>0</v>
      </c>
      <c r="BG196" s="107">
        <f t="shared" si="41"/>
        <v>0</v>
      </c>
      <c r="BH196" s="107">
        <f t="shared" si="42"/>
        <v>0</v>
      </c>
      <c r="BI196" s="107">
        <f t="shared" si="43"/>
        <v>0</v>
      </c>
      <c r="BJ196" s="17" t="s">
        <v>94</v>
      </c>
      <c r="BK196" s="107">
        <f t="shared" si="44"/>
        <v>0</v>
      </c>
      <c r="BL196" s="17" t="s">
        <v>168</v>
      </c>
      <c r="BM196" s="189" t="s">
        <v>736</v>
      </c>
    </row>
    <row r="197" spans="1:65" s="2" customFormat="1" ht="37.9" customHeight="1">
      <c r="A197" s="34"/>
      <c r="B197" s="145"/>
      <c r="C197" s="221" t="s">
        <v>651</v>
      </c>
      <c r="D197" s="221" t="s">
        <v>321</v>
      </c>
      <c r="E197" s="222" t="s">
        <v>737</v>
      </c>
      <c r="F197" s="223" t="s">
        <v>738</v>
      </c>
      <c r="G197" s="224" t="s">
        <v>739</v>
      </c>
      <c r="H197" s="225">
        <v>4</v>
      </c>
      <c r="I197" s="226"/>
      <c r="J197" s="227">
        <f t="shared" si="35"/>
        <v>0</v>
      </c>
      <c r="K197" s="228"/>
      <c r="L197" s="229"/>
      <c r="M197" s="230" t="s">
        <v>1</v>
      </c>
      <c r="N197" s="231" t="s">
        <v>41</v>
      </c>
      <c r="O197" s="63"/>
      <c r="P197" s="187">
        <f t="shared" si="36"/>
        <v>0</v>
      </c>
      <c r="Q197" s="187">
        <v>0.06</v>
      </c>
      <c r="R197" s="187">
        <f t="shared" si="37"/>
        <v>0.24</v>
      </c>
      <c r="S197" s="187">
        <v>0</v>
      </c>
      <c r="T197" s="188">
        <f t="shared" si="38"/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206</v>
      </c>
      <c r="AT197" s="189" t="s">
        <v>321</v>
      </c>
      <c r="AU197" s="189" t="s">
        <v>94</v>
      </c>
      <c r="AY197" s="17" t="s">
        <v>162</v>
      </c>
      <c r="BE197" s="107">
        <f t="shared" si="39"/>
        <v>0</v>
      </c>
      <c r="BF197" s="107">
        <f t="shared" si="40"/>
        <v>0</v>
      </c>
      <c r="BG197" s="107">
        <f t="shared" si="41"/>
        <v>0</v>
      </c>
      <c r="BH197" s="107">
        <f t="shared" si="42"/>
        <v>0</v>
      </c>
      <c r="BI197" s="107">
        <f t="shared" si="43"/>
        <v>0</v>
      </c>
      <c r="BJ197" s="17" t="s">
        <v>94</v>
      </c>
      <c r="BK197" s="107">
        <f t="shared" si="44"/>
        <v>0</v>
      </c>
      <c r="BL197" s="17" t="s">
        <v>168</v>
      </c>
      <c r="BM197" s="189" t="s">
        <v>740</v>
      </c>
    </row>
    <row r="198" spans="1:65" s="12" customFormat="1" ht="22.9" customHeight="1">
      <c r="B198" s="164"/>
      <c r="D198" s="165" t="s">
        <v>74</v>
      </c>
      <c r="E198" s="175" t="s">
        <v>340</v>
      </c>
      <c r="F198" s="175" t="s">
        <v>741</v>
      </c>
      <c r="I198" s="167"/>
      <c r="J198" s="176">
        <f>BK198</f>
        <v>0</v>
      </c>
      <c r="L198" s="164"/>
      <c r="M198" s="169"/>
      <c r="N198" s="170"/>
      <c r="O198" s="170"/>
      <c r="P198" s="171">
        <f>P199</f>
        <v>0</v>
      </c>
      <c r="Q198" s="170"/>
      <c r="R198" s="171">
        <f>R199</f>
        <v>0</v>
      </c>
      <c r="S198" s="170"/>
      <c r="T198" s="172">
        <f>T199</f>
        <v>0</v>
      </c>
      <c r="AR198" s="165" t="s">
        <v>83</v>
      </c>
      <c r="AT198" s="173" t="s">
        <v>74</v>
      </c>
      <c r="AU198" s="173" t="s">
        <v>83</v>
      </c>
      <c r="AY198" s="165" t="s">
        <v>162</v>
      </c>
      <c r="BK198" s="174">
        <f>BK199</f>
        <v>0</v>
      </c>
    </row>
    <row r="199" spans="1:65" s="2" customFormat="1" ht="33" customHeight="1">
      <c r="A199" s="34"/>
      <c r="B199" s="145"/>
      <c r="C199" s="177" t="s">
        <v>742</v>
      </c>
      <c r="D199" s="177" t="s">
        <v>164</v>
      </c>
      <c r="E199" s="178" t="s">
        <v>743</v>
      </c>
      <c r="F199" s="179" t="s">
        <v>744</v>
      </c>
      <c r="G199" s="180" t="s">
        <v>643</v>
      </c>
      <c r="H199" s="181">
        <v>3559.0320000000002</v>
      </c>
      <c r="I199" s="182"/>
      <c r="J199" s="183">
        <f>ROUND(I199*H199,2)</f>
        <v>0</v>
      </c>
      <c r="K199" s="184"/>
      <c r="L199" s="35"/>
      <c r="M199" s="216" t="s">
        <v>1</v>
      </c>
      <c r="N199" s="217" t="s">
        <v>41</v>
      </c>
      <c r="O199" s="218"/>
      <c r="P199" s="219">
        <f>O199*H199</f>
        <v>0</v>
      </c>
      <c r="Q199" s="219">
        <v>0</v>
      </c>
      <c r="R199" s="219">
        <f>Q199*H199</f>
        <v>0</v>
      </c>
      <c r="S199" s="219">
        <v>0</v>
      </c>
      <c r="T199" s="220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9" t="s">
        <v>168</v>
      </c>
      <c r="AT199" s="189" t="s">
        <v>164</v>
      </c>
      <c r="AU199" s="189" t="s">
        <v>94</v>
      </c>
      <c r="AY199" s="17" t="s">
        <v>162</v>
      </c>
      <c r="BE199" s="107">
        <f>IF(N199="základná",J199,0)</f>
        <v>0</v>
      </c>
      <c r="BF199" s="107">
        <f>IF(N199="znížená",J199,0)</f>
        <v>0</v>
      </c>
      <c r="BG199" s="107">
        <f>IF(N199="zákl. prenesená",J199,0)</f>
        <v>0</v>
      </c>
      <c r="BH199" s="107">
        <f>IF(N199="zníž. prenesená",J199,0)</f>
        <v>0</v>
      </c>
      <c r="BI199" s="107">
        <f>IF(N199="nulová",J199,0)</f>
        <v>0</v>
      </c>
      <c r="BJ199" s="17" t="s">
        <v>94</v>
      </c>
      <c r="BK199" s="107">
        <f>ROUND(I199*H199,2)</f>
        <v>0</v>
      </c>
      <c r="BL199" s="17" t="s">
        <v>168</v>
      </c>
      <c r="BM199" s="189" t="s">
        <v>745</v>
      </c>
    </row>
    <row r="200" spans="1:65" s="2" customFormat="1" ht="6.95" customHeight="1">
      <c r="A200" s="34"/>
      <c r="B200" s="52"/>
      <c r="C200" s="53"/>
      <c r="D200" s="53"/>
      <c r="E200" s="53"/>
      <c r="F200" s="53"/>
      <c r="G200" s="53"/>
      <c r="H200" s="53"/>
      <c r="I200" s="53"/>
      <c r="J200" s="53"/>
      <c r="K200" s="53"/>
      <c r="L200" s="35"/>
      <c r="M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</row>
  </sheetData>
  <autoFilter ref="C134:K199" xr:uid="{00000000-0009-0000-0000-000009000000}"/>
  <mergeCells count="14">
    <mergeCell ref="D113:F113"/>
    <mergeCell ref="E125:H125"/>
    <mergeCell ref="E127:H127"/>
    <mergeCell ref="L2:V2"/>
    <mergeCell ref="E87:H87"/>
    <mergeCell ref="D109:F109"/>
    <mergeCell ref="D110:F110"/>
    <mergeCell ref="D111:F111"/>
    <mergeCell ref="D112:F11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6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84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125</v>
      </c>
      <c r="L4" s="20"/>
      <c r="M4" s="114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83" t="str">
        <f>'Rekapitulácia stavby'!K6</f>
        <v>Výstavba a obnova občianskej infraštruktúry v lesných ekosystémoch SNV</v>
      </c>
      <c r="F7" s="284"/>
      <c r="G7" s="284"/>
      <c r="H7" s="284"/>
      <c r="L7" s="20"/>
    </row>
    <row r="8" spans="1:46" s="2" customFormat="1" ht="12" customHeight="1">
      <c r="A8" s="34"/>
      <c r="B8" s="35"/>
      <c r="C8" s="34"/>
      <c r="D8" s="27" t="s">
        <v>126</v>
      </c>
      <c r="E8" s="34"/>
      <c r="F8" s="34"/>
      <c r="G8" s="34"/>
      <c r="H8" s="34"/>
      <c r="I8" s="34"/>
      <c r="J8" s="34"/>
      <c r="K8" s="34"/>
      <c r="L8" s="47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5"/>
      <c r="C9" s="34"/>
      <c r="D9" s="34"/>
      <c r="E9" s="237" t="s">
        <v>127</v>
      </c>
      <c r="F9" s="285"/>
      <c r="G9" s="285"/>
      <c r="H9" s="285"/>
      <c r="I9" s="34"/>
      <c r="J9" s="34"/>
      <c r="K9" s="34"/>
      <c r="L9" s="4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4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5"/>
      <c r="C11" s="34"/>
      <c r="D11" s="27" t="s">
        <v>16</v>
      </c>
      <c r="E11" s="34"/>
      <c r="F11" s="25" t="s">
        <v>1</v>
      </c>
      <c r="G11" s="34"/>
      <c r="H11" s="34"/>
      <c r="I11" s="27" t="s">
        <v>17</v>
      </c>
      <c r="J11" s="25" t="s">
        <v>1</v>
      </c>
      <c r="K11" s="34"/>
      <c r="L11" s="4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5"/>
      <c r="C12" s="34"/>
      <c r="D12" s="27" t="s">
        <v>18</v>
      </c>
      <c r="E12" s="34"/>
      <c r="F12" s="25" t="s">
        <v>19</v>
      </c>
      <c r="G12" s="34"/>
      <c r="H12" s="34"/>
      <c r="I12" s="27" t="s">
        <v>20</v>
      </c>
      <c r="J12" s="60">
        <f>'Rekapitulácia stavby'!AN8</f>
        <v>44873</v>
      </c>
      <c r="K12" s="34"/>
      <c r="L12" s="4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4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7" t="s">
        <v>21</v>
      </c>
      <c r="E14" s="34"/>
      <c r="F14" s="34"/>
      <c r="G14" s="34"/>
      <c r="H14" s="34"/>
      <c r="I14" s="27" t="s">
        <v>22</v>
      </c>
      <c r="J14" s="25" t="s">
        <v>1</v>
      </c>
      <c r="K14" s="34"/>
      <c r="L14" s="4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5"/>
      <c r="C15" s="34"/>
      <c r="D15" s="34"/>
      <c r="E15" s="25" t="s">
        <v>23</v>
      </c>
      <c r="F15" s="34"/>
      <c r="G15" s="34"/>
      <c r="H15" s="34"/>
      <c r="I15" s="27" t="s">
        <v>24</v>
      </c>
      <c r="J15" s="25" t="s">
        <v>1</v>
      </c>
      <c r="K15" s="34"/>
      <c r="L15" s="4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4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5"/>
      <c r="C17" s="34"/>
      <c r="D17" s="27" t="s">
        <v>25</v>
      </c>
      <c r="E17" s="34"/>
      <c r="F17" s="34"/>
      <c r="G17" s="34"/>
      <c r="H17" s="34"/>
      <c r="I17" s="27" t="s">
        <v>22</v>
      </c>
      <c r="J17" s="28" t="str">
        <f>'Rekapitulácia stavby'!AN13</f>
        <v>Vyplň údaj</v>
      </c>
      <c r="K17" s="34"/>
      <c r="L17" s="4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5"/>
      <c r="C18" s="34"/>
      <c r="D18" s="34"/>
      <c r="E18" s="286" t="str">
        <f>'Rekapitulácia stavby'!E14</f>
        <v>Vyplň údaj</v>
      </c>
      <c r="F18" s="244"/>
      <c r="G18" s="244"/>
      <c r="H18" s="244"/>
      <c r="I18" s="27" t="s">
        <v>24</v>
      </c>
      <c r="J18" s="28" t="str">
        <f>'Rekapitulácia stavby'!AN14</f>
        <v>Vyplň údaj</v>
      </c>
      <c r="K18" s="34"/>
      <c r="L18" s="4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4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5"/>
      <c r="C20" s="34"/>
      <c r="D20" s="27" t="s">
        <v>27</v>
      </c>
      <c r="E20" s="34"/>
      <c r="F20" s="34"/>
      <c r="G20" s="34"/>
      <c r="H20" s="34"/>
      <c r="I20" s="27" t="s">
        <v>22</v>
      </c>
      <c r="J20" s="25" t="s">
        <v>1</v>
      </c>
      <c r="K20" s="34"/>
      <c r="L20" s="4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5"/>
      <c r="C21" s="34"/>
      <c r="D21" s="34"/>
      <c r="E21" s="25" t="s">
        <v>28</v>
      </c>
      <c r="F21" s="34"/>
      <c r="G21" s="34"/>
      <c r="H21" s="34"/>
      <c r="I21" s="27" t="s">
        <v>24</v>
      </c>
      <c r="J21" s="25" t="s">
        <v>1</v>
      </c>
      <c r="K21" s="34"/>
      <c r="L21" s="4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4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5"/>
      <c r="C23" s="34"/>
      <c r="D23" s="27" t="s">
        <v>30</v>
      </c>
      <c r="E23" s="34"/>
      <c r="F23" s="34"/>
      <c r="G23" s="34"/>
      <c r="H23" s="34"/>
      <c r="I23" s="27" t="s">
        <v>22</v>
      </c>
      <c r="J23" s="25" t="str">
        <f>IF('Rekapitulácia stavby'!AN19="","",'Rekapitulácia stavby'!AN19)</f>
        <v/>
      </c>
      <c r="K23" s="34"/>
      <c r="L23" s="4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5"/>
      <c r="C24" s="34"/>
      <c r="D24" s="34"/>
      <c r="E24" s="25" t="str">
        <f>IF('Rekapitulácia stavby'!E20="","",'Rekapitulácia stavby'!E20)</f>
        <v xml:space="preserve"> </v>
      </c>
      <c r="F24" s="34"/>
      <c r="G24" s="34"/>
      <c r="H24" s="34"/>
      <c r="I24" s="27" t="s">
        <v>24</v>
      </c>
      <c r="J24" s="25" t="str">
        <f>IF('Rekapitulácia stavby'!AN20="","",'Rekapitulácia stavby'!AN20)</f>
        <v/>
      </c>
      <c r="K24" s="34"/>
      <c r="L24" s="4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4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5"/>
      <c r="C26" s="34"/>
      <c r="D26" s="27" t="s">
        <v>32</v>
      </c>
      <c r="E26" s="34"/>
      <c r="F26" s="34"/>
      <c r="G26" s="34"/>
      <c r="H26" s="34"/>
      <c r="I26" s="34"/>
      <c r="J26" s="34"/>
      <c r="K26" s="34"/>
      <c r="L26" s="4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49" t="s">
        <v>1</v>
      </c>
      <c r="F27" s="249"/>
      <c r="G27" s="249"/>
      <c r="H27" s="249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4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5"/>
      <c r="C29" s="34"/>
      <c r="D29" s="71"/>
      <c r="E29" s="71"/>
      <c r="F29" s="71"/>
      <c r="G29" s="71"/>
      <c r="H29" s="71"/>
      <c r="I29" s="71"/>
      <c r="J29" s="71"/>
      <c r="K29" s="71"/>
      <c r="L29" s="47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5"/>
      <c r="C30" s="34"/>
      <c r="D30" s="25" t="s">
        <v>128</v>
      </c>
      <c r="E30" s="34"/>
      <c r="F30" s="34"/>
      <c r="G30" s="34"/>
      <c r="H30" s="34"/>
      <c r="I30" s="34"/>
      <c r="J30" s="33">
        <f>J96</f>
        <v>0</v>
      </c>
      <c r="K30" s="34"/>
      <c r="L30" s="4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5"/>
      <c r="C31" s="34"/>
      <c r="D31" s="32" t="s">
        <v>119</v>
      </c>
      <c r="E31" s="34"/>
      <c r="F31" s="34"/>
      <c r="G31" s="34"/>
      <c r="H31" s="34"/>
      <c r="I31" s="34"/>
      <c r="J31" s="33">
        <f>J104</f>
        <v>0</v>
      </c>
      <c r="K31" s="34"/>
      <c r="L31" s="4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25.35" customHeight="1">
      <c r="A32" s="34"/>
      <c r="B32" s="35"/>
      <c r="C32" s="34"/>
      <c r="D32" s="118" t="s">
        <v>35</v>
      </c>
      <c r="E32" s="34"/>
      <c r="F32" s="34"/>
      <c r="G32" s="34"/>
      <c r="H32" s="34"/>
      <c r="I32" s="34"/>
      <c r="J32" s="76">
        <f>ROUND(J30 + J31, 2)</f>
        <v>0</v>
      </c>
      <c r="K32" s="34"/>
      <c r="L32" s="4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6.95" customHeight="1">
      <c r="A33" s="34"/>
      <c r="B33" s="35"/>
      <c r="C33" s="34"/>
      <c r="D33" s="71"/>
      <c r="E33" s="71"/>
      <c r="F33" s="71"/>
      <c r="G33" s="71"/>
      <c r="H33" s="71"/>
      <c r="I33" s="71"/>
      <c r="J33" s="71"/>
      <c r="K33" s="71"/>
      <c r="L33" s="4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5"/>
      <c r="C34" s="34"/>
      <c r="D34" s="34"/>
      <c r="E34" s="34"/>
      <c r="F34" s="38" t="s">
        <v>37</v>
      </c>
      <c r="G34" s="34"/>
      <c r="H34" s="34"/>
      <c r="I34" s="38" t="s">
        <v>36</v>
      </c>
      <c r="J34" s="38" t="s">
        <v>38</v>
      </c>
      <c r="K34" s="34"/>
      <c r="L34" s="4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customHeight="1">
      <c r="A35" s="34"/>
      <c r="B35" s="35"/>
      <c r="C35" s="34"/>
      <c r="D35" s="119" t="s">
        <v>39</v>
      </c>
      <c r="E35" s="40" t="s">
        <v>40</v>
      </c>
      <c r="F35" s="120">
        <f>ROUND((SUM(BE104:BE111) + SUM(BE131:BE165)),  2)</f>
        <v>0</v>
      </c>
      <c r="G35" s="121"/>
      <c r="H35" s="121"/>
      <c r="I35" s="122">
        <v>0.2</v>
      </c>
      <c r="J35" s="120">
        <f>ROUND(((SUM(BE104:BE111) + SUM(BE131:BE165))*I35),  2)</f>
        <v>0</v>
      </c>
      <c r="K35" s="34"/>
      <c r="L35" s="4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5"/>
      <c r="C36" s="34"/>
      <c r="D36" s="34"/>
      <c r="E36" s="40" t="s">
        <v>41</v>
      </c>
      <c r="F36" s="120">
        <f>ROUND((SUM(BF104:BF111) + SUM(BF131:BF165)),  2)</f>
        <v>0</v>
      </c>
      <c r="G36" s="121"/>
      <c r="H36" s="121"/>
      <c r="I36" s="122">
        <v>0.2</v>
      </c>
      <c r="J36" s="120">
        <f>ROUND(((SUM(BF104:BF111) + SUM(BF131:BF165))*I36),  2)</f>
        <v>0</v>
      </c>
      <c r="K36" s="34"/>
      <c r="L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5"/>
      <c r="C37" s="34"/>
      <c r="D37" s="34"/>
      <c r="E37" s="27" t="s">
        <v>42</v>
      </c>
      <c r="F37" s="123">
        <f>ROUND((SUM(BG104:BG111) + SUM(BG131:BG165)),  2)</f>
        <v>0</v>
      </c>
      <c r="G37" s="34"/>
      <c r="H37" s="34"/>
      <c r="I37" s="124">
        <v>0.2</v>
      </c>
      <c r="J37" s="123">
        <f>0</f>
        <v>0</v>
      </c>
      <c r="K37" s="34"/>
      <c r="L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hidden="1" customHeight="1">
      <c r="A38" s="34"/>
      <c r="B38" s="35"/>
      <c r="C38" s="34"/>
      <c r="D38" s="34"/>
      <c r="E38" s="27" t="s">
        <v>43</v>
      </c>
      <c r="F38" s="123">
        <f>ROUND((SUM(BH104:BH111) + SUM(BH131:BH165)),  2)</f>
        <v>0</v>
      </c>
      <c r="G38" s="34"/>
      <c r="H38" s="34"/>
      <c r="I38" s="124">
        <v>0.2</v>
      </c>
      <c r="J38" s="123">
        <f>0</f>
        <v>0</v>
      </c>
      <c r="K38" s="34"/>
      <c r="L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5"/>
      <c r="C39" s="34"/>
      <c r="D39" s="34"/>
      <c r="E39" s="40" t="s">
        <v>44</v>
      </c>
      <c r="F39" s="120">
        <f>ROUND((SUM(BI104:BI111) + SUM(BI131:BI165)),  2)</f>
        <v>0</v>
      </c>
      <c r="G39" s="121"/>
      <c r="H39" s="121"/>
      <c r="I39" s="122">
        <v>0</v>
      </c>
      <c r="J39" s="120">
        <f>0</f>
        <v>0</v>
      </c>
      <c r="K39" s="34"/>
      <c r="L39" s="4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6.95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4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25.35" customHeight="1">
      <c r="A41" s="34"/>
      <c r="B41" s="35"/>
      <c r="C41" s="112"/>
      <c r="D41" s="125" t="s">
        <v>45</v>
      </c>
      <c r="E41" s="65"/>
      <c r="F41" s="65"/>
      <c r="G41" s="126" t="s">
        <v>46</v>
      </c>
      <c r="H41" s="127" t="s">
        <v>47</v>
      </c>
      <c r="I41" s="65"/>
      <c r="J41" s="128">
        <f>SUM(J32:J39)</f>
        <v>0</v>
      </c>
      <c r="K41" s="129"/>
      <c r="L41" s="47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14.4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47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7"/>
      <c r="D50" s="48" t="s">
        <v>48</v>
      </c>
      <c r="E50" s="49"/>
      <c r="F50" s="49"/>
      <c r="G50" s="48" t="s">
        <v>49</v>
      </c>
      <c r="H50" s="49"/>
      <c r="I50" s="49"/>
      <c r="J50" s="49"/>
      <c r="K50" s="49"/>
      <c r="L50" s="47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5"/>
      <c r="C61" s="34"/>
      <c r="D61" s="50" t="s">
        <v>50</v>
      </c>
      <c r="E61" s="37"/>
      <c r="F61" s="130" t="s">
        <v>51</v>
      </c>
      <c r="G61" s="50" t="s">
        <v>50</v>
      </c>
      <c r="H61" s="37"/>
      <c r="I61" s="37"/>
      <c r="J61" s="131" t="s">
        <v>51</v>
      </c>
      <c r="K61" s="37"/>
      <c r="L61" s="47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5"/>
      <c r="C65" s="34"/>
      <c r="D65" s="48" t="s">
        <v>52</v>
      </c>
      <c r="E65" s="51"/>
      <c r="F65" s="51"/>
      <c r="G65" s="48" t="s">
        <v>53</v>
      </c>
      <c r="H65" s="51"/>
      <c r="I65" s="51"/>
      <c r="J65" s="51"/>
      <c r="K65" s="51"/>
      <c r="L65" s="47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5"/>
      <c r="C76" s="34"/>
      <c r="D76" s="50" t="s">
        <v>50</v>
      </c>
      <c r="E76" s="37"/>
      <c r="F76" s="130" t="s">
        <v>51</v>
      </c>
      <c r="G76" s="50" t="s">
        <v>50</v>
      </c>
      <c r="H76" s="37"/>
      <c r="I76" s="37"/>
      <c r="J76" s="131" t="s">
        <v>51</v>
      </c>
      <c r="K76" s="37"/>
      <c r="L76" s="47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1" t="s">
        <v>129</v>
      </c>
      <c r="D82" s="34"/>
      <c r="E82" s="34"/>
      <c r="F82" s="34"/>
      <c r="G82" s="34"/>
      <c r="H82" s="34"/>
      <c r="I82" s="34"/>
      <c r="J82" s="34"/>
      <c r="K82" s="34"/>
      <c r="L82" s="4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4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7" t="s">
        <v>15</v>
      </c>
      <c r="D84" s="34"/>
      <c r="E84" s="34"/>
      <c r="F84" s="34"/>
      <c r="G84" s="34"/>
      <c r="H84" s="34"/>
      <c r="I84" s="34"/>
      <c r="J84" s="34"/>
      <c r="K84" s="34"/>
      <c r="L84" s="4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4"/>
      <c r="D85" s="34"/>
      <c r="E85" s="283" t="str">
        <f>E7</f>
        <v>Výstavba a obnova občianskej infraštruktúry v lesných ekosystémoch SNV</v>
      </c>
      <c r="F85" s="284"/>
      <c r="G85" s="284"/>
      <c r="H85" s="284"/>
      <c r="I85" s="34"/>
      <c r="J85" s="34"/>
      <c r="K85" s="34"/>
      <c r="L85" s="4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7" t="s">
        <v>126</v>
      </c>
      <c r="D86" s="34"/>
      <c r="E86" s="34"/>
      <c r="F86" s="34"/>
      <c r="G86" s="34"/>
      <c r="H86" s="34"/>
      <c r="I86" s="34"/>
      <c r="J86" s="34"/>
      <c r="K86" s="34"/>
      <c r="L86" s="47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4"/>
      <c r="D87" s="34"/>
      <c r="E87" s="237" t="str">
        <f>E9</f>
        <v>SO 01 - Cyklistický trail – trasa č. 1</v>
      </c>
      <c r="F87" s="285"/>
      <c r="G87" s="285"/>
      <c r="H87" s="285"/>
      <c r="I87" s="34"/>
      <c r="J87" s="34"/>
      <c r="K87" s="34"/>
      <c r="L87" s="4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4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7" t="s">
        <v>18</v>
      </c>
      <c r="D89" s="34"/>
      <c r="E89" s="34"/>
      <c r="F89" s="25" t="str">
        <f>F12</f>
        <v>Lesy mesta Spišská Nová Ves</v>
      </c>
      <c r="G89" s="34"/>
      <c r="H89" s="34"/>
      <c r="I89" s="27" t="s">
        <v>20</v>
      </c>
      <c r="J89" s="60">
        <f>IF(J12="","",J12)</f>
        <v>44873</v>
      </c>
      <c r="K89" s="34"/>
      <c r="L89" s="4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4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7" t="s">
        <v>21</v>
      </c>
      <c r="D91" s="34"/>
      <c r="E91" s="34"/>
      <c r="F91" s="25" t="str">
        <f>E15</f>
        <v xml:space="preserve">Lesy mesta Spišská Nová Ves s.r.o. </v>
      </c>
      <c r="G91" s="34"/>
      <c r="H91" s="34"/>
      <c r="I91" s="27" t="s">
        <v>27</v>
      </c>
      <c r="J91" s="30" t="str">
        <f>E21</f>
        <v>MK2 PLUS, s.r.o.</v>
      </c>
      <c r="K91" s="34"/>
      <c r="L91" s="4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7" t="s">
        <v>25</v>
      </c>
      <c r="D92" s="34"/>
      <c r="E92" s="34"/>
      <c r="F92" s="25" t="str">
        <f>IF(E18="","",E18)</f>
        <v>Vyplň údaj</v>
      </c>
      <c r="G92" s="34"/>
      <c r="H92" s="34"/>
      <c r="I92" s="27" t="s">
        <v>30</v>
      </c>
      <c r="J92" s="30" t="str">
        <f>E24</f>
        <v xml:space="preserve"> </v>
      </c>
      <c r="K92" s="34"/>
      <c r="L92" s="47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4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32" t="s">
        <v>130</v>
      </c>
      <c r="D94" s="112"/>
      <c r="E94" s="112"/>
      <c r="F94" s="112"/>
      <c r="G94" s="112"/>
      <c r="H94" s="112"/>
      <c r="I94" s="112"/>
      <c r="J94" s="133" t="s">
        <v>131</v>
      </c>
      <c r="K94" s="112"/>
      <c r="L94" s="47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47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34" t="s">
        <v>132</v>
      </c>
      <c r="D96" s="34"/>
      <c r="E96" s="34"/>
      <c r="F96" s="34"/>
      <c r="G96" s="34"/>
      <c r="H96" s="34"/>
      <c r="I96" s="34"/>
      <c r="J96" s="76">
        <f>J131</f>
        <v>0</v>
      </c>
      <c r="K96" s="34"/>
      <c r="L96" s="47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133</v>
      </c>
    </row>
    <row r="97" spans="1:65" s="9" customFormat="1" ht="24.95" customHeight="1">
      <c r="B97" s="135"/>
      <c r="D97" s="136" t="s">
        <v>134</v>
      </c>
      <c r="E97" s="137"/>
      <c r="F97" s="137"/>
      <c r="G97" s="137"/>
      <c r="H97" s="137"/>
      <c r="I97" s="137"/>
      <c r="J97" s="138">
        <f>J132</f>
        <v>0</v>
      </c>
      <c r="L97" s="135"/>
    </row>
    <row r="98" spans="1:65" s="10" customFormat="1" ht="19.899999999999999" customHeight="1">
      <c r="B98" s="139"/>
      <c r="D98" s="140" t="s">
        <v>135</v>
      </c>
      <c r="E98" s="141"/>
      <c r="F98" s="141"/>
      <c r="G98" s="141"/>
      <c r="H98" s="141"/>
      <c r="I98" s="141"/>
      <c r="J98" s="142">
        <f>J133</f>
        <v>0</v>
      </c>
      <c r="L98" s="139"/>
    </row>
    <row r="99" spans="1:65" s="9" customFormat="1" ht="24.95" customHeight="1">
      <c r="B99" s="135"/>
      <c r="D99" s="136" t="s">
        <v>136</v>
      </c>
      <c r="E99" s="137"/>
      <c r="F99" s="137"/>
      <c r="G99" s="137"/>
      <c r="H99" s="137"/>
      <c r="I99" s="137"/>
      <c r="J99" s="138">
        <f>J157</f>
        <v>0</v>
      </c>
      <c r="L99" s="135"/>
    </row>
    <row r="100" spans="1:65" s="10" customFormat="1" ht="19.899999999999999" customHeight="1">
      <c r="B100" s="139"/>
      <c r="D100" s="140" t="s">
        <v>137</v>
      </c>
      <c r="E100" s="141"/>
      <c r="F100" s="141"/>
      <c r="G100" s="141"/>
      <c r="H100" s="141"/>
      <c r="I100" s="141"/>
      <c r="J100" s="142">
        <f>J158</f>
        <v>0</v>
      </c>
      <c r="L100" s="139"/>
    </row>
    <row r="101" spans="1:65" s="9" customFormat="1" ht="24.95" customHeight="1">
      <c r="B101" s="135"/>
      <c r="D101" s="136" t="s">
        <v>138</v>
      </c>
      <c r="E101" s="137"/>
      <c r="F101" s="137"/>
      <c r="G101" s="137"/>
      <c r="H101" s="137"/>
      <c r="I101" s="137"/>
      <c r="J101" s="138">
        <f>J164</f>
        <v>0</v>
      </c>
      <c r="L101" s="135"/>
    </row>
    <row r="102" spans="1:65" s="2" customFormat="1" ht="21.75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47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:65" s="2" customFormat="1" ht="6.95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47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65" s="2" customFormat="1" ht="29.25" customHeight="1">
      <c r="A104" s="34"/>
      <c r="B104" s="35"/>
      <c r="C104" s="134" t="s">
        <v>139</v>
      </c>
      <c r="D104" s="34"/>
      <c r="E104" s="34"/>
      <c r="F104" s="34"/>
      <c r="G104" s="34"/>
      <c r="H104" s="34"/>
      <c r="I104" s="34"/>
      <c r="J104" s="143">
        <f>ROUND(J105 + J106 + J107 + J108 + J109 + J110,2)</f>
        <v>0</v>
      </c>
      <c r="K104" s="34"/>
      <c r="L104" s="47"/>
      <c r="N104" s="144" t="s">
        <v>39</v>
      </c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65" s="2" customFormat="1" ht="18" customHeight="1">
      <c r="A105" s="34"/>
      <c r="B105" s="145"/>
      <c r="C105" s="146"/>
      <c r="D105" s="240" t="s">
        <v>140</v>
      </c>
      <c r="E105" s="287"/>
      <c r="F105" s="287"/>
      <c r="G105" s="146"/>
      <c r="H105" s="146"/>
      <c r="I105" s="146"/>
      <c r="J105" s="104">
        <v>0</v>
      </c>
      <c r="K105" s="146"/>
      <c r="L105" s="148"/>
      <c r="M105" s="149"/>
      <c r="N105" s="150" t="s">
        <v>41</v>
      </c>
      <c r="O105" s="149"/>
      <c r="P105" s="149"/>
      <c r="Q105" s="149"/>
      <c r="R105" s="149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9"/>
      <c r="AG105" s="149"/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51" t="s">
        <v>141</v>
      </c>
      <c r="AZ105" s="149"/>
      <c r="BA105" s="149"/>
      <c r="BB105" s="149"/>
      <c r="BC105" s="149"/>
      <c r="BD105" s="149"/>
      <c r="BE105" s="152">
        <f t="shared" ref="BE105:BE110" si="0">IF(N105="základná",J105,0)</f>
        <v>0</v>
      </c>
      <c r="BF105" s="152">
        <f t="shared" ref="BF105:BF110" si="1">IF(N105="znížená",J105,0)</f>
        <v>0</v>
      </c>
      <c r="BG105" s="152">
        <f t="shared" ref="BG105:BG110" si="2">IF(N105="zákl. prenesená",J105,0)</f>
        <v>0</v>
      </c>
      <c r="BH105" s="152">
        <f t="shared" ref="BH105:BH110" si="3">IF(N105="zníž. prenesená",J105,0)</f>
        <v>0</v>
      </c>
      <c r="BI105" s="152">
        <f t="shared" ref="BI105:BI110" si="4">IF(N105="nulová",J105,0)</f>
        <v>0</v>
      </c>
      <c r="BJ105" s="151" t="s">
        <v>94</v>
      </c>
      <c r="BK105" s="149"/>
      <c r="BL105" s="149"/>
      <c r="BM105" s="149"/>
    </row>
    <row r="106" spans="1:65" s="2" customFormat="1" ht="18" customHeight="1">
      <c r="A106" s="34"/>
      <c r="B106" s="145"/>
      <c r="C106" s="146"/>
      <c r="D106" s="240" t="s">
        <v>142</v>
      </c>
      <c r="E106" s="287"/>
      <c r="F106" s="287"/>
      <c r="G106" s="146"/>
      <c r="H106" s="146"/>
      <c r="I106" s="146"/>
      <c r="J106" s="104">
        <v>0</v>
      </c>
      <c r="K106" s="146"/>
      <c r="L106" s="148"/>
      <c r="M106" s="149"/>
      <c r="N106" s="150" t="s">
        <v>41</v>
      </c>
      <c r="O106" s="149"/>
      <c r="P106" s="149"/>
      <c r="Q106" s="149"/>
      <c r="R106" s="149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51" t="s">
        <v>141</v>
      </c>
      <c r="AZ106" s="149"/>
      <c r="BA106" s="149"/>
      <c r="BB106" s="149"/>
      <c r="BC106" s="149"/>
      <c r="BD106" s="149"/>
      <c r="BE106" s="152">
        <f t="shared" si="0"/>
        <v>0</v>
      </c>
      <c r="BF106" s="152">
        <f t="shared" si="1"/>
        <v>0</v>
      </c>
      <c r="BG106" s="152">
        <f t="shared" si="2"/>
        <v>0</v>
      </c>
      <c r="BH106" s="152">
        <f t="shared" si="3"/>
        <v>0</v>
      </c>
      <c r="BI106" s="152">
        <f t="shared" si="4"/>
        <v>0</v>
      </c>
      <c r="BJ106" s="151" t="s">
        <v>94</v>
      </c>
      <c r="BK106" s="149"/>
      <c r="BL106" s="149"/>
      <c r="BM106" s="149"/>
    </row>
    <row r="107" spans="1:65" s="2" customFormat="1" ht="18" customHeight="1">
      <c r="A107" s="34"/>
      <c r="B107" s="145"/>
      <c r="C107" s="146"/>
      <c r="D107" s="240" t="s">
        <v>143</v>
      </c>
      <c r="E107" s="287"/>
      <c r="F107" s="287"/>
      <c r="G107" s="146"/>
      <c r="H107" s="146"/>
      <c r="I107" s="146"/>
      <c r="J107" s="104">
        <v>0</v>
      </c>
      <c r="K107" s="146"/>
      <c r="L107" s="148"/>
      <c r="M107" s="149"/>
      <c r="N107" s="150" t="s">
        <v>41</v>
      </c>
      <c r="O107" s="149"/>
      <c r="P107" s="149"/>
      <c r="Q107" s="149"/>
      <c r="R107" s="149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51" t="s">
        <v>141</v>
      </c>
      <c r="AZ107" s="149"/>
      <c r="BA107" s="149"/>
      <c r="BB107" s="149"/>
      <c r="BC107" s="149"/>
      <c r="BD107" s="149"/>
      <c r="BE107" s="152">
        <f t="shared" si="0"/>
        <v>0</v>
      </c>
      <c r="BF107" s="152">
        <f t="shared" si="1"/>
        <v>0</v>
      </c>
      <c r="BG107" s="152">
        <f t="shared" si="2"/>
        <v>0</v>
      </c>
      <c r="BH107" s="152">
        <f t="shared" si="3"/>
        <v>0</v>
      </c>
      <c r="BI107" s="152">
        <f t="shared" si="4"/>
        <v>0</v>
      </c>
      <c r="BJ107" s="151" t="s">
        <v>94</v>
      </c>
      <c r="BK107" s="149"/>
      <c r="BL107" s="149"/>
      <c r="BM107" s="149"/>
    </row>
    <row r="108" spans="1:65" s="2" customFormat="1" ht="18" customHeight="1">
      <c r="A108" s="34"/>
      <c r="B108" s="145"/>
      <c r="C108" s="146"/>
      <c r="D108" s="240" t="s">
        <v>144</v>
      </c>
      <c r="E108" s="287"/>
      <c r="F108" s="287"/>
      <c r="G108" s="146"/>
      <c r="H108" s="146"/>
      <c r="I108" s="146"/>
      <c r="J108" s="104">
        <v>0</v>
      </c>
      <c r="K108" s="146"/>
      <c r="L108" s="148"/>
      <c r="M108" s="149"/>
      <c r="N108" s="150" t="s">
        <v>41</v>
      </c>
      <c r="O108" s="149"/>
      <c r="P108" s="149"/>
      <c r="Q108" s="149"/>
      <c r="R108" s="149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51" t="s">
        <v>141</v>
      </c>
      <c r="AZ108" s="149"/>
      <c r="BA108" s="149"/>
      <c r="BB108" s="149"/>
      <c r="BC108" s="149"/>
      <c r="BD108" s="149"/>
      <c r="BE108" s="152">
        <f t="shared" si="0"/>
        <v>0</v>
      </c>
      <c r="BF108" s="152">
        <f t="shared" si="1"/>
        <v>0</v>
      </c>
      <c r="BG108" s="152">
        <f t="shared" si="2"/>
        <v>0</v>
      </c>
      <c r="BH108" s="152">
        <f t="shared" si="3"/>
        <v>0</v>
      </c>
      <c r="BI108" s="152">
        <f t="shared" si="4"/>
        <v>0</v>
      </c>
      <c r="BJ108" s="151" t="s">
        <v>94</v>
      </c>
      <c r="BK108" s="149"/>
      <c r="BL108" s="149"/>
      <c r="BM108" s="149"/>
    </row>
    <row r="109" spans="1:65" s="2" customFormat="1" ht="18" customHeight="1">
      <c r="A109" s="34"/>
      <c r="B109" s="145"/>
      <c r="C109" s="146"/>
      <c r="D109" s="240" t="s">
        <v>145</v>
      </c>
      <c r="E109" s="287"/>
      <c r="F109" s="287"/>
      <c r="G109" s="146"/>
      <c r="H109" s="146"/>
      <c r="I109" s="146"/>
      <c r="J109" s="104">
        <v>0</v>
      </c>
      <c r="K109" s="146"/>
      <c r="L109" s="148"/>
      <c r="M109" s="149"/>
      <c r="N109" s="150" t="s">
        <v>41</v>
      </c>
      <c r="O109" s="149"/>
      <c r="P109" s="149"/>
      <c r="Q109" s="149"/>
      <c r="R109" s="149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51" t="s">
        <v>141</v>
      </c>
      <c r="AZ109" s="149"/>
      <c r="BA109" s="149"/>
      <c r="BB109" s="149"/>
      <c r="BC109" s="149"/>
      <c r="BD109" s="149"/>
      <c r="BE109" s="152">
        <f t="shared" si="0"/>
        <v>0</v>
      </c>
      <c r="BF109" s="152">
        <f t="shared" si="1"/>
        <v>0</v>
      </c>
      <c r="BG109" s="152">
        <f t="shared" si="2"/>
        <v>0</v>
      </c>
      <c r="BH109" s="152">
        <f t="shared" si="3"/>
        <v>0</v>
      </c>
      <c r="BI109" s="152">
        <f t="shared" si="4"/>
        <v>0</v>
      </c>
      <c r="BJ109" s="151" t="s">
        <v>94</v>
      </c>
      <c r="BK109" s="149"/>
      <c r="BL109" s="149"/>
      <c r="BM109" s="149"/>
    </row>
    <row r="110" spans="1:65" s="2" customFormat="1" ht="18" customHeight="1">
      <c r="A110" s="34"/>
      <c r="B110" s="145"/>
      <c r="C110" s="146"/>
      <c r="D110" s="147" t="s">
        <v>146</v>
      </c>
      <c r="E110" s="146"/>
      <c r="F110" s="146"/>
      <c r="G110" s="146"/>
      <c r="H110" s="146"/>
      <c r="I110" s="146"/>
      <c r="J110" s="104">
        <f>ROUND(J30*T110,2)</f>
        <v>0</v>
      </c>
      <c r="K110" s="146"/>
      <c r="L110" s="148"/>
      <c r="M110" s="149"/>
      <c r="N110" s="150" t="s">
        <v>41</v>
      </c>
      <c r="O110" s="149"/>
      <c r="P110" s="149"/>
      <c r="Q110" s="149"/>
      <c r="R110" s="149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51" t="s">
        <v>147</v>
      </c>
      <c r="AZ110" s="149"/>
      <c r="BA110" s="149"/>
      <c r="BB110" s="149"/>
      <c r="BC110" s="149"/>
      <c r="BD110" s="149"/>
      <c r="BE110" s="152">
        <f t="shared" si="0"/>
        <v>0</v>
      </c>
      <c r="BF110" s="152">
        <f t="shared" si="1"/>
        <v>0</v>
      </c>
      <c r="BG110" s="152">
        <f t="shared" si="2"/>
        <v>0</v>
      </c>
      <c r="BH110" s="152">
        <f t="shared" si="3"/>
        <v>0</v>
      </c>
      <c r="BI110" s="152">
        <f t="shared" si="4"/>
        <v>0</v>
      </c>
      <c r="BJ110" s="151" t="s">
        <v>94</v>
      </c>
      <c r="BK110" s="149"/>
      <c r="BL110" s="149"/>
      <c r="BM110" s="149"/>
    </row>
    <row r="111" spans="1:65" s="2" customFormat="1" ht="11.25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47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65" s="2" customFormat="1" ht="29.25" customHeight="1">
      <c r="A112" s="34"/>
      <c r="B112" s="35"/>
      <c r="C112" s="111" t="s">
        <v>124</v>
      </c>
      <c r="D112" s="112"/>
      <c r="E112" s="112"/>
      <c r="F112" s="112"/>
      <c r="G112" s="112"/>
      <c r="H112" s="112"/>
      <c r="I112" s="112"/>
      <c r="J112" s="113">
        <f>ROUND(J96+J104,2)</f>
        <v>0</v>
      </c>
      <c r="K112" s="112"/>
      <c r="L112" s="47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31" s="2" customFormat="1" ht="6.95" customHeight="1">
      <c r="A113" s="34"/>
      <c r="B113" s="52"/>
      <c r="C113" s="53"/>
      <c r="D113" s="53"/>
      <c r="E113" s="53"/>
      <c r="F113" s="53"/>
      <c r="G113" s="53"/>
      <c r="H113" s="53"/>
      <c r="I113" s="53"/>
      <c r="J113" s="53"/>
      <c r="K113" s="53"/>
      <c r="L113" s="47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7" spans="1:31" s="2" customFormat="1" ht="6.95" customHeight="1">
      <c r="A117" s="34"/>
      <c r="B117" s="54"/>
      <c r="C117" s="55"/>
      <c r="D117" s="55"/>
      <c r="E117" s="55"/>
      <c r="F117" s="55"/>
      <c r="G117" s="55"/>
      <c r="H117" s="55"/>
      <c r="I117" s="55"/>
      <c r="J117" s="55"/>
      <c r="K117" s="55"/>
      <c r="L117" s="47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24.95" customHeight="1">
      <c r="A118" s="34"/>
      <c r="B118" s="35"/>
      <c r="C118" s="21" t="s">
        <v>148</v>
      </c>
      <c r="D118" s="34"/>
      <c r="E118" s="34"/>
      <c r="F118" s="34"/>
      <c r="G118" s="34"/>
      <c r="H118" s="34"/>
      <c r="I118" s="34"/>
      <c r="J118" s="34"/>
      <c r="K118" s="34"/>
      <c r="L118" s="47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6.95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47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12" customHeight="1">
      <c r="A120" s="34"/>
      <c r="B120" s="35"/>
      <c r="C120" s="27" t="s">
        <v>15</v>
      </c>
      <c r="D120" s="34"/>
      <c r="E120" s="34"/>
      <c r="F120" s="34"/>
      <c r="G120" s="34"/>
      <c r="H120" s="34"/>
      <c r="I120" s="34"/>
      <c r="J120" s="34"/>
      <c r="K120" s="34"/>
      <c r="L120" s="47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6.5" customHeight="1">
      <c r="A121" s="34"/>
      <c r="B121" s="35"/>
      <c r="C121" s="34"/>
      <c r="D121" s="34"/>
      <c r="E121" s="283" t="str">
        <f>E7</f>
        <v>Výstavba a obnova občianskej infraštruktúry v lesných ekosystémoch SNV</v>
      </c>
      <c r="F121" s="284"/>
      <c r="G121" s="284"/>
      <c r="H121" s="284"/>
      <c r="I121" s="34"/>
      <c r="J121" s="34"/>
      <c r="K121" s="34"/>
      <c r="L121" s="47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2" customHeight="1">
      <c r="A122" s="34"/>
      <c r="B122" s="35"/>
      <c r="C122" s="27" t="s">
        <v>126</v>
      </c>
      <c r="D122" s="34"/>
      <c r="E122" s="34"/>
      <c r="F122" s="34"/>
      <c r="G122" s="34"/>
      <c r="H122" s="34"/>
      <c r="I122" s="34"/>
      <c r="J122" s="34"/>
      <c r="K122" s="34"/>
      <c r="L122" s="47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16.5" customHeight="1">
      <c r="A123" s="34"/>
      <c r="B123" s="35"/>
      <c r="C123" s="34"/>
      <c r="D123" s="34"/>
      <c r="E123" s="237" t="str">
        <f>E9</f>
        <v>SO 01 - Cyklistický trail – trasa č. 1</v>
      </c>
      <c r="F123" s="285"/>
      <c r="G123" s="285"/>
      <c r="H123" s="285"/>
      <c r="I123" s="34"/>
      <c r="J123" s="34"/>
      <c r="K123" s="34"/>
      <c r="L123" s="47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6.95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47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12" customHeight="1">
      <c r="A125" s="34"/>
      <c r="B125" s="35"/>
      <c r="C125" s="27" t="s">
        <v>18</v>
      </c>
      <c r="D125" s="34"/>
      <c r="E125" s="34"/>
      <c r="F125" s="25" t="str">
        <f>F12</f>
        <v>Lesy mesta Spišská Nová Ves</v>
      </c>
      <c r="G125" s="34"/>
      <c r="H125" s="34"/>
      <c r="I125" s="27" t="s">
        <v>20</v>
      </c>
      <c r="J125" s="60">
        <f>IF(J12="","",J12)</f>
        <v>44873</v>
      </c>
      <c r="K125" s="34"/>
      <c r="L125" s="47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6.95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47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15.2" customHeight="1">
      <c r="A127" s="34"/>
      <c r="B127" s="35"/>
      <c r="C127" s="27" t="s">
        <v>21</v>
      </c>
      <c r="D127" s="34"/>
      <c r="E127" s="34"/>
      <c r="F127" s="25" t="str">
        <f>E15</f>
        <v xml:space="preserve">Lesy mesta Spišská Nová Ves s.r.o. </v>
      </c>
      <c r="G127" s="34"/>
      <c r="H127" s="34"/>
      <c r="I127" s="27" t="s">
        <v>27</v>
      </c>
      <c r="J127" s="30" t="str">
        <f>E21</f>
        <v>MK2 PLUS, s.r.o.</v>
      </c>
      <c r="K127" s="34"/>
      <c r="L127" s="47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5.2" customHeight="1">
      <c r="A128" s="34"/>
      <c r="B128" s="35"/>
      <c r="C128" s="27" t="s">
        <v>25</v>
      </c>
      <c r="D128" s="34"/>
      <c r="E128" s="34"/>
      <c r="F128" s="25" t="str">
        <f>IF(E18="","",E18)</f>
        <v>Vyplň údaj</v>
      </c>
      <c r="G128" s="34"/>
      <c r="H128" s="34"/>
      <c r="I128" s="27" t="s">
        <v>30</v>
      </c>
      <c r="J128" s="30" t="str">
        <f>E24</f>
        <v xml:space="preserve"> </v>
      </c>
      <c r="K128" s="34"/>
      <c r="L128" s="47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0.35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4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11" customFormat="1" ht="29.25" customHeight="1">
      <c r="A130" s="153"/>
      <c r="B130" s="154"/>
      <c r="C130" s="155" t="s">
        <v>149</v>
      </c>
      <c r="D130" s="156" t="s">
        <v>60</v>
      </c>
      <c r="E130" s="156" t="s">
        <v>56</v>
      </c>
      <c r="F130" s="156" t="s">
        <v>57</v>
      </c>
      <c r="G130" s="156" t="s">
        <v>150</v>
      </c>
      <c r="H130" s="156" t="s">
        <v>151</v>
      </c>
      <c r="I130" s="156" t="s">
        <v>152</v>
      </c>
      <c r="J130" s="157" t="s">
        <v>131</v>
      </c>
      <c r="K130" s="158" t="s">
        <v>153</v>
      </c>
      <c r="L130" s="159"/>
      <c r="M130" s="67" t="s">
        <v>1</v>
      </c>
      <c r="N130" s="68" t="s">
        <v>39</v>
      </c>
      <c r="O130" s="68" t="s">
        <v>154</v>
      </c>
      <c r="P130" s="68" t="s">
        <v>155</v>
      </c>
      <c r="Q130" s="68" t="s">
        <v>156</v>
      </c>
      <c r="R130" s="68" t="s">
        <v>157</v>
      </c>
      <c r="S130" s="68" t="s">
        <v>158</v>
      </c>
      <c r="T130" s="69" t="s">
        <v>159</v>
      </c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</row>
    <row r="131" spans="1:65" s="2" customFormat="1" ht="22.9" customHeight="1">
      <c r="A131" s="34"/>
      <c r="B131" s="35"/>
      <c r="C131" s="74" t="s">
        <v>128</v>
      </c>
      <c r="D131" s="34"/>
      <c r="E131" s="34"/>
      <c r="F131" s="34"/>
      <c r="G131" s="34"/>
      <c r="H131" s="34"/>
      <c r="I131" s="34"/>
      <c r="J131" s="160">
        <f>BK131</f>
        <v>0</v>
      </c>
      <c r="K131" s="34"/>
      <c r="L131" s="35"/>
      <c r="M131" s="70"/>
      <c r="N131" s="61"/>
      <c r="O131" s="71"/>
      <c r="P131" s="161">
        <f>P132+P157+P164</f>
        <v>0</v>
      </c>
      <c r="Q131" s="71"/>
      <c r="R131" s="161">
        <f>R132+R157+R164</f>
        <v>0</v>
      </c>
      <c r="S131" s="71"/>
      <c r="T131" s="162">
        <f>T132+T157+T164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74</v>
      </c>
      <c r="AU131" s="17" t="s">
        <v>133</v>
      </c>
      <c r="BK131" s="163">
        <f>BK132+BK157+BK164</f>
        <v>0</v>
      </c>
    </row>
    <row r="132" spans="1:65" s="12" customFormat="1" ht="25.9" customHeight="1">
      <c r="B132" s="164"/>
      <c r="D132" s="165" t="s">
        <v>74</v>
      </c>
      <c r="E132" s="166" t="s">
        <v>160</v>
      </c>
      <c r="F132" s="166" t="s">
        <v>161</v>
      </c>
      <c r="I132" s="167"/>
      <c r="J132" s="168">
        <f>BK132</f>
        <v>0</v>
      </c>
      <c r="L132" s="164"/>
      <c r="M132" s="169"/>
      <c r="N132" s="170"/>
      <c r="O132" s="170"/>
      <c r="P132" s="171">
        <f>P133</f>
        <v>0</v>
      </c>
      <c r="Q132" s="170"/>
      <c r="R132" s="171">
        <f>R133</f>
        <v>0</v>
      </c>
      <c r="S132" s="170"/>
      <c r="T132" s="172">
        <f>T133</f>
        <v>0</v>
      </c>
      <c r="AR132" s="165" t="s">
        <v>83</v>
      </c>
      <c r="AT132" s="173" t="s">
        <v>74</v>
      </c>
      <c r="AU132" s="173" t="s">
        <v>75</v>
      </c>
      <c r="AY132" s="165" t="s">
        <v>162</v>
      </c>
      <c r="BK132" s="174">
        <f>BK133</f>
        <v>0</v>
      </c>
    </row>
    <row r="133" spans="1:65" s="12" customFormat="1" ht="22.9" customHeight="1">
      <c r="B133" s="164"/>
      <c r="D133" s="165" t="s">
        <v>74</v>
      </c>
      <c r="E133" s="175" t="s">
        <v>83</v>
      </c>
      <c r="F133" s="175" t="s">
        <v>163</v>
      </c>
      <c r="I133" s="167"/>
      <c r="J133" s="176">
        <f>BK133</f>
        <v>0</v>
      </c>
      <c r="L133" s="164"/>
      <c r="M133" s="169"/>
      <c r="N133" s="170"/>
      <c r="O133" s="170"/>
      <c r="P133" s="171">
        <f>SUM(P134:P156)</f>
        <v>0</v>
      </c>
      <c r="Q133" s="170"/>
      <c r="R133" s="171">
        <f>SUM(R134:R156)</f>
        <v>0</v>
      </c>
      <c r="S133" s="170"/>
      <c r="T133" s="172">
        <f>SUM(T134:T156)</f>
        <v>0</v>
      </c>
      <c r="AR133" s="165" t="s">
        <v>83</v>
      </c>
      <c r="AT133" s="173" t="s">
        <v>74</v>
      </c>
      <c r="AU133" s="173" t="s">
        <v>83</v>
      </c>
      <c r="AY133" s="165" t="s">
        <v>162</v>
      </c>
      <c r="BK133" s="174">
        <f>SUM(BK134:BK156)</f>
        <v>0</v>
      </c>
    </row>
    <row r="134" spans="1:65" s="2" customFormat="1" ht="33" customHeight="1">
      <c r="A134" s="34"/>
      <c r="B134" s="145"/>
      <c r="C134" s="177" t="s">
        <v>83</v>
      </c>
      <c r="D134" s="177" t="s">
        <v>164</v>
      </c>
      <c r="E134" s="178" t="s">
        <v>165</v>
      </c>
      <c r="F134" s="179" t="s">
        <v>166</v>
      </c>
      <c r="G134" s="180" t="s">
        <v>167</v>
      </c>
      <c r="H134" s="181">
        <v>200</v>
      </c>
      <c r="I134" s="182"/>
      <c r="J134" s="183">
        <f>ROUND(I134*H134,2)</f>
        <v>0</v>
      </c>
      <c r="K134" s="184"/>
      <c r="L134" s="35"/>
      <c r="M134" s="185" t="s">
        <v>1</v>
      </c>
      <c r="N134" s="186" t="s">
        <v>41</v>
      </c>
      <c r="O134" s="63"/>
      <c r="P134" s="187">
        <f>O134*H134</f>
        <v>0</v>
      </c>
      <c r="Q134" s="187">
        <v>0</v>
      </c>
      <c r="R134" s="187">
        <f>Q134*H134</f>
        <v>0</v>
      </c>
      <c r="S134" s="187">
        <v>0</v>
      </c>
      <c r="T134" s="188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9" t="s">
        <v>168</v>
      </c>
      <c r="AT134" s="189" t="s">
        <v>164</v>
      </c>
      <c r="AU134" s="189" t="s">
        <v>94</v>
      </c>
      <c r="AY134" s="17" t="s">
        <v>162</v>
      </c>
      <c r="BE134" s="107">
        <f>IF(N134="základná",J134,0)</f>
        <v>0</v>
      </c>
      <c r="BF134" s="107">
        <f>IF(N134="znížená",J134,0)</f>
        <v>0</v>
      </c>
      <c r="BG134" s="107">
        <f>IF(N134="zákl. prenesená",J134,0)</f>
        <v>0</v>
      </c>
      <c r="BH134" s="107">
        <f>IF(N134="zníž. prenesená",J134,0)</f>
        <v>0</v>
      </c>
      <c r="BI134" s="107">
        <f>IF(N134="nulová",J134,0)</f>
        <v>0</v>
      </c>
      <c r="BJ134" s="17" t="s">
        <v>94</v>
      </c>
      <c r="BK134" s="107">
        <f>ROUND(I134*H134,2)</f>
        <v>0</v>
      </c>
      <c r="BL134" s="17" t="s">
        <v>168</v>
      </c>
      <c r="BM134" s="189" t="s">
        <v>169</v>
      </c>
    </row>
    <row r="135" spans="1:65" s="13" customFormat="1" ht="11.25">
      <c r="B135" s="190"/>
      <c r="D135" s="191" t="s">
        <v>170</v>
      </c>
      <c r="E135" s="192" t="s">
        <v>1</v>
      </c>
      <c r="F135" s="193" t="s">
        <v>171</v>
      </c>
      <c r="H135" s="194">
        <v>200</v>
      </c>
      <c r="I135" s="195"/>
      <c r="L135" s="190"/>
      <c r="M135" s="196"/>
      <c r="N135" s="197"/>
      <c r="O135" s="197"/>
      <c r="P135" s="197"/>
      <c r="Q135" s="197"/>
      <c r="R135" s="197"/>
      <c r="S135" s="197"/>
      <c r="T135" s="198"/>
      <c r="AT135" s="192" t="s">
        <v>170</v>
      </c>
      <c r="AU135" s="192" t="s">
        <v>94</v>
      </c>
      <c r="AV135" s="13" t="s">
        <v>94</v>
      </c>
      <c r="AW135" s="13" t="s">
        <v>29</v>
      </c>
      <c r="AX135" s="13" t="s">
        <v>75</v>
      </c>
      <c r="AY135" s="192" t="s">
        <v>162</v>
      </c>
    </row>
    <row r="136" spans="1:65" s="14" customFormat="1" ht="11.25">
      <c r="B136" s="199"/>
      <c r="D136" s="191" t="s">
        <v>170</v>
      </c>
      <c r="E136" s="200" t="s">
        <v>1</v>
      </c>
      <c r="F136" s="201" t="s">
        <v>172</v>
      </c>
      <c r="H136" s="202">
        <v>200</v>
      </c>
      <c r="I136" s="203"/>
      <c r="L136" s="199"/>
      <c r="M136" s="204"/>
      <c r="N136" s="205"/>
      <c r="O136" s="205"/>
      <c r="P136" s="205"/>
      <c r="Q136" s="205"/>
      <c r="R136" s="205"/>
      <c r="S136" s="205"/>
      <c r="T136" s="206"/>
      <c r="AT136" s="200" t="s">
        <v>170</v>
      </c>
      <c r="AU136" s="200" t="s">
        <v>94</v>
      </c>
      <c r="AV136" s="14" t="s">
        <v>173</v>
      </c>
      <c r="AW136" s="14" t="s">
        <v>29</v>
      </c>
      <c r="AX136" s="14" t="s">
        <v>75</v>
      </c>
      <c r="AY136" s="200" t="s">
        <v>162</v>
      </c>
    </row>
    <row r="137" spans="1:65" s="15" customFormat="1" ht="11.25">
      <c r="B137" s="207"/>
      <c r="D137" s="191" t="s">
        <v>170</v>
      </c>
      <c r="E137" s="208" t="s">
        <v>1</v>
      </c>
      <c r="F137" s="209" t="s">
        <v>174</v>
      </c>
      <c r="H137" s="210">
        <v>200</v>
      </c>
      <c r="I137" s="211"/>
      <c r="L137" s="207"/>
      <c r="M137" s="212"/>
      <c r="N137" s="213"/>
      <c r="O137" s="213"/>
      <c r="P137" s="213"/>
      <c r="Q137" s="213"/>
      <c r="R137" s="213"/>
      <c r="S137" s="213"/>
      <c r="T137" s="214"/>
      <c r="AT137" s="208" t="s">
        <v>170</v>
      </c>
      <c r="AU137" s="208" t="s">
        <v>94</v>
      </c>
      <c r="AV137" s="15" t="s">
        <v>168</v>
      </c>
      <c r="AW137" s="15" t="s">
        <v>29</v>
      </c>
      <c r="AX137" s="15" t="s">
        <v>83</v>
      </c>
      <c r="AY137" s="208" t="s">
        <v>162</v>
      </c>
    </row>
    <row r="138" spans="1:65" s="2" customFormat="1" ht="24.2" customHeight="1">
      <c r="A138" s="34"/>
      <c r="B138" s="145"/>
      <c r="C138" s="177" t="s">
        <v>94</v>
      </c>
      <c r="D138" s="177" t="s">
        <v>164</v>
      </c>
      <c r="E138" s="178" t="s">
        <v>175</v>
      </c>
      <c r="F138" s="179" t="s">
        <v>176</v>
      </c>
      <c r="G138" s="180" t="s">
        <v>167</v>
      </c>
      <c r="H138" s="181">
        <v>600</v>
      </c>
      <c r="I138" s="182"/>
      <c r="J138" s="183">
        <f>ROUND(I138*H138,2)</f>
        <v>0</v>
      </c>
      <c r="K138" s="184"/>
      <c r="L138" s="35"/>
      <c r="M138" s="185" t="s">
        <v>1</v>
      </c>
      <c r="N138" s="186" t="s">
        <v>41</v>
      </c>
      <c r="O138" s="63"/>
      <c r="P138" s="187">
        <f>O138*H138</f>
        <v>0</v>
      </c>
      <c r="Q138" s="187">
        <v>0</v>
      </c>
      <c r="R138" s="187">
        <f>Q138*H138</f>
        <v>0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168</v>
      </c>
      <c r="AT138" s="189" t="s">
        <v>164</v>
      </c>
      <c r="AU138" s="189" t="s">
        <v>94</v>
      </c>
      <c r="AY138" s="17" t="s">
        <v>162</v>
      </c>
      <c r="BE138" s="107">
        <f>IF(N138="základná",J138,0)</f>
        <v>0</v>
      </c>
      <c r="BF138" s="107">
        <f>IF(N138="znížená",J138,0)</f>
        <v>0</v>
      </c>
      <c r="BG138" s="107">
        <f>IF(N138="zákl. prenesená",J138,0)</f>
        <v>0</v>
      </c>
      <c r="BH138" s="107">
        <f>IF(N138="zníž. prenesená",J138,0)</f>
        <v>0</v>
      </c>
      <c r="BI138" s="107">
        <f>IF(N138="nulová",J138,0)</f>
        <v>0</v>
      </c>
      <c r="BJ138" s="17" t="s">
        <v>94</v>
      </c>
      <c r="BK138" s="107">
        <f>ROUND(I138*H138,2)</f>
        <v>0</v>
      </c>
      <c r="BL138" s="17" t="s">
        <v>168</v>
      </c>
      <c r="BM138" s="189" t="s">
        <v>177</v>
      </c>
    </row>
    <row r="139" spans="1:65" s="13" customFormat="1" ht="11.25">
      <c r="B139" s="190"/>
      <c r="D139" s="191" t="s">
        <v>170</v>
      </c>
      <c r="E139" s="192" t="s">
        <v>1</v>
      </c>
      <c r="F139" s="193" t="s">
        <v>178</v>
      </c>
      <c r="H139" s="194">
        <v>600</v>
      </c>
      <c r="I139" s="195"/>
      <c r="L139" s="190"/>
      <c r="M139" s="196"/>
      <c r="N139" s="197"/>
      <c r="O139" s="197"/>
      <c r="P139" s="197"/>
      <c r="Q139" s="197"/>
      <c r="R139" s="197"/>
      <c r="S139" s="197"/>
      <c r="T139" s="198"/>
      <c r="AT139" s="192" t="s">
        <v>170</v>
      </c>
      <c r="AU139" s="192" t="s">
        <v>94</v>
      </c>
      <c r="AV139" s="13" t="s">
        <v>94</v>
      </c>
      <c r="AW139" s="13" t="s">
        <v>29</v>
      </c>
      <c r="AX139" s="13" t="s">
        <v>75</v>
      </c>
      <c r="AY139" s="192" t="s">
        <v>162</v>
      </c>
    </row>
    <row r="140" spans="1:65" s="14" customFormat="1" ht="11.25">
      <c r="B140" s="199"/>
      <c r="D140" s="191" t="s">
        <v>170</v>
      </c>
      <c r="E140" s="200" t="s">
        <v>1</v>
      </c>
      <c r="F140" s="201" t="s">
        <v>172</v>
      </c>
      <c r="H140" s="202">
        <v>600</v>
      </c>
      <c r="I140" s="203"/>
      <c r="L140" s="199"/>
      <c r="M140" s="204"/>
      <c r="N140" s="205"/>
      <c r="O140" s="205"/>
      <c r="P140" s="205"/>
      <c r="Q140" s="205"/>
      <c r="R140" s="205"/>
      <c r="S140" s="205"/>
      <c r="T140" s="206"/>
      <c r="AT140" s="200" t="s">
        <v>170</v>
      </c>
      <c r="AU140" s="200" t="s">
        <v>94</v>
      </c>
      <c r="AV140" s="14" t="s">
        <v>173</v>
      </c>
      <c r="AW140" s="14" t="s">
        <v>29</v>
      </c>
      <c r="AX140" s="14" t="s">
        <v>75</v>
      </c>
      <c r="AY140" s="200" t="s">
        <v>162</v>
      </c>
    </row>
    <row r="141" spans="1:65" s="15" customFormat="1" ht="11.25">
      <c r="B141" s="207"/>
      <c r="D141" s="191" t="s">
        <v>170</v>
      </c>
      <c r="E141" s="208" t="s">
        <v>1</v>
      </c>
      <c r="F141" s="209" t="s">
        <v>174</v>
      </c>
      <c r="H141" s="210">
        <v>600</v>
      </c>
      <c r="I141" s="211"/>
      <c r="L141" s="207"/>
      <c r="M141" s="212"/>
      <c r="N141" s="213"/>
      <c r="O141" s="213"/>
      <c r="P141" s="213"/>
      <c r="Q141" s="213"/>
      <c r="R141" s="213"/>
      <c r="S141" s="213"/>
      <c r="T141" s="214"/>
      <c r="AT141" s="208" t="s">
        <v>170</v>
      </c>
      <c r="AU141" s="208" t="s">
        <v>94</v>
      </c>
      <c r="AV141" s="15" t="s">
        <v>168</v>
      </c>
      <c r="AW141" s="15" t="s">
        <v>29</v>
      </c>
      <c r="AX141" s="15" t="s">
        <v>83</v>
      </c>
      <c r="AY141" s="208" t="s">
        <v>162</v>
      </c>
    </row>
    <row r="142" spans="1:65" s="2" customFormat="1" ht="24.2" customHeight="1">
      <c r="A142" s="34"/>
      <c r="B142" s="145"/>
      <c r="C142" s="177" t="s">
        <v>173</v>
      </c>
      <c r="D142" s="177" t="s">
        <v>164</v>
      </c>
      <c r="E142" s="178" t="s">
        <v>179</v>
      </c>
      <c r="F142" s="179" t="s">
        <v>180</v>
      </c>
      <c r="G142" s="180" t="s">
        <v>167</v>
      </c>
      <c r="H142" s="181">
        <v>300</v>
      </c>
      <c r="I142" s="182"/>
      <c r="J142" s="183">
        <f>ROUND(I142*H142,2)</f>
        <v>0</v>
      </c>
      <c r="K142" s="184"/>
      <c r="L142" s="35"/>
      <c r="M142" s="185" t="s">
        <v>1</v>
      </c>
      <c r="N142" s="186" t="s">
        <v>41</v>
      </c>
      <c r="O142" s="63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168</v>
      </c>
      <c r="AT142" s="189" t="s">
        <v>164</v>
      </c>
      <c r="AU142" s="189" t="s">
        <v>94</v>
      </c>
      <c r="AY142" s="17" t="s">
        <v>162</v>
      </c>
      <c r="BE142" s="107">
        <f>IF(N142="základná",J142,0)</f>
        <v>0</v>
      </c>
      <c r="BF142" s="107">
        <f>IF(N142="znížená",J142,0)</f>
        <v>0</v>
      </c>
      <c r="BG142" s="107">
        <f>IF(N142="zákl. prenesená",J142,0)</f>
        <v>0</v>
      </c>
      <c r="BH142" s="107">
        <f>IF(N142="zníž. prenesená",J142,0)</f>
        <v>0</v>
      </c>
      <c r="BI142" s="107">
        <f>IF(N142="nulová",J142,0)</f>
        <v>0</v>
      </c>
      <c r="BJ142" s="17" t="s">
        <v>94</v>
      </c>
      <c r="BK142" s="107">
        <f>ROUND(I142*H142,2)</f>
        <v>0</v>
      </c>
      <c r="BL142" s="17" t="s">
        <v>168</v>
      </c>
      <c r="BM142" s="189" t="s">
        <v>181</v>
      </c>
    </row>
    <row r="143" spans="1:65" s="13" customFormat="1" ht="11.25">
      <c r="B143" s="190"/>
      <c r="D143" s="191" t="s">
        <v>170</v>
      </c>
      <c r="E143" s="192" t="s">
        <v>1</v>
      </c>
      <c r="F143" s="193" t="s">
        <v>182</v>
      </c>
      <c r="H143" s="194">
        <v>300</v>
      </c>
      <c r="I143" s="195"/>
      <c r="L143" s="190"/>
      <c r="M143" s="196"/>
      <c r="N143" s="197"/>
      <c r="O143" s="197"/>
      <c r="P143" s="197"/>
      <c r="Q143" s="197"/>
      <c r="R143" s="197"/>
      <c r="S143" s="197"/>
      <c r="T143" s="198"/>
      <c r="AT143" s="192" t="s">
        <v>170</v>
      </c>
      <c r="AU143" s="192" t="s">
        <v>94</v>
      </c>
      <c r="AV143" s="13" t="s">
        <v>94</v>
      </c>
      <c r="AW143" s="13" t="s">
        <v>29</v>
      </c>
      <c r="AX143" s="13" t="s">
        <v>83</v>
      </c>
      <c r="AY143" s="192" t="s">
        <v>162</v>
      </c>
    </row>
    <row r="144" spans="1:65" s="2" customFormat="1" ht="37.9" customHeight="1">
      <c r="A144" s="34"/>
      <c r="B144" s="145"/>
      <c r="C144" s="177" t="s">
        <v>168</v>
      </c>
      <c r="D144" s="177" t="s">
        <v>164</v>
      </c>
      <c r="E144" s="178" t="s">
        <v>183</v>
      </c>
      <c r="F144" s="179" t="s">
        <v>184</v>
      </c>
      <c r="G144" s="180" t="s">
        <v>167</v>
      </c>
      <c r="H144" s="181">
        <v>800</v>
      </c>
      <c r="I144" s="182"/>
      <c r="J144" s="183">
        <f>ROUND(I144*H144,2)</f>
        <v>0</v>
      </c>
      <c r="K144" s="184"/>
      <c r="L144" s="35"/>
      <c r="M144" s="185" t="s">
        <v>1</v>
      </c>
      <c r="N144" s="186" t="s">
        <v>41</v>
      </c>
      <c r="O144" s="63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168</v>
      </c>
      <c r="AT144" s="189" t="s">
        <v>164</v>
      </c>
      <c r="AU144" s="189" t="s">
        <v>94</v>
      </c>
      <c r="AY144" s="17" t="s">
        <v>162</v>
      </c>
      <c r="BE144" s="107">
        <f>IF(N144="základná",J144,0)</f>
        <v>0</v>
      </c>
      <c r="BF144" s="107">
        <f>IF(N144="znížená",J144,0)</f>
        <v>0</v>
      </c>
      <c r="BG144" s="107">
        <f>IF(N144="zákl. prenesená",J144,0)</f>
        <v>0</v>
      </c>
      <c r="BH144" s="107">
        <f>IF(N144="zníž. prenesená",J144,0)</f>
        <v>0</v>
      </c>
      <c r="BI144" s="107">
        <f>IF(N144="nulová",J144,0)</f>
        <v>0</v>
      </c>
      <c r="BJ144" s="17" t="s">
        <v>94</v>
      </c>
      <c r="BK144" s="107">
        <f>ROUND(I144*H144,2)</f>
        <v>0</v>
      </c>
      <c r="BL144" s="17" t="s">
        <v>168</v>
      </c>
      <c r="BM144" s="189" t="s">
        <v>185</v>
      </c>
    </row>
    <row r="145" spans="1:65" s="13" customFormat="1" ht="11.25">
      <c r="B145" s="190"/>
      <c r="D145" s="191" t="s">
        <v>170</v>
      </c>
      <c r="E145" s="192" t="s">
        <v>1</v>
      </c>
      <c r="F145" s="193" t="s">
        <v>186</v>
      </c>
      <c r="H145" s="194">
        <v>200</v>
      </c>
      <c r="I145" s="195"/>
      <c r="L145" s="190"/>
      <c r="M145" s="196"/>
      <c r="N145" s="197"/>
      <c r="O145" s="197"/>
      <c r="P145" s="197"/>
      <c r="Q145" s="197"/>
      <c r="R145" s="197"/>
      <c r="S145" s="197"/>
      <c r="T145" s="198"/>
      <c r="AT145" s="192" t="s">
        <v>170</v>
      </c>
      <c r="AU145" s="192" t="s">
        <v>94</v>
      </c>
      <c r="AV145" s="13" t="s">
        <v>94</v>
      </c>
      <c r="AW145" s="13" t="s">
        <v>29</v>
      </c>
      <c r="AX145" s="13" t="s">
        <v>75</v>
      </c>
      <c r="AY145" s="192" t="s">
        <v>162</v>
      </c>
    </row>
    <row r="146" spans="1:65" s="13" customFormat="1" ht="11.25">
      <c r="B146" s="190"/>
      <c r="D146" s="191" t="s">
        <v>170</v>
      </c>
      <c r="E146" s="192" t="s">
        <v>1</v>
      </c>
      <c r="F146" s="193" t="s">
        <v>187</v>
      </c>
      <c r="H146" s="194">
        <v>600</v>
      </c>
      <c r="I146" s="195"/>
      <c r="L146" s="190"/>
      <c r="M146" s="196"/>
      <c r="N146" s="197"/>
      <c r="O146" s="197"/>
      <c r="P146" s="197"/>
      <c r="Q146" s="197"/>
      <c r="R146" s="197"/>
      <c r="S146" s="197"/>
      <c r="T146" s="198"/>
      <c r="AT146" s="192" t="s">
        <v>170</v>
      </c>
      <c r="AU146" s="192" t="s">
        <v>94</v>
      </c>
      <c r="AV146" s="13" t="s">
        <v>94</v>
      </c>
      <c r="AW146" s="13" t="s">
        <v>29</v>
      </c>
      <c r="AX146" s="13" t="s">
        <v>75</v>
      </c>
      <c r="AY146" s="192" t="s">
        <v>162</v>
      </c>
    </row>
    <row r="147" spans="1:65" s="14" customFormat="1" ht="11.25">
      <c r="B147" s="199"/>
      <c r="D147" s="191" t="s">
        <v>170</v>
      </c>
      <c r="E147" s="200" t="s">
        <v>1</v>
      </c>
      <c r="F147" s="201" t="s">
        <v>172</v>
      </c>
      <c r="H147" s="202">
        <v>800</v>
      </c>
      <c r="I147" s="203"/>
      <c r="L147" s="199"/>
      <c r="M147" s="204"/>
      <c r="N147" s="205"/>
      <c r="O147" s="205"/>
      <c r="P147" s="205"/>
      <c r="Q147" s="205"/>
      <c r="R147" s="205"/>
      <c r="S147" s="205"/>
      <c r="T147" s="206"/>
      <c r="AT147" s="200" t="s">
        <v>170</v>
      </c>
      <c r="AU147" s="200" t="s">
        <v>94</v>
      </c>
      <c r="AV147" s="14" t="s">
        <v>173</v>
      </c>
      <c r="AW147" s="14" t="s">
        <v>29</v>
      </c>
      <c r="AX147" s="14" t="s">
        <v>75</v>
      </c>
      <c r="AY147" s="200" t="s">
        <v>162</v>
      </c>
    </row>
    <row r="148" spans="1:65" s="15" customFormat="1" ht="11.25">
      <c r="B148" s="207"/>
      <c r="D148" s="191" t="s">
        <v>170</v>
      </c>
      <c r="E148" s="208" t="s">
        <v>1</v>
      </c>
      <c r="F148" s="209" t="s">
        <v>174</v>
      </c>
      <c r="H148" s="210">
        <v>800</v>
      </c>
      <c r="I148" s="211"/>
      <c r="L148" s="207"/>
      <c r="M148" s="212"/>
      <c r="N148" s="213"/>
      <c r="O148" s="213"/>
      <c r="P148" s="213"/>
      <c r="Q148" s="213"/>
      <c r="R148" s="213"/>
      <c r="S148" s="213"/>
      <c r="T148" s="214"/>
      <c r="AT148" s="208" t="s">
        <v>170</v>
      </c>
      <c r="AU148" s="208" t="s">
        <v>94</v>
      </c>
      <c r="AV148" s="15" t="s">
        <v>168</v>
      </c>
      <c r="AW148" s="15" t="s">
        <v>29</v>
      </c>
      <c r="AX148" s="15" t="s">
        <v>83</v>
      </c>
      <c r="AY148" s="208" t="s">
        <v>162</v>
      </c>
    </row>
    <row r="149" spans="1:65" s="2" customFormat="1" ht="44.25" customHeight="1">
      <c r="A149" s="34"/>
      <c r="B149" s="145"/>
      <c r="C149" s="177" t="s">
        <v>188</v>
      </c>
      <c r="D149" s="177" t="s">
        <v>164</v>
      </c>
      <c r="E149" s="178" t="s">
        <v>189</v>
      </c>
      <c r="F149" s="179" t="s">
        <v>190</v>
      </c>
      <c r="G149" s="180" t="s">
        <v>167</v>
      </c>
      <c r="H149" s="181">
        <v>5600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41</v>
      </c>
      <c r="O149" s="63"/>
      <c r="P149" s="187">
        <f>O149*H149</f>
        <v>0</v>
      </c>
      <c r="Q149" s="187">
        <v>0</v>
      </c>
      <c r="R149" s="187">
        <f>Q149*H149</f>
        <v>0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168</v>
      </c>
      <c r="AT149" s="189" t="s">
        <v>164</v>
      </c>
      <c r="AU149" s="189" t="s">
        <v>94</v>
      </c>
      <c r="AY149" s="17" t="s">
        <v>162</v>
      </c>
      <c r="BE149" s="107">
        <f>IF(N149="základná",J149,0)</f>
        <v>0</v>
      </c>
      <c r="BF149" s="107">
        <f>IF(N149="znížená",J149,0)</f>
        <v>0</v>
      </c>
      <c r="BG149" s="107">
        <f>IF(N149="zákl. prenesená",J149,0)</f>
        <v>0</v>
      </c>
      <c r="BH149" s="107">
        <f>IF(N149="zníž. prenesená",J149,0)</f>
        <v>0</v>
      </c>
      <c r="BI149" s="107">
        <f>IF(N149="nulová",J149,0)</f>
        <v>0</v>
      </c>
      <c r="BJ149" s="17" t="s">
        <v>94</v>
      </c>
      <c r="BK149" s="107">
        <f>ROUND(I149*H149,2)</f>
        <v>0</v>
      </c>
      <c r="BL149" s="17" t="s">
        <v>168</v>
      </c>
      <c r="BM149" s="189" t="s">
        <v>191</v>
      </c>
    </row>
    <row r="150" spans="1:65" s="13" customFormat="1" ht="11.25">
      <c r="B150" s="190"/>
      <c r="D150" s="191" t="s">
        <v>170</v>
      </c>
      <c r="F150" s="193" t="s">
        <v>192</v>
      </c>
      <c r="H150" s="194">
        <v>5600</v>
      </c>
      <c r="I150" s="195"/>
      <c r="L150" s="190"/>
      <c r="M150" s="196"/>
      <c r="N150" s="197"/>
      <c r="O150" s="197"/>
      <c r="P150" s="197"/>
      <c r="Q150" s="197"/>
      <c r="R150" s="197"/>
      <c r="S150" s="197"/>
      <c r="T150" s="198"/>
      <c r="AT150" s="192" t="s">
        <v>170</v>
      </c>
      <c r="AU150" s="192" t="s">
        <v>94</v>
      </c>
      <c r="AV150" s="13" t="s">
        <v>94</v>
      </c>
      <c r="AW150" s="13" t="s">
        <v>3</v>
      </c>
      <c r="AX150" s="13" t="s">
        <v>83</v>
      </c>
      <c r="AY150" s="192" t="s">
        <v>162</v>
      </c>
    </row>
    <row r="151" spans="1:65" s="2" customFormat="1" ht="24.2" customHeight="1">
      <c r="A151" s="34"/>
      <c r="B151" s="145"/>
      <c r="C151" s="177" t="s">
        <v>193</v>
      </c>
      <c r="D151" s="177" t="s">
        <v>164</v>
      </c>
      <c r="E151" s="178" t="s">
        <v>194</v>
      </c>
      <c r="F151" s="179" t="s">
        <v>195</v>
      </c>
      <c r="G151" s="180" t="s">
        <v>167</v>
      </c>
      <c r="H151" s="181">
        <v>800</v>
      </c>
      <c r="I151" s="182"/>
      <c r="J151" s="183">
        <f>ROUND(I151*H151,2)</f>
        <v>0</v>
      </c>
      <c r="K151" s="184"/>
      <c r="L151" s="35"/>
      <c r="M151" s="185" t="s">
        <v>1</v>
      </c>
      <c r="N151" s="186" t="s">
        <v>41</v>
      </c>
      <c r="O151" s="63"/>
      <c r="P151" s="187">
        <f>O151*H151</f>
        <v>0</v>
      </c>
      <c r="Q151" s="187">
        <v>0</v>
      </c>
      <c r="R151" s="187">
        <f>Q151*H151</f>
        <v>0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168</v>
      </c>
      <c r="AT151" s="189" t="s">
        <v>164</v>
      </c>
      <c r="AU151" s="189" t="s">
        <v>94</v>
      </c>
      <c r="AY151" s="17" t="s">
        <v>162</v>
      </c>
      <c r="BE151" s="107">
        <f>IF(N151="základná",J151,0)</f>
        <v>0</v>
      </c>
      <c r="BF151" s="107">
        <f>IF(N151="znížená",J151,0)</f>
        <v>0</v>
      </c>
      <c r="BG151" s="107">
        <f>IF(N151="zákl. prenesená",J151,0)</f>
        <v>0</v>
      </c>
      <c r="BH151" s="107">
        <f>IF(N151="zníž. prenesená",J151,0)</f>
        <v>0</v>
      </c>
      <c r="BI151" s="107">
        <f>IF(N151="nulová",J151,0)</f>
        <v>0</v>
      </c>
      <c r="BJ151" s="17" t="s">
        <v>94</v>
      </c>
      <c r="BK151" s="107">
        <f>ROUND(I151*H151,2)</f>
        <v>0</v>
      </c>
      <c r="BL151" s="17" t="s">
        <v>168</v>
      </c>
      <c r="BM151" s="189" t="s">
        <v>196</v>
      </c>
    </row>
    <row r="152" spans="1:65" s="13" customFormat="1" ht="11.25">
      <c r="B152" s="190"/>
      <c r="D152" s="191" t="s">
        <v>170</v>
      </c>
      <c r="E152" s="192" t="s">
        <v>1</v>
      </c>
      <c r="F152" s="193" t="s">
        <v>186</v>
      </c>
      <c r="H152" s="194">
        <v>200</v>
      </c>
      <c r="I152" s="195"/>
      <c r="L152" s="190"/>
      <c r="M152" s="196"/>
      <c r="N152" s="197"/>
      <c r="O152" s="197"/>
      <c r="P152" s="197"/>
      <c r="Q152" s="197"/>
      <c r="R152" s="197"/>
      <c r="S152" s="197"/>
      <c r="T152" s="198"/>
      <c r="AT152" s="192" t="s">
        <v>170</v>
      </c>
      <c r="AU152" s="192" t="s">
        <v>94</v>
      </c>
      <c r="AV152" s="13" t="s">
        <v>94</v>
      </c>
      <c r="AW152" s="13" t="s">
        <v>29</v>
      </c>
      <c r="AX152" s="13" t="s">
        <v>75</v>
      </c>
      <c r="AY152" s="192" t="s">
        <v>162</v>
      </c>
    </row>
    <row r="153" spans="1:65" s="13" customFormat="1" ht="11.25">
      <c r="B153" s="190"/>
      <c r="D153" s="191" t="s">
        <v>170</v>
      </c>
      <c r="E153" s="192" t="s">
        <v>1</v>
      </c>
      <c r="F153" s="193" t="s">
        <v>187</v>
      </c>
      <c r="H153" s="194">
        <v>600</v>
      </c>
      <c r="I153" s="195"/>
      <c r="L153" s="190"/>
      <c r="M153" s="196"/>
      <c r="N153" s="197"/>
      <c r="O153" s="197"/>
      <c r="P153" s="197"/>
      <c r="Q153" s="197"/>
      <c r="R153" s="197"/>
      <c r="S153" s="197"/>
      <c r="T153" s="198"/>
      <c r="AT153" s="192" t="s">
        <v>170</v>
      </c>
      <c r="AU153" s="192" t="s">
        <v>94</v>
      </c>
      <c r="AV153" s="13" t="s">
        <v>94</v>
      </c>
      <c r="AW153" s="13" t="s">
        <v>29</v>
      </c>
      <c r="AX153" s="13" t="s">
        <v>75</v>
      </c>
      <c r="AY153" s="192" t="s">
        <v>162</v>
      </c>
    </row>
    <row r="154" spans="1:65" s="14" customFormat="1" ht="11.25">
      <c r="B154" s="199"/>
      <c r="D154" s="191" t="s">
        <v>170</v>
      </c>
      <c r="E154" s="200" t="s">
        <v>1</v>
      </c>
      <c r="F154" s="201" t="s">
        <v>172</v>
      </c>
      <c r="H154" s="202">
        <v>800</v>
      </c>
      <c r="I154" s="203"/>
      <c r="L154" s="199"/>
      <c r="M154" s="204"/>
      <c r="N154" s="205"/>
      <c r="O154" s="205"/>
      <c r="P154" s="205"/>
      <c r="Q154" s="205"/>
      <c r="R154" s="205"/>
      <c r="S154" s="205"/>
      <c r="T154" s="206"/>
      <c r="AT154" s="200" t="s">
        <v>170</v>
      </c>
      <c r="AU154" s="200" t="s">
        <v>94</v>
      </c>
      <c r="AV154" s="14" t="s">
        <v>173</v>
      </c>
      <c r="AW154" s="14" t="s">
        <v>29</v>
      </c>
      <c r="AX154" s="14" t="s">
        <v>75</v>
      </c>
      <c r="AY154" s="200" t="s">
        <v>162</v>
      </c>
    </row>
    <row r="155" spans="1:65" s="15" customFormat="1" ht="11.25">
      <c r="B155" s="207"/>
      <c r="D155" s="191" t="s">
        <v>170</v>
      </c>
      <c r="E155" s="208" t="s">
        <v>1</v>
      </c>
      <c r="F155" s="209" t="s">
        <v>174</v>
      </c>
      <c r="H155" s="210">
        <v>800</v>
      </c>
      <c r="I155" s="211"/>
      <c r="L155" s="207"/>
      <c r="M155" s="212"/>
      <c r="N155" s="213"/>
      <c r="O155" s="213"/>
      <c r="P155" s="213"/>
      <c r="Q155" s="213"/>
      <c r="R155" s="213"/>
      <c r="S155" s="213"/>
      <c r="T155" s="214"/>
      <c r="AT155" s="208" t="s">
        <v>170</v>
      </c>
      <c r="AU155" s="208" t="s">
        <v>94</v>
      </c>
      <c r="AV155" s="15" t="s">
        <v>168</v>
      </c>
      <c r="AW155" s="15" t="s">
        <v>29</v>
      </c>
      <c r="AX155" s="15" t="s">
        <v>83</v>
      </c>
      <c r="AY155" s="208" t="s">
        <v>162</v>
      </c>
    </row>
    <row r="156" spans="1:65" s="2" customFormat="1" ht="16.5" customHeight="1">
      <c r="A156" s="34"/>
      <c r="B156" s="145"/>
      <c r="C156" s="177" t="s">
        <v>197</v>
      </c>
      <c r="D156" s="177" t="s">
        <v>164</v>
      </c>
      <c r="E156" s="178" t="s">
        <v>198</v>
      </c>
      <c r="F156" s="179" t="s">
        <v>199</v>
      </c>
      <c r="G156" s="180" t="s">
        <v>200</v>
      </c>
      <c r="H156" s="181">
        <v>15</v>
      </c>
      <c r="I156" s="182"/>
      <c r="J156" s="183">
        <f>ROUND(I156*H156,2)</f>
        <v>0</v>
      </c>
      <c r="K156" s="184"/>
      <c r="L156" s="35"/>
      <c r="M156" s="185" t="s">
        <v>1</v>
      </c>
      <c r="N156" s="186" t="s">
        <v>41</v>
      </c>
      <c r="O156" s="63"/>
      <c r="P156" s="187">
        <f>O156*H156</f>
        <v>0</v>
      </c>
      <c r="Q156" s="187">
        <v>0</v>
      </c>
      <c r="R156" s="187">
        <f>Q156*H156</f>
        <v>0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168</v>
      </c>
      <c r="AT156" s="189" t="s">
        <v>164</v>
      </c>
      <c r="AU156" s="189" t="s">
        <v>94</v>
      </c>
      <c r="AY156" s="17" t="s">
        <v>162</v>
      </c>
      <c r="BE156" s="107">
        <f>IF(N156="základná",J156,0)</f>
        <v>0</v>
      </c>
      <c r="BF156" s="107">
        <f>IF(N156="znížená",J156,0)</f>
        <v>0</v>
      </c>
      <c r="BG156" s="107">
        <f>IF(N156="zákl. prenesená",J156,0)</f>
        <v>0</v>
      </c>
      <c r="BH156" s="107">
        <f>IF(N156="zníž. prenesená",J156,0)</f>
        <v>0</v>
      </c>
      <c r="BI156" s="107">
        <f>IF(N156="nulová",J156,0)</f>
        <v>0</v>
      </c>
      <c r="BJ156" s="17" t="s">
        <v>94</v>
      </c>
      <c r="BK156" s="107">
        <f>ROUND(I156*H156,2)</f>
        <v>0</v>
      </c>
      <c r="BL156" s="17" t="s">
        <v>168</v>
      </c>
      <c r="BM156" s="189" t="s">
        <v>201</v>
      </c>
    </row>
    <row r="157" spans="1:65" s="12" customFormat="1" ht="25.9" customHeight="1">
      <c r="B157" s="164"/>
      <c r="D157" s="165" t="s">
        <v>74</v>
      </c>
      <c r="E157" s="166" t="s">
        <v>202</v>
      </c>
      <c r="F157" s="166" t="s">
        <v>203</v>
      </c>
      <c r="I157" s="167"/>
      <c r="J157" s="168">
        <f>BK157</f>
        <v>0</v>
      </c>
      <c r="L157" s="164"/>
      <c r="M157" s="169"/>
      <c r="N157" s="170"/>
      <c r="O157" s="170"/>
      <c r="P157" s="171">
        <f>P158</f>
        <v>0</v>
      </c>
      <c r="Q157" s="170"/>
      <c r="R157" s="171">
        <f>R158</f>
        <v>0</v>
      </c>
      <c r="S157" s="170"/>
      <c r="T157" s="172">
        <f>T158</f>
        <v>0</v>
      </c>
      <c r="AR157" s="165" t="s">
        <v>94</v>
      </c>
      <c r="AT157" s="173" t="s">
        <v>74</v>
      </c>
      <c r="AU157" s="173" t="s">
        <v>75</v>
      </c>
      <c r="AY157" s="165" t="s">
        <v>162</v>
      </c>
      <c r="BK157" s="174">
        <f>BK158</f>
        <v>0</v>
      </c>
    </row>
    <row r="158" spans="1:65" s="12" customFormat="1" ht="22.9" customHeight="1">
      <c r="B158" s="164"/>
      <c r="D158" s="165" t="s">
        <v>74</v>
      </c>
      <c r="E158" s="175" t="s">
        <v>204</v>
      </c>
      <c r="F158" s="175" t="s">
        <v>205</v>
      </c>
      <c r="I158" s="167"/>
      <c r="J158" s="176">
        <f>BK158</f>
        <v>0</v>
      </c>
      <c r="L158" s="164"/>
      <c r="M158" s="169"/>
      <c r="N158" s="170"/>
      <c r="O158" s="170"/>
      <c r="P158" s="171">
        <f>SUM(P159:P163)</f>
        <v>0</v>
      </c>
      <c r="Q158" s="170"/>
      <c r="R158" s="171">
        <f>SUM(R159:R163)</f>
        <v>0</v>
      </c>
      <c r="S158" s="170"/>
      <c r="T158" s="172">
        <f>SUM(T159:T163)</f>
        <v>0</v>
      </c>
      <c r="AR158" s="165" t="s">
        <v>94</v>
      </c>
      <c r="AT158" s="173" t="s">
        <v>74</v>
      </c>
      <c r="AU158" s="173" t="s">
        <v>83</v>
      </c>
      <c r="AY158" s="165" t="s">
        <v>162</v>
      </c>
      <c r="BK158" s="174">
        <f>SUM(BK159:BK163)</f>
        <v>0</v>
      </c>
    </row>
    <row r="159" spans="1:65" s="2" customFormat="1" ht="16.5" customHeight="1">
      <c r="A159" s="34"/>
      <c r="B159" s="145"/>
      <c r="C159" s="177" t="s">
        <v>206</v>
      </c>
      <c r="D159" s="177" t="s">
        <v>164</v>
      </c>
      <c r="E159" s="178" t="s">
        <v>207</v>
      </c>
      <c r="F159" s="179" t="s">
        <v>208</v>
      </c>
      <c r="G159" s="180" t="s">
        <v>200</v>
      </c>
      <c r="H159" s="181">
        <v>5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41</v>
      </c>
      <c r="O159" s="63"/>
      <c r="P159" s="187">
        <f>O159*H159</f>
        <v>0</v>
      </c>
      <c r="Q159" s="187">
        <v>0</v>
      </c>
      <c r="R159" s="187">
        <f>Q159*H159</f>
        <v>0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209</v>
      </c>
      <c r="AT159" s="189" t="s">
        <v>164</v>
      </c>
      <c r="AU159" s="189" t="s">
        <v>94</v>
      </c>
      <c r="AY159" s="17" t="s">
        <v>162</v>
      </c>
      <c r="BE159" s="107">
        <f>IF(N159="základná",J159,0)</f>
        <v>0</v>
      </c>
      <c r="BF159" s="107">
        <f>IF(N159="znížená",J159,0)</f>
        <v>0</v>
      </c>
      <c r="BG159" s="107">
        <f>IF(N159="zákl. prenesená",J159,0)</f>
        <v>0</v>
      </c>
      <c r="BH159" s="107">
        <f>IF(N159="zníž. prenesená",J159,0)</f>
        <v>0</v>
      </c>
      <c r="BI159" s="107">
        <f>IF(N159="nulová",J159,0)</f>
        <v>0</v>
      </c>
      <c r="BJ159" s="17" t="s">
        <v>94</v>
      </c>
      <c r="BK159" s="107">
        <f>ROUND(I159*H159,2)</f>
        <v>0</v>
      </c>
      <c r="BL159" s="17" t="s">
        <v>209</v>
      </c>
      <c r="BM159" s="189" t="s">
        <v>210</v>
      </c>
    </row>
    <row r="160" spans="1:65" s="2" customFormat="1" ht="16.5" customHeight="1">
      <c r="A160" s="34"/>
      <c r="B160" s="145"/>
      <c r="C160" s="177" t="s">
        <v>211</v>
      </c>
      <c r="D160" s="177" t="s">
        <v>164</v>
      </c>
      <c r="E160" s="178" t="s">
        <v>212</v>
      </c>
      <c r="F160" s="179" t="s">
        <v>213</v>
      </c>
      <c r="G160" s="180" t="s">
        <v>200</v>
      </c>
      <c r="H160" s="181">
        <v>2</v>
      </c>
      <c r="I160" s="182"/>
      <c r="J160" s="183">
        <f>ROUND(I160*H160,2)</f>
        <v>0</v>
      </c>
      <c r="K160" s="184"/>
      <c r="L160" s="35"/>
      <c r="M160" s="185" t="s">
        <v>1</v>
      </c>
      <c r="N160" s="186" t="s">
        <v>41</v>
      </c>
      <c r="O160" s="63"/>
      <c r="P160" s="187">
        <f>O160*H160</f>
        <v>0</v>
      </c>
      <c r="Q160" s="187">
        <v>0</v>
      </c>
      <c r="R160" s="187">
        <f>Q160*H160</f>
        <v>0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209</v>
      </c>
      <c r="AT160" s="189" t="s">
        <v>164</v>
      </c>
      <c r="AU160" s="189" t="s">
        <v>94</v>
      </c>
      <c r="AY160" s="17" t="s">
        <v>162</v>
      </c>
      <c r="BE160" s="107">
        <f>IF(N160="základná",J160,0)</f>
        <v>0</v>
      </c>
      <c r="BF160" s="107">
        <f>IF(N160="znížená",J160,0)</f>
        <v>0</v>
      </c>
      <c r="BG160" s="107">
        <f>IF(N160="zákl. prenesená",J160,0)</f>
        <v>0</v>
      </c>
      <c r="BH160" s="107">
        <f>IF(N160="zníž. prenesená",J160,0)</f>
        <v>0</v>
      </c>
      <c r="BI160" s="107">
        <f>IF(N160="nulová",J160,0)</f>
        <v>0</v>
      </c>
      <c r="BJ160" s="17" t="s">
        <v>94</v>
      </c>
      <c r="BK160" s="107">
        <f>ROUND(I160*H160,2)</f>
        <v>0</v>
      </c>
      <c r="BL160" s="17" t="s">
        <v>209</v>
      </c>
      <c r="BM160" s="189" t="s">
        <v>214</v>
      </c>
    </row>
    <row r="161" spans="1:65" s="2" customFormat="1" ht="16.5" customHeight="1">
      <c r="A161" s="34"/>
      <c r="B161" s="145"/>
      <c r="C161" s="177" t="s">
        <v>215</v>
      </c>
      <c r="D161" s="177" t="s">
        <v>164</v>
      </c>
      <c r="E161" s="178" t="s">
        <v>216</v>
      </c>
      <c r="F161" s="179" t="s">
        <v>217</v>
      </c>
      <c r="G161" s="180" t="s">
        <v>200</v>
      </c>
      <c r="H161" s="181">
        <v>3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63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209</v>
      </c>
      <c r="AT161" s="189" t="s">
        <v>164</v>
      </c>
      <c r="AU161" s="189" t="s">
        <v>94</v>
      </c>
      <c r="AY161" s="17" t="s">
        <v>162</v>
      </c>
      <c r="BE161" s="107">
        <f>IF(N161="základná",J161,0)</f>
        <v>0</v>
      </c>
      <c r="BF161" s="107">
        <f>IF(N161="znížená",J161,0)</f>
        <v>0</v>
      </c>
      <c r="BG161" s="107">
        <f>IF(N161="zákl. prenesená",J161,0)</f>
        <v>0</v>
      </c>
      <c r="BH161" s="107">
        <f>IF(N161="zníž. prenesená",J161,0)</f>
        <v>0</v>
      </c>
      <c r="BI161" s="107">
        <f>IF(N161="nulová",J161,0)</f>
        <v>0</v>
      </c>
      <c r="BJ161" s="17" t="s">
        <v>94</v>
      </c>
      <c r="BK161" s="107">
        <f>ROUND(I161*H161,2)</f>
        <v>0</v>
      </c>
      <c r="BL161" s="17" t="s">
        <v>209</v>
      </c>
      <c r="BM161" s="189" t="s">
        <v>218</v>
      </c>
    </row>
    <row r="162" spans="1:65" s="2" customFormat="1" ht="16.5" customHeight="1">
      <c r="A162" s="34"/>
      <c r="B162" s="145"/>
      <c r="C162" s="177" t="s">
        <v>219</v>
      </c>
      <c r="D162" s="177" t="s">
        <v>164</v>
      </c>
      <c r="E162" s="178" t="s">
        <v>220</v>
      </c>
      <c r="F162" s="179" t="s">
        <v>221</v>
      </c>
      <c r="G162" s="180" t="s">
        <v>200</v>
      </c>
      <c r="H162" s="181">
        <v>4</v>
      </c>
      <c r="I162" s="182"/>
      <c r="J162" s="183">
        <f>ROUND(I162*H162,2)</f>
        <v>0</v>
      </c>
      <c r="K162" s="184"/>
      <c r="L162" s="35"/>
      <c r="M162" s="185" t="s">
        <v>1</v>
      </c>
      <c r="N162" s="186" t="s">
        <v>41</v>
      </c>
      <c r="O162" s="63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209</v>
      </c>
      <c r="AT162" s="189" t="s">
        <v>164</v>
      </c>
      <c r="AU162" s="189" t="s">
        <v>94</v>
      </c>
      <c r="AY162" s="17" t="s">
        <v>162</v>
      </c>
      <c r="BE162" s="107">
        <f>IF(N162="základná",J162,0)</f>
        <v>0</v>
      </c>
      <c r="BF162" s="107">
        <f>IF(N162="znížená",J162,0)</f>
        <v>0</v>
      </c>
      <c r="BG162" s="107">
        <f>IF(N162="zákl. prenesená",J162,0)</f>
        <v>0</v>
      </c>
      <c r="BH162" s="107">
        <f>IF(N162="zníž. prenesená",J162,0)</f>
        <v>0</v>
      </c>
      <c r="BI162" s="107">
        <f>IF(N162="nulová",J162,0)</f>
        <v>0</v>
      </c>
      <c r="BJ162" s="17" t="s">
        <v>94</v>
      </c>
      <c r="BK162" s="107">
        <f>ROUND(I162*H162,2)</f>
        <v>0</v>
      </c>
      <c r="BL162" s="17" t="s">
        <v>209</v>
      </c>
      <c r="BM162" s="189" t="s">
        <v>222</v>
      </c>
    </row>
    <row r="163" spans="1:65" s="2" customFormat="1" ht="24.2" customHeight="1">
      <c r="A163" s="34"/>
      <c r="B163" s="145"/>
      <c r="C163" s="177" t="s">
        <v>223</v>
      </c>
      <c r="D163" s="177" t="s">
        <v>164</v>
      </c>
      <c r="E163" s="178" t="s">
        <v>224</v>
      </c>
      <c r="F163" s="179" t="s">
        <v>225</v>
      </c>
      <c r="G163" s="180" t="s">
        <v>226</v>
      </c>
      <c r="H163" s="215"/>
      <c r="I163" s="182"/>
      <c r="J163" s="183">
        <f>ROUND(I163*H163,2)</f>
        <v>0</v>
      </c>
      <c r="K163" s="184"/>
      <c r="L163" s="35"/>
      <c r="M163" s="185" t="s">
        <v>1</v>
      </c>
      <c r="N163" s="186" t="s">
        <v>41</v>
      </c>
      <c r="O163" s="63"/>
      <c r="P163" s="187">
        <f>O163*H163</f>
        <v>0</v>
      </c>
      <c r="Q163" s="187">
        <v>0</v>
      </c>
      <c r="R163" s="187">
        <f>Q163*H163</f>
        <v>0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209</v>
      </c>
      <c r="AT163" s="189" t="s">
        <v>164</v>
      </c>
      <c r="AU163" s="189" t="s">
        <v>94</v>
      </c>
      <c r="AY163" s="17" t="s">
        <v>162</v>
      </c>
      <c r="BE163" s="107">
        <f>IF(N163="základná",J163,0)</f>
        <v>0</v>
      </c>
      <c r="BF163" s="107">
        <f>IF(N163="znížená",J163,0)</f>
        <v>0</v>
      </c>
      <c r="BG163" s="107">
        <f>IF(N163="zákl. prenesená",J163,0)</f>
        <v>0</v>
      </c>
      <c r="BH163" s="107">
        <f>IF(N163="zníž. prenesená",J163,0)</f>
        <v>0</v>
      </c>
      <c r="BI163" s="107">
        <f>IF(N163="nulová",J163,0)</f>
        <v>0</v>
      </c>
      <c r="BJ163" s="17" t="s">
        <v>94</v>
      </c>
      <c r="BK163" s="107">
        <f>ROUND(I163*H163,2)</f>
        <v>0</v>
      </c>
      <c r="BL163" s="17" t="s">
        <v>209</v>
      </c>
      <c r="BM163" s="189" t="s">
        <v>227</v>
      </c>
    </row>
    <row r="164" spans="1:65" s="12" customFormat="1" ht="25.9" customHeight="1">
      <c r="B164" s="164"/>
      <c r="D164" s="165" t="s">
        <v>74</v>
      </c>
      <c r="E164" s="166" t="s">
        <v>228</v>
      </c>
      <c r="F164" s="166" t="s">
        <v>229</v>
      </c>
      <c r="I164" s="167"/>
      <c r="J164" s="168">
        <f>BK164</f>
        <v>0</v>
      </c>
      <c r="L164" s="164"/>
      <c r="M164" s="169"/>
      <c r="N164" s="170"/>
      <c r="O164" s="170"/>
      <c r="P164" s="171">
        <f>P165</f>
        <v>0</v>
      </c>
      <c r="Q164" s="170"/>
      <c r="R164" s="171">
        <f>R165</f>
        <v>0</v>
      </c>
      <c r="S164" s="170"/>
      <c r="T164" s="172">
        <f>T165</f>
        <v>0</v>
      </c>
      <c r="AR164" s="165" t="s">
        <v>168</v>
      </c>
      <c r="AT164" s="173" t="s">
        <v>74</v>
      </c>
      <c r="AU164" s="173" t="s">
        <v>75</v>
      </c>
      <c r="AY164" s="165" t="s">
        <v>162</v>
      </c>
      <c r="BK164" s="174">
        <f>BK165</f>
        <v>0</v>
      </c>
    </row>
    <row r="165" spans="1:65" s="2" customFormat="1" ht="44.25" customHeight="1">
      <c r="A165" s="34"/>
      <c r="B165" s="145"/>
      <c r="C165" s="177" t="s">
        <v>230</v>
      </c>
      <c r="D165" s="177" t="s">
        <v>164</v>
      </c>
      <c r="E165" s="178" t="s">
        <v>231</v>
      </c>
      <c r="F165" s="179" t="s">
        <v>232</v>
      </c>
      <c r="G165" s="180" t="s">
        <v>233</v>
      </c>
      <c r="H165" s="181">
        <v>100</v>
      </c>
      <c r="I165" s="182"/>
      <c r="J165" s="183">
        <f>ROUND(I165*H165,2)</f>
        <v>0</v>
      </c>
      <c r="K165" s="184"/>
      <c r="L165" s="35"/>
      <c r="M165" s="216" t="s">
        <v>1</v>
      </c>
      <c r="N165" s="217" t="s">
        <v>41</v>
      </c>
      <c r="O165" s="218"/>
      <c r="P165" s="219">
        <f>O165*H165</f>
        <v>0</v>
      </c>
      <c r="Q165" s="219">
        <v>0</v>
      </c>
      <c r="R165" s="219">
        <f>Q165*H165</f>
        <v>0</v>
      </c>
      <c r="S165" s="219">
        <v>0</v>
      </c>
      <c r="T165" s="220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234</v>
      </c>
      <c r="AT165" s="189" t="s">
        <v>164</v>
      </c>
      <c r="AU165" s="189" t="s">
        <v>83</v>
      </c>
      <c r="AY165" s="17" t="s">
        <v>162</v>
      </c>
      <c r="BE165" s="107">
        <f>IF(N165="základná",J165,0)</f>
        <v>0</v>
      </c>
      <c r="BF165" s="107">
        <f>IF(N165="znížená",J165,0)</f>
        <v>0</v>
      </c>
      <c r="BG165" s="107">
        <f>IF(N165="zákl. prenesená",J165,0)</f>
        <v>0</v>
      </c>
      <c r="BH165" s="107">
        <f>IF(N165="zníž. prenesená",J165,0)</f>
        <v>0</v>
      </c>
      <c r="BI165" s="107">
        <f>IF(N165="nulová",J165,0)</f>
        <v>0</v>
      </c>
      <c r="BJ165" s="17" t="s">
        <v>94</v>
      </c>
      <c r="BK165" s="107">
        <f>ROUND(I165*H165,2)</f>
        <v>0</v>
      </c>
      <c r="BL165" s="17" t="s">
        <v>234</v>
      </c>
      <c r="BM165" s="189" t="s">
        <v>235</v>
      </c>
    </row>
    <row r="166" spans="1:65" s="2" customFormat="1" ht="6.95" customHeight="1">
      <c r="A166" s="34"/>
      <c r="B166" s="52"/>
      <c r="C166" s="53"/>
      <c r="D166" s="53"/>
      <c r="E166" s="53"/>
      <c r="F166" s="53"/>
      <c r="G166" s="53"/>
      <c r="H166" s="53"/>
      <c r="I166" s="53"/>
      <c r="J166" s="53"/>
      <c r="K166" s="53"/>
      <c r="L166" s="35"/>
      <c r="M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</row>
  </sheetData>
  <autoFilter ref="C130:K165" xr:uid="{00000000-0009-0000-0000-000001000000}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6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87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125</v>
      </c>
      <c r="L4" s="20"/>
      <c r="M4" s="114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83" t="str">
        <f>'Rekapitulácia stavby'!K6</f>
        <v>Výstavba a obnova občianskej infraštruktúry v lesných ekosystémoch SNV</v>
      </c>
      <c r="F7" s="284"/>
      <c r="G7" s="284"/>
      <c r="H7" s="284"/>
      <c r="L7" s="20"/>
    </row>
    <row r="8" spans="1:46" s="2" customFormat="1" ht="12" customHeight="1">
      <c r="A8" s="34"/>
      <c r="B8" s="35"/>
      <c r="C8" s="34"/>
      <c r="D8" s="27" t="s">
        <v>126</v>
      </c>
      <c r="E8" s="34"/>
      <c r="F8" s="34"/>
      <c r="G8" s="34"/>
      <c r="H8" s="34"/>
      <c r="I8" s="34"/>
      <c r="J8" s="34"/>
      <c r="K8" s="34"/>
      <c r="L8" s="47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5"/>
      <c r="C9" s="34"/>
      <c r="D9" s="34"/>
      <c r="E9" s="237" t="s">
        <v>236</v>
      </c>
      <c r="F9" s="285"/>
      <c r="G9" s="285"/>
      <c r="H9" s="285"/>
      <c r="I9" s="34"/>
      <c r="J9" s="34"/>
      <c r="K9" s="34"/>
      <c r="L9" s="4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4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5"/>
      <c r="C11" s="34"/>
      <c r="D11" s="27" t="s">
        <v>16</v>
      </c>
      <c r="E11" s="34"/>
      <c r="F11" s="25" t="s">
        <v>1</v>
      </c>
      <c r="G11" s="34"/>
      <c r="H11" s="34"/>
      <c r="I11" s="27" t="s">
        <v>17</v>
      </c>
      <c r="J11" s="25" t="s">
        <v>1</v>
      </c>
      <c r="K11" s="34"/>
      <c r="L11" s="4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5"/>
      <c r="C12" s="34"/>
      <c r="D12" s="27" t="s">
        <v>18</v>
      </c>
      <c r="E12" s="34"/>
      <c r="F12" s="25" t="s">
        <v>19</v>
      </c>
      <c r="G12" s="34"/>
      <c r="H12" s="34"/>
      <c r="I12" s="27" t="s">
        <v>20</v>
      </c>
      <c r="J12" s="60">
        <f>'Rekapitulácia stavby'!AN8</f>
        <v>44873</v>
      </c>
      <c r="K12" s="34"/>
      <c r="L12" s="4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4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7" t="s">
        <v>21</v>
      </c>
      <c r="E14" s="34"/>
      <c r="F14" s="34"/>
      <c r="G14" s="34"/>
      <c r="H14" s="34"/>
      <c r="I14" s="27" t="s">
        <v>22</v>
      </c>
      <c r="J14" s="25" t="s">
        <v>1</v>
      </c>
      <c r="K14" s="34"/>
      <c r="L14" s="4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5"/>
      <c r="C15" s="34"/>
      <c r="D15" s="34"/>
      <c r="E15" s="25" t="s">
        <v>23</v>
      </c>
      <c r="F15" s="34"/>
      <c r="G15" s="34"/>
      <c r="H15" s="34"/>
      <c r="I15" s="27" t="s">
        <v>24</v>
      </c>
      <c r="J15" s="25" t="s">
        <v>1</v>
      </c>
      <c r="K15" s="34"/>
      <c r="L15" s="4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4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5"/>
      <c r="C17" s="34"/>
      <c r="D17" s="27" t="s">
        <v>25</v>
      </c>
      <c r="E17" s="34"/>
      <c r="F17" s="34"/>
      <c r="G17" s="34"/>
      <c r="H17" s="34"/>
      <c r="I17" s="27" t="s">
        <v>22</v>
      </c>
      <c r="J17" s="28" t="str">
        <f>'Rekapitulácia stavby'!AN13</f>
        <v>Vyplň údaj</v>
      </c>
      <c r="K17" s="34"/>
      <c r="L17" s="4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5"/>
      <c r="C18" s="34"/>
      <c r="D18" s="34"/>
      <c r="E18" s="286" t="str">
        <f>'Rekapitulácia stavby'!E14</f>
        <v>Vyplň údaj</v>
      </c>
      <c r="F18" s="244"/>
      <c r="G18" s="244"/>
      <c r="H18" s="244"/>
      <c r="I18" s="27" t="s">
        <v>24</v>
      </c>
      <c r="J18" s="28" t="str">
        <f>'Rekapitulácia stavby'!AN14</f>
        <v>Vyplň údaj</v>
      </c>
      <c r="K18" s="34"/>
      <c r="L18" s="4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4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5"/>
      <c r="C20" s="34"/>
      <c r="D20" s="27" t="s">
        <v>27</v>
      </c>
      <c r="E20" s="34"/>
      <c r="F20" s="34"/>
      <c r="G20" s="34"/>
      <c r="H20" s="34"/>
      <c r="I20" s="27" t="s">
        <v>22</v>
      </c>
      <c r="J20" s="25" t="s">
        <v>1</v>
      </c>
      <c r="K20" s="34"/>
      <c r="L20" s="4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5"/>
      <c r="C21" s="34"/>
      <c r="D21" s="34"/>
      <c r="E21" s="25" t="s">
        <v>28</v>
      </c>
      <c r="F21" s="34"/>
      <c r="G21" s="34"/>
      <c r="H21" s="34"/>
      <c r="I21" s="27" t="s">
        <v>24</v>
      </c>
      <c r="J21" s="25" t="s">
        <v>1</v>
      </c>
      <c r="K21" s="34"/>
      <c r="L21" s="4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4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5"/>
      <c r="C23" s="34"/>
      <c r="D23" s="27" t="s">
        <v>30</v>
      </c>
      <c r="E23" s="34"/>
      <c r="F23" s="34"/>
      <c r="G23" s="34"/>
      <c r="H23" s="34"/>
      <c r="I23" s="27" t="s">
        <v>22</v>
      </c>
      <c r="J23" s="25" t="str">
        <f>IF('Rekapitulácia stavby'!AN19="","",'Rekapitulácia stavby'!AN19)</f>
        <v/>
      </c>
      <c r="K23" s="34"/>
      <c r="L23" s="4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5"/>
      <c r="C24" s="34"/>
      <c r="D24" s="34"/>
      <c r="E24" s="25" t="str">
        <f>IF('Rekapitulácia stavby'!E20="","",'Rekapitulácia stavby'!E20)</f>
        <v xml:space="preserve"> </v>
      </c>
      <c r="F24" s="34"/>
      <c r="G24" s="34"/>
      <c r="H24" s="34"/>
      <c r="I24" s="27" t="s">
        <v>24</v>
      </c>
      <c r="J24" s="25" t="str">
        <f>IF('Rekapitulácia stavby'!AN20="","",'Rekapitulácia stavby'!AN20)</f>
        <v/>
      </c>
      <c r="K24" s="34"/>
      <c r="L24" s="4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4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5"/>
      <c r="C26" s="34"/>
      <c r="D26" s="27" t="s">
        <v>32</v>
      </c>
      <c r="E26" s="34"/>
      <c r="F26" s="34"/>
      <c r="G26" s="34"/>
      <c r="H26" s="34"/>
      <c r="I26" s="34"/>
      <c r="J26" s="34"/>
      <c r="K26" s="34"/>
      <c r="L26" s="4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49" t="s">
        <v>1</v>
      </c>
      <c r="F27" s="249"/>
      <c r="G27" s="249"/>
      <c r="H27" s="249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4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5"/>
      <c r="C29" s="34"/>
      <c r="D29" s="71"/>
      <c r="E29" s="71"/>
      <c r="F29" s="71"/>
      <c r="G29" s="71"/>
      <c r="H29" s="71"/>
      <c r="I29" s="71"/>
      <c r="J29" s="71"/>
      <c r="K29" s="71"/>
      <c r="L29" s="47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5"/>
      <c r="C30" s="34"/>
      <c r="D30" s="25" t="s">
        <v>128</v>
      </c>
      <c r="E30" s="34"/>
      <c r="F30" s="34"/>
      <c r="G30" s="34"/>
      <c r="H30" s="34"/>
      <c r="I30" s="34"/>
      <c r="J30" s="33">
        <f>J96</f>
        <v>0</v>
      </c>
      <c r="K30" s="34"/>
      <c r="L30" s="4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5"/>
      <c r="C31" s="34"/>
      <c r="D31" s="32" t="s">
        <v>119</v>
      </c>
      <c r="E31" s="34"/>
      <c r="F31" s="34"/>
      <c r="G31" s="34"/>
      <c r="H31" s="34"/>
      <c r="I31" s="34"/>
      <c r="J31" s="33">
        <f>J104</f>
        <v>0</v>
      </c>
      <c r="K31" s="34"/>
      <c r="L31" s="4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25.35" customHeight="1">
      <c r="A32" s="34"/>
      <c r="B32" s="35"/>
      <c r="C32" s="34"/>
      <c r="D32" s="118" t="s">
        <v>35</v>
      </c>
      <c r="E32" s="34"/>
      <c r="F32" s="34"/>
      <c r="G32" s="34"/>
      <c r="H32" s="34"/>
      <c r="I32" s="34"/>
      <c r="J32" s="76">
        <f>ROUND(J30 + J31, 2)</f>
        <v>0</v>
      </c>
      <c r="K32" s="34"/>
      <c r="L32" s="4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6.95" customHeight="1">
      <c r="A33" s="34"/>
      <c r="B33" s="35"/>
      <c r="C33" s="34"/>
      <c r="D33" s="71"/>
      <c r="E33" s="71"/>
      <c r="F33" s="71"/>
      <c r="G33" s="71"/>
      <c r="H33" s="71"/>
      <c r="I33" s="71"/>
      <c r="J33" s="71"/>
      <c r="K33" s="71"/>
      <c r="L33" s="4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5"/>
      <c r="C34" s="34"/>
      <c r="D34" s="34"/>
      <c r="E34" s="34"/>
      <c r="F34" s="38" t="s">
        <v>37</v>
      </c>
      <c r="G34" s="34"/>
      <c r="H34" s="34"/>
      <c r="I34" s="38" t="s">
        <v>36</v>
      </c>
      <c r="J34" s="38" t="s">
        <v>38</v>
      </c>
      <c r="K34" s="34"/>
      <c r="L34" s="4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customHeight="1">
      <c r="A35" s="34"/>
      <c r="B35" s="35"/>
      <c r="C35" s="34"/>
      <c r="D35" s="119" t="s">
        <v>39</v>
      </c>
      <c r="E35" s="40" t="s">
        <v>40</v>
      </c>
      <c r="F35" s="120">
        <f>ROUND((SUM(BE104:BE111) + SUM(BE131:BE168)),  2)</f>
        <v>0</v>
      </c>
      <c r="G35" s="121"/>
      <c r="H35" s="121"/>
      <c r="I35" s="122">
        <v>0.2</v>
      </c>
      <c r="J35" s="120">
        <f>ROUND(((SUM(BE104:BE111) + SUM(BE131:BE168))*I35),  2)</f>
        <v>0</v>
      </c>
      <c r="K35" s="34"/>
      <c r="L35" s="4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5"/>
      <c r="C36" s="34"/>
      <c r="D36" s="34"/>
      <c r="E36" s="40" t="s">
        <v>41</v>
      </c>
      <c r="F36" s="120">
        <f>ROUND((SUM(BF104:BF111) + SUM(BF131:BF168)),  2)</f>
        <v>0</v>
      </c>
      <c r="G36" s="121"/>
      <c r="H36" s="121"/>
      <c r="I36" s="122">
        <v>0.2</v>
      </c>
      <c r="J36" s="120">
        <f>ROUND(((SUM(BF104:BF111) + SUM(BF131:BF168))*I36),  2)</f>
        <v>0</v>
      </c>
      <c r="K36" s="34"/>
      <c r="L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5"/>
      <c r="C37" s="34"/>
      <c r="D37" s="34"/>
      <c r="E37" s="27" t="s">
        <v>42</v>
      </c>
      <c r="F37" s="123">
        <f>ROUND((SUM(BG104:BG111) + SUM(BG131:BG168)),  2)</f>
        <v>0</v>
      </c>
      <c r="G37" s="34"/>
      <c r="H37" s="34"/>
      <c r="I37" s="124">
        <v>0.2</v>
      </c>
      <c r="J37" s="123">
        <f>0</f>
        <v>0</v>
      </c>
      <c r="K37" s="34"/>
      <c r="L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hidden="1" customHeight="1">
      <c r="A38" s="34"/>
      <c r="B38" s="35"/>
      <c r="C38" s="34"/>
      <c r="D38" s="34"/>
      <c r="E38" s="27" t="s">
        <v>43</v>
      </c>
      <c r="F38" s="123">
        <f>ROUND((SUM(BH104:BH111) + SUM(BH131:BH168)),  2)</f>
        <v>0</v>
      </c>
      <c r="G38" s="34"/>
      <c r="H38" s="34"/>
      <c r="I38" s="124">
        <v>0.2</v>
      </c>
      <c r="J38" s="123">
        <f>0</f>
        <v>0</v>
      </c>
      <c r="K38" s="34"/>
      <c r="L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5"/>
      <c r="C39" s="34"/>
      <c r="D39" s="34"/>
      <c r="E39" s="40" t="s">
        <v>44</v>
      </c>
      <c r="F39" s="120">
        <f>ROUND((SUM(BI104:BI111) + SUM(BI131:BI168)),  2)</f>
        <v>0</v>
      </c>
      <c r="G39" s="121"/>
      <c r="H39" s="121"/>
      <c r="I39" s="122">
        <v>0</v>
      </c>
      <c r="J39" s="120">
        <f>0</f>
        <v>0</v>
      </c>
      <c r="K39" s="34"/>
      <c r="L39" s="4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6.95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4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25.35" customHeight="1">
      <c r="A41" s="34"/>
      <c r="B41" s="35"/>
      <c r="C41" s="112"/>
      <c r="D41" s="125" t="s">
        <v>45</v>
      </c>
      <c r="E41" s="65"/>
      <c r="F41" s="65"/>
      <c r="G41" s="126" t="s">
        <v>46</v>
      </c>
      <c r="H41" s="127" t="s">
        <v>47</v>
      </c>
      <c r="I41" s="65"/>
      <c r="J41" s="128">
        <f>SUM(J32:J39)</f>
        <v>0</v>
      </c>
      <c r="K41" s="129"/>
      <c r="L41" s="47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14.4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47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7"/>
      <c r="D50" s="48" t="s">
        <v>48</v>
      </c>
      <c r="E50" s="49"/>
      <c r="F50" s="49"/>
      <c r="G50" s="48" t="s">
        <v>49</v>
      </c>
      <c r="H50" s="49"/>
      <c r="I50" s="49"/>
      <c r="J50" s="49"/>
      <c r="K50" s="49"/>
      <c r="L50" s="47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5"/>
      <c r="C61" s="34"/>
      <c r="D61" s="50" t="s">
        <v>50</v>
      </c>
      <c r="E61" s="37"/>
      <c r="F61" s="130" t="s">
        <v>51</v>
      </c>
      <c r="G61" s="50" t="s">
        <v>50</v>
      </c>
      <c r="H61" s="37"/>
      <c r="I61" s="37"/>
      <c r="J61" s="131" t="s">
        <v>51</v>
      </c>
      <c r="K61" s="37"/>
      <c r="L61" s="47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5"/>
      <c r="C65" s="34"/>
      <c r="D65" s="48" t="s">
        <v>52</v>
      </c>
      <c r="E65" s="51"/>
      <c r="F65" s="51"/>
      <c r="G65" s="48" t="s">
        <v>53</v>
      </c>
      <c r="H65" s="51"/>
      <c r="I65" s="51"/>
      <c r="J65" s="51"/>
      <c r="K65" s="51"/>
      <c r="L65" s="47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5"/>
      <c r="C76" s="34"/>
      <c r="D76" s="50" t="s">
        <v>50</v>
      </c>
      <c r="E76" s="37"/>
      <c r="F76" s="130" t="s">
        <v>51</v>
      </c>
      <c r="G76" s="50" t="s">
        <v>50</v>
      </c>
      <c r="H76" s="37"/>
      <c r="I76" s="37"/>
      <c r="J76" s="131" t="s">
        <v>51</v>
      </c>
      <c r="K76" s="37"/>
      <c r="L76" s="47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1" t="s">
        <v>129</v>
      </c>
      <c r="D82" s="34"/>
      <c r="E82" s="34"/>
      <c r="F82" s="34"/>
      <c r="G82" s="34"/>
      <c r="H82" s="34"/>
      <c r="I82" s="34"/>
      <c r="J82" s="34"/>
      <c r="K82" s="34"/>
      <c r="L82" s="4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4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7" t="s">
        <v>15</v>
      </c>
      <c r="D84" s="34"/>
      <c r="E84" s="34"/>
      <c r="F84" s="34"/>
      <c r="G84" s="34"/>
      <c r="H84" s="34"/>
      <c r="I84" s="34"/>
      <c r="J84" s="34"/>
      <c r="K84" s="34"/>
      <c r="L84" s="4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4"/>
      <c r="D85" s="34"/>
      <c r="E85" s="283" t="str">
        <f>E7</f>
        <v>Výstavba a obnova občianskej infraštruktúry v lesných ekosystémoch SNV</v>
      </c>
      <c r="F85" s="284"/>
      <c r="G85" s="284"/>
      <c r="H85" s="284"/>
      <c r="I85" s="34"/>
      <c r="J85" s="34"/>
      <c r="K85" s="34"/>
      <c r="L85" s="4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7" t="s">
        <v>126</v>
      </c>
      <c r="D86" s="34"/>
      <c r="E86" s="34"/>
      <c r="F86" s="34"/>
      <c r="G86" s="34"/>
      <c r="H86" s="34"/>
      <c r="I86" s="34"/>
      <c r="J86" s="34"/>
      <c r="K86" s="34"/>
      <c r="L86" s="47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4"/>
      <c r="D87" s="34"/>
      <c r="E87" s="237" t="str">
        <f>E9</f>
        <v>SO 02 - Cyklistický trail – trasa č. 2</v>
      </c>
      <c r="F87" s="285"/>
      <c r="G87" s="285"/>
      <c r="H87" s="285"/>
      <c r="I87" s="34"/>
      <c r="J87" s="34"/>
      <c r="K87" s="34"/>
      <c r="L87" s="4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4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7" t="s">
        <v>18</v>
      </c>
      <c r="D89" s="34"/>
      <c r="E89" s="34"/>
      <c r="F89" s="25" t="str">
        <f>F12</f>
        <v>Lesy mesta Spišská Nová Ves</v>
      </c>
      <c r="G89" s="34"/>
      <c r="H89" s="34"/>
      <c r="I89" s="27" t="s">
        <v>20</v>
      </c>
      <c r="J89" s="60">
        <f>IF(J12="","",J12)</f>
        <v>44873</v>
      </c>
      <c r="K89" s="34"/>
      <c r="L89" s="4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4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7" t="s">
        <v>21</v>
      </c>
      <c r="D91" s="34"/>
      <c r="E91" s="34"/>
      <c r="F91" s="25" t="str">
        <f>E15</f>
        <v xml:space="preserve">Lesy mesta Spišská Nová Ves s.r.o. </v>
      </c>
      <c r="G91" s="34"/>
      <c r="H91" s="34"/>
      <c r="I91" s="27" t="s">
        <v>27</v>
      </c>
      <c r="J91" s="30" t="str">
        <f>E21</f>
        <v>MK2 PLUS, s.r.o.</v>
      </c>
      <c r="K91" s="34"/>
      <c r="L91" s="4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7" t="s">
        <v>25</v>
      </c>
      <c r="D92" s="34"/>
      <c r="E92" s="34"/>
      <c r="F92" s="25" t="str">
        <f>IF(E18="","",E18)</f>
        <v>Vyplň údaj</v>
      </c>
      <c r="G92" s="34"/>
      <c r="H92" s="34"/>
      <c r="I92" s="27" t="s">
        <v>30</v>
      </c>
      <c r="J92" s="30" t="str">
        <f>E24</f>
        <v xml:space="preserve"> </v>
      </c>
      <c r="K92" s="34"/>
      <c r="L92" s="47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4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32" t="s">
        <v>130</v>
      </c>
      <c r="D94" s="112"/>
      <c r="E94" s="112"/>
      <c r="F94" s="112"/>
      <c r="G94" s="112"/>
      <c r="H94" s="112"/>
      <c r="I94" s="112"/>
      <c r="J94" s="133" t="s">
        <v>131</v>
      </c>
      <c r="K94" s="112"/>
      <c r="L94" s="47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47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34" t="s">
        <v>132</v>
      </c>
      <c r="D96" s="34"/>
      <c r="E96" s="34"/>
      <c r="F96" s="34"/>
      <c r="G96" s="34"/>
      <c r="H96" s="34"/>
      <c r="I96" s="34"/>
      <c r="J96" s="76">
        <f>J131</f>
        <v>0</v>
      </c>
      <c r="K96" s="34"/>
      <c r="L96" s="47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133</v>
      </c>
    </row>
    <row r="97" spans="1:65" s="9" customFormat="1" ht="24.95" customHeight="1">
      <c r="B97" s="135"/>
      <c r="D97" s="136" t="s">
        <v>134</v>
      </c>
      <c r="E97" s="137"/>
      <c r="F97" s="137"/>
      <c r="G97" s="137"/>
      <c r="H97" s="137"/>
      <c r="I97" s="137"/>
      <c r="J97" s="138">
        <f>J132</f>
        <v>0</v>
      </c>
      <c r="L97" s="135"/>
    </row>
    <row r="98" spans="1:65" s="10" customFormat="1" ht="19.899999999999999" customHeight="1">
      <c r="B98" s="139"/>
      <c r="D98" s="140" t="s">
        <v>135</v>
      </c>
      <c r="E98" s="141"/>
      <c r="F98" s="141"/>
      <c r="G98" s="141"/>
      <c r="H98" s="141"/>
      <c r="I98" s="141"/>
      <c r="J98" s="142">
        <f>J133</f>
        <v>0</v>
      </c>
      <c r="L98" s="139"/>
    </row>
    <row r="99" spans="1:65" s="9" customFormat="1" ht="24.95" customHeight="1">
      <c r="B99" s="135"/>
      <c r="D99" s="136" t="s">
        <v>136</v>
      </c>
      <c r="E99" s="137"/>
      <c r="F99" s="137"/>
      <c r="G99" s="137"/>
      <c r="H99" s="137"/>
      <c r="I99" s="137"/>
      <c r="J99" s="138">
        <f>J160</f>
        <v>0</v>
      </c>
      <c r="L99" s="135"/>
    </row>
    <row r="100" spans="1:65" s="10" customFormat="1" ht="19.899999999999999" customHeight="1">
      <c r="B100" s="139"/>
      <c r="D100" s="140" t="s">
        <v>137</v>
      </c>
      <c r="E100" s="141"/>
      <c r="F100" s="141"/>
      <c r="G100" s="141"/>
      <c r="H100" s="141"/>
      <c r="I100" s="141"/>
      <c r="J100" s="142">
        <f>J161</f>
        <v>0</v>
      </c>
      <c r="L100" s="139"/>
    </row>
    <row r="101" spans="1:65" s="9" customFormat="1" ht="24.95" customHeight="1">
      <c r="B101" s="135"/>
      <c r="D101" s="136" t="s">
        <v>138</v>
      </c>
      <c r="E101" s="137"/>
      <c r="F101" s="137"/>
      <c r="G101" s="137"/>
      <c r="H101" s="137"/>
      <c r="I101" s="137"/>
      <c r="J101" s="138">
        <f>J167</f>
        <v>0</v>
      </c>
      <c r="L101" s="135"/>
    </row>
    <row r="102" spans="1:65" s="2" customFormat="1" ht="21.75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47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:65" s="2" customFormat="1" ht="6.95" customHeight="1">
      <c r="A103" s="34"/>
      <c r="B103" s="35"/>
      <c r="C103" s="34"/>
      <c r="D103" s="34"/>
      <c r="E103" s="34"/>
      <c r="F103" s="34"/>
      <c r="G103" s="34"/>
      <c r="H103" s="34"/>
      <c r="I103" s="34"/>
      <c r="J103" s="34"/>
      <c r="K103" s="34"/>
      <c r="L103" s="47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65" s="2" customFormat="1" ht="29.25" customHeight="1">
      <c r="A104" s="34"/>
      <c r="B104" s="35"/>
      <c r="C104" s="134" t="s">
        <v>139</v>
      </c>
      <c r="D104" s="34"/>
      <c r="E104" s="34"/>
      <c r="F104" s="34"/>
      <c r="G104" s="34"/>
      <c r="H104" s="34"/>
      <c r="I104" s="34"/>
      <c r="J104" s="143">
        <f>ROUND(J105 + J106 + J107 + J108 + J109 + J110,2)</f>
        <v>0</v>
      </c>
      <c r="K104" s="34"/>
      <c r="L104" s="47"/>
      <c r="N104" s="144" t="s">
        <v>39</v>
      </c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65" s="2" customFormat="1" ht="18" customHeight="1">
      <c r="A105" s="34"/>
      <c r="B105" s="145"/>
      <c r="C105" s="146"/>
      <c r="D105" s="240" t="s">
        <v>140</v>
      </c>
      <c r="E105" s="287"/>
      <c r="F105" s="287"/>
      <c r="G105" s="146"/>
      <c r="H105" s="146"/>
      <c r="I105" s="146"/>
      <c r="J105" s="104">
        <v>0</v>
      </c>
      <c r="K105" s="146"/>
      <c r="L105" s="148"/>
      <c r="M105" s="149"/>
      <c r="N105" s="150" t="s">
        <v>41</v>
      </c>
      <c r="O105" s="149"/>
      <c r="P105" s="149"/>
      <c r="Q105" s="149"/>
      <c r="R105" s="149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9"/>
      <c r="AG105" s="149"/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51" t="s">
        <v>141</v>
      </c>
      <c r="AZ105" s="149"/>
      <c r="BA105" s="149"/>
      <c r="BB105" s="149"/>
      <c r="BC105" s="149"/>
      <c r="BD105" s="149"/>
      <c r="BE105" s="152">
        <f t="shared" ref="BE105:BE110" si="0">IF(N105="základná",J105,0)</f>
        <v>0</v>
      </c>
      <c r="BF105" s="152">
        <f t="shared" ref="BF105:BF110" si="1">IF(N105="znížená",J105,0)</f>
        <v>0</v>
      </c>
      <c r="BG105" s="152">
        <f t="shared" ref="BG105:BG110" si="2">IF(N105="zákl. prenesená",J105,0)</f>
        <v>0</v>
      </c>
      <c r="BH105" s="152">
        <f t="shared" ref="BH105:BH110" si="3">IF(N105="zníž. prenesená",J105,0)</f>
        <v>0</v>
      </c>
      <c r="BI105" s="152">
        <f t="shared" ref="BI105:BI110" si="4">IF(N105="nulová",J105,0)</f>
        <v>0</v>
      </c>
      <c r="BJ105" s="151" t="s">
        <v>94</v>
      </c>
      <c r="BK105" s="149"/>
      <c r="BL105" s="149"/>
      <c r="BM105" s="149"/>
    </row>
    <row r="106" spans="1:65" s="2" customFormat="1" ht="18" customHeight="1">
      <c r="A106" s="34"/>
      <c r="B106" s="145"/>
      <c r="C106" s="146"/>
      <c r="D106" s="240" t="s">
        <v>142</v>
      </c>
      <c r="E106" s="287"/>
      <c r="F106" s="287"/>
      <c r="G106" s="146"/>
      <c r="H106" s="146"/>
      <c r="I106" s="146"/>
      <c r="J106" s="104">
        <v>0</v>
      </c>
      <c r="K106" s="146"/>
      <c r="L106" s="148"/>
      <c r="M106" s="149"/>
      <c r="N106" s="150" t="s">
        <v>41</v>
      </c>
      <c r="O106" s="149"/>
      <c r="P106" s="149"/>
      <c r="Q106" s="149"/>
      <c r="R106" s="149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51" t="s">
        <v>141</v>
      </c>
      <c r="AZ106" s="149"/>
      <c r="BA106" s="149"/>
      <c r="BB106" s="149"/>
      <c r="BC106" s="149"/>
      <c r="BD106" s="149"/>
      <c r="BE106" s="152">
        <f t="shared" si="0"/>
        <v>0</v>
      </c>
      <c r="BF106" s="152">
        <f t="shared" si="1"/>
        <v>0</v>
      </c>
      <c r="BG106" s="152">
        <f t="shared" si="2"/>
        <v>0</v>
      </c>
      <c r="BH106" s="152">
        <f t="shared" si="3"/>
        <v>0</v>
      </c>
      <c r="BI106" s="152">
        <f t="shared" si="4"/>
        <v>0</v>
      </c>
      <c r="BJ106" s="151" t="s">
        <v>94</v>
      </c>
      <c r="BK106" s="149"/>
      <c r="BL106" s="149"/>
      <c r="BM106" s="149"/>
    </row>
    <row r="107" spans="1:65" s="2" customFormat="1" ht="18" customHeight="1">
      <c r="A107" s="34"/>
      <c r="B107" s="145"/>
      <c r="C107" s="146"/>
      <c r="D107" s="240" t="s">
        <v>143</v>
      </c>
      <c r="E107" s="287"/>
      <c r="F107" s="287"/>
      <c r="G107" s="146"/>
      <c r="H107" s="146"/>
      <c r="I107" s="146"/>
      <c r="J107" s="104">
        <v>0</v>
      </c>
      <c r="K107" s="146"/>
      <c r="L107" s="148"/>
      <c r="M107" s="149"/>
      <c r="N107" s="150" t="s">
        <v>41</v>
      </c>
      <c r="O107" s="149"/>
      <c r="P107" s="149"/>
      <c r="Q107" s="149"/>
      <c r="R107" s="149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9"/>
      <c r="AG107" s="149"/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51" t="s">
        <v>141</v>
      </c>
      <c r="AZ107" s="149"/>
      <c r="BA107" s="149"/>
      <c r="BB107" s="149"/>
      <c r="BC107" s="149"/>
      <c r="BD107" s="149"/>
      <c r="BE107" s="152">
        <f t="shared" si="0"/>
        <v>0</v>
      </c>
      <c r="BF107" s="152">
        <f t="shared" si="1"/>
        <v>0</v>
      </c>
      <c r="BG107" s="152">
        <f t="shared" si="2"/>
        <v>0</v>
      </c>
      <c r="BH107" s="152">
        <f t="shared" si="3"/>
        <v>0</v>
      </c>
      <c r="BI107" s="152">
        <f t="shared" si="4"/>
        <v>0</v>
      </c>
      <c r="BJ107" s="151" t="s">
        <v>94</v>
      </c>
      <c r="BK107" s="149"/>
      <c r="BL107" s="149"/>
      <c r="BM107" s="149"/>
    </row>
    <row r="108" spans="1:65" s="2" customFormat="1" ht="18" customHeight="1">
      <c r="A108" s="34"/>
      <c r="B108" s="145"/>
      <c r="C108" s="146"/>
      <c r="D108" s="240" t="s">
        <v>144</v>
      </c>
      <c r="E108" s="287"/>
      <c r="F108" s="287"/>
      <c r="G108" s="146"/>
      <c r="H108" s="146"/>
      <c r="I108" s="146"/>
      <c r="J108" s="104">
        <v>0</v>
      </c>
      <c r="K108" s="146"/>
      <c r="L108" s="148"/>
      <c r="M108" s="149"/>
      <c r="N108" s="150" t="s">
        <v>41</v>
      </c>
      <c r="O108" s="149"/>
      <c r="P108" s="149"/>
      <c r="Q108" s="149"/>
      <c r="R108" s="149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51" t="s">
        <v>141</v>
      </c>
      <c r="AZ108" s="149"/>
      <c r="BA108" s="149"/>
      <c r="BB108" s="149"/>
      <c r="BC108" s="149"/>
      <c r="BD108" s="149"/>
      <c r="BE108" s="152">
        <f t="shared" si="0"/>
        <v>0</v>
      </c>
      <c r="BF108" s="152">
        <f t="shared" si="1"/>
        <v>0</v>
      </c>
      <c r="BG108" s="152">
        <f t="shared" si="2"/>
        <v>0</v>
      </c>
      <c r="BH108" s="152">
        <f t="shared" si="3"/>
        <v>0</v>
      </c>
      <c r="BI108" s="152">
        <f t="shared" si="4"/>
        <v>0</v>
      </c>
      <c r="BJ108" s="151" t="s">
        <v>94</v>
      </c>
      <c r="BK108" s="149"/>
      <c r="BL108" s="149"/>
      <c r="BM108" s="149"/>
    </row>
    <row r="109" spans="1:65" s="2" customFormat="1" ht="18" customHeight="1">
      <c r="A109" s="34"/>
      <c r="B109" s="145"/>
      <c r="C109" s="146"/>
      <c r="D109" s="240" t="s">
        <v>145</v>
      </c>
      <c r="E109" s="287"/>
      <c r="F109" s="287"/>
      <c r="G109" s="146"/>
      <c r="H109" s="146"/>
      <c r="I109" s="146"/>
      <c r="J109" s="104">
        <v>0</v>
      </c>
      <c r="K109" s="146"/>
      <c r="L109" s="148"/>
      <c r="M109" s="149"/>
      <c r="N109" s="150" t="s">
        <v>41</v>
      </c>
      <c r="O109" s="149"/>
      <c r="P109" s="149"/>
      <c r="Q109" s="149"/>
      <c r="R109" s="149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51" t="s">
        <v>141</v>
      </c>
      <c r="AZ109" s="149"/>
      <c r="BA109" s="149"/>
      <c r="BB109" s="149"/>
      <c r="BC109" s="149"/>
      <c r="BD109" s="149"/>
      <c r="BE109" s="152">
        <f t="shared" si="0"/>
        <v>0</v>
      </c>
      <c r="BF109" s="152">
        <f t="shared" si="1"/>
        <v>0</v>
      </c>
      <c r="BG109" s="152">
        <f t="shared" si="2"/>
        <v>0</v>
      </c>
      <c r="BH109" s="152">
        <f t="shared" si="3"/>
        <v>0</v>
      </c>
      <c r="BI109" s="152">
        <f t="shared" si="4"/>
        <v>0</v>
      </c>
      <c r="BJ109" s="151" t="s">
        <v>94</v>
      </c>
      <c r="BK109" s="149"/>
      <c r="BL109" s="149"/>
      <c r="BM109" s="149"/>
    </row>
    <row r="110" spans="1:65" s="2" customFormat="1" ht="18" customHeight="1">
      <c r="A110" s="34"/>
      <c r="B110" s="145"/>
      <c r="C110" s="146"/>
      <c r="D110" s="147" t="s">
        <v>146</v>
      </c>
      <c r="E110" s="146"/>
      <c r="F110" s="146"/>
      <c r="G110" s="146"/>
      <c r="H110" s="146"/>
      <c r="I110" s="146"/>
      <c r="J110" s="104">
        <f>ROUND(J30*T110,2)</f>
        <v>0</v>
      </c>
      <c r="K110" s="146"/>
      <c r="L110" s="148"/>
      <c r="M110" s="149"/>
      <c r="N110" s="150" t="s">
        <v>41</v>
      </c>
      <c r="O110" s="149"/>
      <c r="P110" s="149"/>
      <c r="Q110" s="149"/>
      <c r="R110" s="149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51" t="s">
        <v>147</v>
      </c>
      <c r="AZ110" s="149"/>
      <c r="BA110" s="149"/>
      <c r="BB110" s="149"/>
      <c r="BC110" s="149"/>
      <c r="BD110" s="149"/>
      <c r="BE110" s="152">
        <f t="shared" si="0"/>
        <v>0</v>
      </c>
      <c r="BF110" s="152">
        <f t="shared" si="1"/>
        <v>0</v>
      </c>
      <c r="BG110" s="152">
        <f t="shared" si="2"/>
        <v>0</v>
      </c>
      <c r="BH110" s="152">
        <f t="shared" si="3"/>
        <v>0</v>
      </c>
      <c r="BI110" s="152">
        <f t="shared" si="4"/>
        <v>0</v>
      </c>
      <c r="BJ110" s="151" t="s">
        <v>94</v>
      </c>
      <c r="BK110" s="149"/>
      <c r="BL110" s="149"/>
      <c r="BM110" s="149"/>
    </row>
    <row r="111" spans="1:65" s="2" customFormat="1" ht="11.25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47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65" s="2" customFormat="1" ht="29.25" customHeight="1">
      <c r="A112" s="34"/>
      <c r="B112" s="35"/>
      <c r="C112" s="111" t="s">
        <v>124</v>
      </c>
      <c r="D112" s="112"/>
      <c r="E112" s="112"/>
      <c r="F112" s="112"/>
      <c r="G112" s="112"/>
      <c r="H112" s="112"/>
      <c r="I112" s="112"/>
      <c r="J112" s="113">
        <f>ROUND(J96+J104,2)</f>
        <v>0</v>
      </c>
      <c r="K112" s="112"/>
      <c r="L112" s="47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31" s="2" customFormat="1" ht="6.95" customHeight="1">
      <c r="A113" s="34"/>
      <c r="B113" s="52"/>
      <c r="C113" s="53"/>
      <c r="D113" s="53"/>
      <c r="E113" s="53"/>
      <c r="F113" s="53"/>
      <c r="G113" s="53"/>
      <c r="H113" s="53"/>
      <c r="I113" s="53"/>
      <c r="J113" s="53"/>
      <c r="K113" s="53"/>
      <c r="L113" s="47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7" spans="1:31" s="2" customFormat="1" ht="6.95" customHeight="1">
      <c r="A117" s="34"/>
      <c r="B117" s="54"/>
      <c r="C117" s="55"/>
      <c r="D117" s="55"/>
      <c r="E117" s="55"/>
      <c r="F117" s="55"/>
      <c r="G117" s="55"/>
      <c r="H117" s="55"/>
      <c r="I117" s="55"/>
      <c r="J117" s="55"/>
      <c r="K117" s="55"/>
      <c r="L117" s="47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24.95" customHeight="1">
      <c r="A118" s="34"/>
      <c r="B118" s="35"/>
      <c r="C118" s="21" t="s">
        <v>148</v>
      </c>
      <c r="D118" s="34"/>
      <c r="E118" s="34"/>
      <c r="F118" s="34"/>
      <c r="G118" s="34"/>
      <c r="H118" s="34"/>
      <c r="I118" s="34"/>
      <c r="J118" s="34"/>
      <c r="K118" s="34"/>
      <c r="L118" s="47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6.95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47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12" customHeight="1">
      <c r="A120" s="34"/>
      <c r="B120" s="35"/>
      <c r="C120" s="27" t="s">
        <v>15</v>
      </c>
      <c r="D120" s="34"/>
      <c r="E120" s="34"/>
      <c r="F120" s="34"/>
      <c r="G120" s="34"/>
      <c r="H120" s="34"/>
      <c r="I120" s="34"/>
      <c r="J120" s="34"/>
      <c r="K120" s="34"/>
      <c r="L120" s="47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6.5" customHeight="1">
      <c r="A121" s="34"/>
      <c r="B121" s="35"/>
      <c r="C121" s="34"/>
      <c r="D121" s="34"/>
      <c r="E121" s="283" t="str">
        <f>E7</f>
        <v>Výstavba a obnova občianskej infraštruktúry v lesných ekosystémoch SNV</v>
      </c>
      <c r="F121" s="284"/>
      <c r="G121" s="284"/>
      <c r="H121" s="284"/>
      <c r="I121" s="34"/>
      <c r="J121" s="34"/>
      <c r="K121" s="34"/>
      <c r="L121" s="47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2" customHeight="1">
      <c r="A122" s="34"/>
      <c r="B122" s="35"/>
      <c r="C122" s="27" t="s">
        <v>126</v>
      </c>
      <c r="D122" s="34"/>
      <c r="E122" s="34"/>
      <c r="F122" s="34"/>
      <c r="G122" s="34"/>
      <c r="H122" s="34"/>
      <c r="I122" s="34"/>
      <c r="J122" s="34"/>
      <c r="K122" s="34"/>
      <c r="L122" s="47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16.5" customHeight="1">
      <c r="A123" s="34"/>
      <c r="B123" s="35"/>
      <c r="C123" s="34"/>
      <c r="D123" s="34"/>
      <c r="E123" s="237" t="str">
        <f>E9</f>
        <v>SO 02 - Cyklistický trail – trasa č. 2</v>
      </c>
      <c r="F123" s="285"/>
      <c r="G123" s="285"/>
      <c r="H123" s="285"/>
      <c r="I123" s="34"/>
      <c r="J123" s="34"/>
      <c r="K123" s="34"/>
      <c r="L123" s="47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6.95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47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12" customHeight="1">
      <c r="A125" s="34"/>
      <c r="B125" s="35"/>
      <c r="C125" s="27" t="s">
        <v>18</v>
      </c>
      <c r="D125" s="34"/>
      <c r="E125" s="34"/>
      <c r="F125" s="25" t="str">
        <f>F12</f>
        <v>Lesy mesta Spišská Nová Ves</v>
      </c>
      <c r="G125" s="34"/>
      <c r="H125" s="34"/>
      <c r="I125" s="27" t="s">
        <v>20</v>
      </c>
      <c r="J125" s="60">
        <f>IF(J12="","",J12)</f>
        <v>44873</v>
      </c>
      <c r="K125" s="34"/>
      <c r="L125" s="47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6.95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47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15.2" customHeight="1">
      <c r="A127" s="34"/>
      <c r="B127" s="35"/>
      <c r="C127" s="27" t="s">
        <v>21</v>
      </c>
      <c r="D127" s="34"/>
      <c r="E127" s="34"/>
      <c r="F127" s="25" t="str">
        <f>E15</f>
        <v xml:space="preserve">Lesy mesta Spišská Nová Ves s.r.o. </v>
      </c>
      <c r="G127" s="34"/>
      <c r="H127" s="34"/>
      <c r="I127" s="27" t="s">
        <v>27</v>
      </c>
      <c r="J127" s="30" t="str">
        <f>E21</f>
        <v>MK2 PLUS, s.r.o.</v>
      </c>
      <c r="K127" s="34"/>
      <c r="L127" s="47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5.2" customHeight="1">
      <c r="A128" s="34"/>
      <c r="B128" s="35"/>
      <c r="C128" s="27" t="s">
        <v>25</v>
      </c>
      <c r="D128" s="34"/>
      <c r="E128" s="34"/>
      <c r="F128" s="25" t="str">
        <f>IF(E18="","",E18)</f>
        <v>Vyplň údaj</v>
      </c>
      <c r="G128" s="34"/>
      <c r="H128" s="34"/>
      <c r="I128" s="27" t="s">
        <v>30</v>
      </c>
      <c r="J128" s="30" t="str">
        <f>E24</f>
        <v xml:space="preserve"> </v>
      </c>
      <c r="K128" s="34"/>
      <c r="L128" s="47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0.35" customHeight="1">
      <c r="A129" s="34"/>
      <c r="B129" s="35"/>
      <c r="C129" s="34"/>
      <c r="D129" s="34"/>
      <c r="E129" s="34"/>
      <c r="F129" s="34"/>
      <c r="G129" s="34"/>
      <c r="H129" s="34"/>
      <c r="I129" s="34"/>
      <c r="J129" s="34"/>
      <c r="K129" s="34"/>
      <c r="L129" s="4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11" customFormat="1" ht="29.25" customHeight="1">
      <c r="A130" s="153"/>
      <c r="B130" s="154"/>
      <c r="C130" s="155" t="s">
        <v>149</v>
      </c>
      <c r="D130" s="156" t="s">
        <v>60</v>
      </c>
      <c r="E130" s="156" t="s">
        <v>56</v>
      </c>
      <c r="F130" s="156" t="s">
        <v>57</v>
      </c>
      <c r="G130" s="156" t="s">
        <v>150</v>
      </c>
      <c r="H130" s="156" t="s">
        <v>151</v>
      </c>
      <c r="I130" s="156" t="s">
        <v>152</v>
      </c>
      <c r="J130" s="157" t="s">
        <v>131</v>
      </c>
      <c r="K130" s="158" t="s">
        <v>153</v>
      </c>
      <c r="L130" s="159"/>
      <c r="M130" s="67" t="s">
        <v>1</v>
      </c>
      <c r="N130" s="68" t="s">
        <v>39</v>
      </c>
      <c r="O130" s="68" t="s">
        <v>154</v>
      </c>
      <c r="P130" s="68" t="s">
        <v>155</v>
      </c>
      <c r="Q130" s="68" t="s">
        <v>156</v>
      </c>
      <c r="R130" s="68" t="s">
        <v>157</v>
      </c>
      <c r="S130" s="68" t="s">
        <v>158</v>
      </c>
      <c r="T130" s="69" t="s">
        <v>159</v>
      </c>
      <c r="U130" s="153"/>
      <c r="V130" s="153"/>
      <c r="W130" s="153"/>
      <c r="X130" s="153"/>
      <c r="Y130" s="153"/>
      <c r="Z130" s="153"/>
      <c r="AA130" s="153"/>
      <c r="AB130" s="153"/>
      <c r="AC130" s="153"/>
      <c r="AD130" s="153"/>
      <c r="AE130" s="153"/>
    </row>
    <row r="131" spans="1:65" s="2" customFormat="1" ht="22.9" customHeight="1">
      <c r="A131" s="34"/>
      <c r="B131" s="35"/>
      <c r="C131" s="74" t="s">
        <v>128</v>
      </c>
      <c r="D131" s="34"/>
      <c r="E131" s="34"/>
      <c r="F131" s="34"/>
      <c r="G131" s="34"/>
      <c r="H131" s="34"/>
      <c r="I131" s="34"/>
      <c r="J131" s="160">
        <f>BK131</f>
        <v>0</v>
      </c>
      <c r="K131" s="34"/>
      <c r="L131" s="35"/>
      <c r="M131" s="70"/>
      <c r="N131" s="61"/>
      <c r="O131" s="71"/>
      <c r="P131" s="161">
        <f>P132+P160+P167</f>
        <v>0</v>
      </c>
      <c r="Q131" s="71"/>
      <c r="R131" s="161">
        <f>R132+R160+R167</f>
        <v>0</v>
      </c>
      <c r="S131" s="71"/>
      <c r="T131" s="162">
        <f>T132+T160+T167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74</v>
      </c>
      <c r="AU131" s="17" t="s">
        <v>133</v>
      </c>
      <c r="BK131" s="163">
        <f>BK132+BK160+BK167</f>
        <v>0</v>
      </c>
    </row>
    <row r="132" spans="1:65" s="12" customFormat="1" ht="25.9" customHeight="1">
      <c r="B132" s="164"/>
      <c r="D132" s="165" t="s">
        <v>74</v>
      </c>
      <c r="E132" s="166" t="s">
        <v>160</v>
      </c>
      <c r="F132" s="166" t="s">
        <v>161</v>
      </c>
      <c r="I132" s="167"/>
      <c r="J132" s="168">
        <f>BK132</f>
        <v>0</v>
      </c>
      <c r="L132" s="164"/>
      <c r="M132" s="169"/>
      <c r="N132" s="170"/>
      <c r="O132" s="170"/>
      <c r="P132" s="171">
        <f>P133</f>
        <v>0</v>
      </c>
      <c r="Q132" s="170"/>
      <c r="R132" s="171">
        <f>R133</f>
        <v>0</v>
      </c>
      <c r="S132" s="170"/>
      <c r="T132" s="172">
        <f>T133</f>
        <v>0</v>
      </c>
      <c r="AR132" s="165" t="s">
        <v>83</v>
      </c>
      <c r="AT132" s="173" t="s">
        <v>74</v>
      </c>
      <c r="AU132" s="173" t="s">
        <v>75</v>
      </c>
      <c r="AY132" s="165" t="s">
        <v>162</v>
      </c>
      <c r="BK132" s="174">
        <f>BK133</f>
        <v>0</v>
      </c>
    </row>
    <row r="133" spans="1:65" s="12" customFormat="1" ht="22.9" customHeight="1">
      <c r="B133" s="164"/>
      <c r="D133" s="165" t="s">
        <v>74</v>
      </c>
      <c r="E133" s="175" t="s">
        <v>83</v>
      </c>
      <c r="F133" s="175" t="s">
        <v>163</v>
      </c>
      <c r="I133" s="167"/>
      <c r="J133" s="176">
        <f>BK133</f>
        <v>0</v>
      </c>
      <c r="L133" s="164"/>
      <c r="M133" s="169"/>
      <c r="N133" s="170"/>
      <c r="O133" s="170"/>
      <c r="P133" s="171">
        <f>SUM(P134:P159)</f>
        <v>0</v>
      </c>
      <c r="Q133" s="170"/>
      <c r="R133" s="171">
        <f>SUM(R134:R159)</f>
        <v>0</v>
      </c>
      <c r="S133" s="170"/>
      <c r="T133" s="172">
        <f>SUM(T134:T159)</f>
        <v>0</v>
      </c>
      <c r="AR133" s="165" t="s">
        <v>83</v>
      </c>
      <c r="AT133" s="173" t="s">
        <v>74</v>
      </c>
      <c r="AU133" s="173" t="s">
        <v>83</v>
      </c>
      <c r="AY133" s="165" t="s">
        <v>162</v>
      </c>
      <c r="BK133" s="174">
        <f>SUM(BK134:BK159)</f>
        <v>0</v>
      </c>
    </row>
    <row r="134" spans="1:65" s="2" customFormat="1" ht="33" customHeight="1">
      <c r="A134" s="34"/>
      <c r="B134" s="145"/>
      <c r="C134" s="177" t="s">
        <v>83</v>
      </c>
      <c r="D134" s="177" t="s">
        <v>164</v>
      </c>
      <c r="E134" s="178" t="s">
        <v>165</v>
      </c>
      <c r="F134" s="179" t="s">
        <v>166</v>
      </c>
      <c r="G134" s="180" t="s">
        <v>167</v>
      </c>
      <c r="H134" s="181">
        <v>460</v>
      </c>
      <c r="I134" s="182"/>
      <c r="J134" s="183">
        <f>ROUND(I134*H134,2)</f>
        <v>0</v>
      </c>
      <c r="K134" s="184"/>
      <c r="L134" s="35"/>
      <c r="M134" s="185" t="s">
        <v>1</v>
      </c>
      <c r="N134" s="186" t="s">
        <v>41</v>
      </c>
      <c r="O134" s="63"/>
      <c r="P134" s="187">
        <f>O134*H134</f>
        <v>0</v>
      </c>
      <c r="Q134" s="187">
        <v>0</v>
      </c>
      <c r="R134" s="187">
        <f>Q134*H134</f>
        <v>0</v>
      </c>
      <c r="S134" s="187">
        <v>0</v>
      </c>
      <c r="T134" s="188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9" t="s">
        <v>168</v>
      </c>
      <c r="AT134" s="189" t="s">
        <v>164</v>
      </c>
      <c r="AU134" s="189" t="s">
        <v>94</v>
      </c>
      <c r="AY134" s="17" t="s">
        <v>162</v>
      </c>
      <c r="BE134" s="107">
        <f>IF(N134="základná",J134,0)</f>
        <v>0</v>
      </c>
      <c r="BF134" s="107">
        <f>IF(N134="znížená",J134,0)</f>
        <v>0</v>
      </c>
      <c r="BG134" s="107">
        <f>IF(N134="zákl. prenesená",J134,0)</f>
        <v>0</v>
      </c>
      <c r="BH134" s="107">
        <f>IF(N134="zníž. prenesená",J134,0)</f>
        <v>0</v>
      </c>
      <c r="BI134" s="107">
        <f>IF(N134="nulová",J134,0)</f>
        <v>0</v>
      </c>
      <c r="BJ134" s="17" t="s">
        <v>94</v>
      </c>
      <c r="BK134" s="107">
        <f>ROUND(I134*H134,2)</f>
        <v>0</v>
      </c>
      <c r="BL134" s="17" t="s">
        <v>168</v>
      </c>
      <c r="BM134" s="189" t="s">
        <v>237</v>
      </c>
    </row>
    <row r="135" spans="1:65" s="13" customFormat="1" ht="11.25">
      <c r="B135" s="190"/>
      <c r="D135" s="191" t="s">
        <v>170</v>
      </c>
      <c r="E135" s="192" t="s">
        <v>1</v>
      </c>
      <c r="F135" s="193" t="s">
        <v>238</v>
      </c>
      <c r="H135" s="194">
        <v>460</v>
      </c>
      <c r="I135" s="195"/>
      <c r="L135" s="190"/>
      <c r="M135" s="196"/>
      <c r="N135" s="197"/>
      <c r="O135" s="197"/>
      <c r="P135" s="197"/>
      <c r="Q135" s="197"/>
      <c r="R135" s="197"/>
      <c r="S135" s="197"/>
      <c r="T135" s="198"/>
      <c r="AT135" s="192" t="s">
        <v>170</v>
      </c>
      <c r="AU135" s="192" t="s">
        <v>94</v>
      </c>
      <c r="AV135" s="13" t="s">
        <v>94</v>
      </c>
      <c r="AW135" s="13" t="s">
        <v>29</v>
      </c>
      <c r="AX135" s="13" t="s">
        <v>75</v>
      </c>
      <c r="AY135" s="192" t="s">
        <v>162</v>
      </c>
    </row>
    <row r="136" spans="1:65" s="14" customFormat="1" ht="11.25">
      <c r="B136" s="199"/>
      <c r="D136" s="191" t="s">
        <v>170</v>
      </c>
      <c r="E136" s="200" t="s">
        <v>1</v>
      </c>
      <c r="F136" s="201" t="s">
        <v>172</v>
      </c>
      <c r="H136" s="202">
        <v>460</v>
      </c>
      <c r="I136" s="203"/>
      <c r="L136" s="199"/>
      <c r="M136" s="204"/>
      <c r="N136" s="205"/>
      <c r="O136" s="205"/>
      <c r="P136" s="205"/>
      <c r="Q136" s="205"/>
      <c r="R136" s="205"/>
      <c r="S136" s="205"/>
      <c r="T136" s="206"/>
      <c r="AT136" s="200" t="s">
        <v>170</v>
      </c>
      <c r="AU136" s="200" t="s">
        <v>94</v>
      </c>
      <c r="AV136" s="14" t="s">
        <v>173</v>
      </c>
      <c r="AW136" s="14" t="s">
        <v>29</v>
      </c>
      <c r="AX136" s="14" t="s">
        <v>75</v>
      </c>
      <c r="AY136" s="200" t="s">
        <v>162</v>
      </c>
    </row>
    <row r="137" spans="1:65" s="15" customFormat="1" ht="11.25">
      <c r="B137" s="207"/>
      <c r="D137" s="191" t="s">
        <v>170</v>
      </c>
      <c r="E137" s="208" t="s">
        <v>1</v>
      </c>
      <c r="F137" s="209" t="s">
        <v>174</v>
      </c>
      <c r="H137" s="210">
        <v>460</v>
      </c>
      <c r="I137" s="211"/>
      <c r="L137" s="207"/>
      <c r="M137" s="212"/>
      <c r="N137" s="213"/>
      <c r="O137" s="213"/>
      <c r="P137" s="213"/>
      <c r="Q137" s="213"/>
      <c r="R137" s="213"/>
      <c r="S137" s="213"/>
      <c r="T137" s="214"/>
      <c r="AT137" s="208" t="s">
        <v>170</v>
      </c>
      <c r="AU137" s="208" t="s">
        <v>94</v>
      </c>
      <c r="AV137" s="15" t="s">
        <v>168</v>
      </c>
      <c r="AW137" s="15" t="s">
        <v>29</v>
      </c>
      <c r="AX137" s="15" t="s">
        <v>83</v>
      </c>
      <c r="AY137" s="208" t="s">
        <v>162</v>
      </c>
    </row>
    <row r="138" spans="1:65" s="2" customFormat="1" ht="24.2" customHeight="1">
      <c r="A138" s="34"/>
      <c r="B138" s="145"/>
      <c r="C138" s="177" t="s">
        <v>94</v>
      </c>
      <c r="D138" s="177" t="s">
        <v>164</v>
      </c>
      <c r="E138" s="178" t="s">
        <v>175</v>
      </c>
      <c r="F138" s="179" t="s">
        <v>176</v>
      </c>
      <c r="G138" s="180" t="s">
        <v>167</v>
      </c>
      <c r="H138" s="181">
        <v>1380</v>
      </c>
      <c r="I138" s="182"/>
      <c r="J138" s="183">
        <f>ROUND(I138*H138,2)</f>
        <v>0</v>
      </c>
      <c r="K138" s="184"/>
      <c r="L138" s="35"/>
      <c r="M138" s="185" t="s">
        <v>1</v>
      </c>
      <c r="N138" s="186" t="s">
        <v>41</v>
      </c>
      <c r="O138" s="63"/>
      <c r="P138" s="187">
        <f>O138*H138</f>
        <v>0</v>
      </c>
      <c r="Q138" s="187">
        <v>0</v>
      </c>
      <c r="R138" s="187">
        <f>Q138*H138</f>
        <v>0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168</v>
      </c>
      <c r="AT138" s="189" t="s">
        <v>164</v>
      </c>
      <c r="AU138" s="189" t="s">
        <v>94</v>
      </c>
      <c r="AY138" s="17" t="s">
        <v>162</v>
      </c>
      <c r="BE138" s="107">
        <f>IF(N138="základná",J138,0)</f>
        <v>0</v>
      </c>
      <c r="BF138" s="107">
        <f>IF(N138="znížená",J138,0)</f>
        <v>0</v>
      </c>
      <c r="BG138" s="107">
        <f>IF(N138="zákl. prenesená",J138,0)</f>
        <v>0</v>
      </c>
      <c r="BH138" s="107">
        <f>IF(N138="zníž. prenesená",J138,0)</f>
        <v>0</v>
      </c>
      <c r="BI138" s="107">
        <f>IF(N138="nulová",J138,0)</f>
        <v>0</v>
      </c>
      <c r="BJ138" s="17" t="s">
        <v>94</v>
      </c>
      <c r="BK138" s="107">
        <f>ROUND(I138*H138,2)</f>
        <v>0</v>
      </c>
      <c r="BL138" s="17" t="s">
        <v>168</v>
      </c>
      <c r="BM138" s="189" t="s">
        <v>239</v>
      </c>
    </row>
    <row r="139" spans="1:65" s="13" customFormat="1" ht="11.25">
      <c r="B139" s="190"/>
      <c r="D139" s="191" t="s">
        <v>170</v>
      </c>
      <c r="E139" s="192" t="s">
        <v>1</v>
      </c>
      <c r="F139" s="193" t="s">
        <v>240</v>
      </c>
      <c r="H139" s="194">
        <v>1380</v>
      </c>
      <c r="I139" s="195"/>
      <c r="L139" s="190"/>
      <c r="M139" s="196"/>
      <c r="N139" s="197"/>
      <c r="O139" s="197"/>
      <c r="P139" s="197"/>
      <c r="Q139" s="197"/>
      <c r="R139" s="197"/>
      <c r="S139" s="197"/>
      <c r="T139" s="198"/>
      <c r="AT139" s="192" t="s">
        <v>170</v>
      </c>
      <c r="AU139" s="192" t="s">
        <v>94</v>
      </c>
      <c r="AV139" s="13" t="s">
        <v>94</v>
      </c>
      <c r="AW139" s="13" t="s">
        <v>29</v>
      </c>
      <c r="AX139" s="13" t="s">
        <v>75</v>
      </c>
      <c r="AY139" s="192" t="s">
        <v>162</v>
      </c>
    </row>
    <row r="140" spans="1:65" s="14" customFormat="1" ht="11.25">
      <c r="B140" s="199"/>
      <c r="D140" s="191" t="s">
        <v>170</v>
      </c>
      <c r="E140" s="200" t="s">
        <v>1</v>
      </c>
      <c r="F140" s="201" t="s">
        <v>172</v>
      </c>
      <c r="H140" s="202">
        <v>1380</v>
      </c>
      <c r="I140" s="203"/>
      <c r="L140" s="199"/>
      <c r="M140" s="204"/>
      <c r="N140" s="205"/>
      <c r="O140" s="205"/>
      <c r="P140" s="205"/>
      <c r="Q140" s="205"/>
      <c r="R140" s="205"/>
      <c r="S140" s="205"/>
      <c r="T140" s="206"/>
      <c r="AT140" s="200" t="s">
        <v>170</v>
      </c>
      <c r="AU140" s="200" t="s">
        <v>94</v>
      </c>
      <c r="AV140" s="14" t="s">
        <v>173</v>
      </c>
      <c r="AW140" s="14" t="s">
        <v>29</v>
      </c>
      <c r="AX140" s="14" t="s">
        <v>75</v>
      </c>
      <c r="AY140" s="200" t="s">
        <v>162</v>
      </c>
    </row>
    <row r="141" spans="1:65" s="15" customFormat="1" ht="11.25">
      <c r="B141" s="207"/>
      <c r="D141" s="191" t="s">
        <v>170</v>
      </c>
      <c r="E141" s="208" t="s">
        <v>1</v>
      </c>
      <c r="F141" s="209" t="s">
        <v>174</v>
      </c>
      <c r="H141" s="210">
        <v>1380</v>
      </c>
      <c r="I141" s="211"/>
      <c r="L141" s="207"/>
      <c r="M141" s="212"/>
      <c r="N141" s="213"/>
      <c r="O141" s="213"/>
      <c r="P141" s="213"/>
      <c r="Q141" s="213"/>
      <c r="R141" s="213"/>
      <c r="S141" s="213"/>
      <c r="T141" s="214"/>
      <c r="AT141" s="208" t="s">
        <v>170</v>
      </c>
      <c r="AU141" s="208" t="s">
        <v>94</v>
      </c>
      <c r="AV141" s="15" t="s">
        <v>168</v>
      </c>
      <c r="AW141" s="15" t="s">
        <v>29</v>
      </c>
      <c r="AX141" s="15" t="s">
        <v>83</v>
      </c>
      <c r="AY141" s="208" t="s">
        <v>162</v>
      </c>
    </row>
    <row r="142" spans="1:65" s="2" customFormat="1" ht="24.2" customHeight="1">
      <c r="A142" s="34"/>
      <c r="B142" s="145"/>
      <c r="C142" s="177" t="s">
        <v>173</v>
      </c>
      <c r="D142" s="177" t="s">
        <v>164</v>
      </c>
      <c r="E142" s="178" t="s">
        <v>179</v>
      </c>
      <c r="F142" s="179" t="s">
        <v>180</v>
      </c>
      <c r="G142" s="180" t="s">
        <v>167</v>
      </c>
      <c r="H142" s="181">
        <v>690</v>
      </c>
      <c r="I142" s="182"/>
      <c r="J142" s="183">
        <f>ROUND(I142*H142,2)</f>
        <v>0</v>
      </c>
      <c r="K142" s="184"/>
      <c r="L142" s="35"/>
      <c r="M142" s="185" t="s">
        <v>1</v>
      </c>
      <c r="N142" s="186" t="s">
        <v>41</v>
      </c>
      <c r="O142" s="63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168</v>
      </c>
      <c r="AT142" s="189" t="s">
        <v>164</v>
      </c>
      <c r="AU142" s="189" t="s">
        <v>94</v>
      </c>
      <c r="AY142" s="17" t="s">
        <v>162</v>
      </c>
      <c r="BE142" s="107">
        <f>IF(N142="základná",J142,0)</f>
        <v>0</v>
      </c>
      <c r="BF142" s="107">
        <f>IF(N142="znížená",J142,0)</f>
        <v>0</v>
      </c>
      <c r="BG142" s="107">
        <f>IF(N142="zákl. prenesená",J142,0)</f>
        <v>0</v>
      </c>
      <c r="BH142" s="107">
        <f>IF(N142="zníž. prenesená",J142,0)</f>
        <v>0</v>
      </c>
      <c r="BI142" s="107">
        <f>IF(N142="nulová",J142,0)</f>
        <v>0</v>
      </c>
      <c r="BJ142" s="17" t="s">
        <v>94</v>
      </c>
      <c r="BK142" s="107">
        <f>ROUND(I142*H142,2)</f>
        <v>0</v>
      </c>
      <c r="BL142" s="17" t="s">
        <v>168</v>
      </c>
      <c r="BM142" s="189" t="s">
        <v>241</v>
      </c>
    </row>
    <row r="143" spans="1:65" s="13" customFormat="1" ht="11.25">
      <c r="B143" s="190"/>
      <c r="D143" s="191" t="s">
        <v>170</v>
      </c>
      <c r="E143" s="192" t="s">
        <v>1</v>
      </c>
      <c r="F143" s="193" t="s">
        <v>242</v>
      </c>
      <c r="H143" s="194">
        <v>690</v>
      </c>
      <c r="I143" s="195"/>
      <c r="L143" s="190"/>
      <c r="M143" s="196"/>
      <c r="N143" s="197"/>
      <c r="O143" s="197"/>
      <c r="P143" s="197"/>
      <c r="Q143" s="197"/>
      <c r="R143" s="197"/>
      <c r="S143" s="197"/>
      <c r="T143" s="198"/>
      <c r="AT143" s="192" t="s">
        <v>170</v>
      </c>
      <c r="AU143" s="192" t="s">
        <v>94</v>
      </c>
      <c r="AV143" s="13" t="s">
        <v>94</v>
      </c>
      <c r="AW143" s="13" t="s">
        <v>29</v>
      </c>
      <c r="AX143" s="13" t="s">
        <v>75</v>
      </c>
      <c r="AY143" s="192" t="s">
        <v>162</v>
      </c>
    </row>
    <row r="144" spans="1:65" s="14" customFormat="1" ht="11.25">
      <c r="B144" s="199"/>
      <c r="D144" s="191" t="s">
        <v>170</v>
      </c>
      <c r="E144" s="200" t="s">
        <v>1</v>
      </c>
      <c r="F144" s="201" t="s">
        <v>172</v>
      </c>
      <c r="H144" s="202">
        <v>690</v>
      </c>
      <c r="I144" s="203"/>
      <c r="L144" s="199"/>
      <c r="M144" s="204"/>
      <c r="N144" s="205"/>
      <c r="O144" s="205"/>
      <c r="P144" s="205"/>
      <c r="Q144" s="205"/>
      <c r="R144" s="205"/>
      <c r="S144" s="205"/>
      <c r="T144" s="206"/>
      <c r="AT144" s="200" t="s">
        <v>170</v>
      </c>
      <c r="AU144" s="200" t="s">
        <v>94</v>
      </c>
      <c r="AV144" s="14" t="s">
        <v>173</v>
      </c>
      <c r="AW144" s="14" t="s">
        <v>29</v>
      </c>
      <c r="AX144" s="14" t="s">
        <v>75</v>
      </c>
      <c r="AY144" s="200" t="s">
        <v>162</v>
      </c>
    </row>
    <row r="145" spans="1:65" s="15" customFormat="1" ht="11.25">
      <c r="B145" s="207"/>
      <c r="D145" s="191" t="s">
        <v>170</v>
      </c>
      <c r="E145" s="208" t="s">
        <v>1</v>
      </c>
      <c r="F145" s="209" t="s">
        <v>174</v>
      </c>
      <c r="H145" s="210">
        <v>690</v>
      </c>
      <c r="I145" s="211"/>
      <c r="L145" s="207"/>
      <c r="M145" s="212"/>
      <c r="N145" s="213"/>
      <c r="O145" s="213"/>
      <c r="P145" s="213"/>
      <c r="Q145" s="213"/>
      <c r="R145" s="213"/>
      <c r="S145" s="213"/>
      <c r="T145" s="214"/>
      <c r="AT145" s="208" t="s">
        <v>170</v>
      </c>
      <c r="AU145" s="208" t="s">
        <v>94</v>
      </c>
      <c r="AV145" s="15" t="s">
        <v>168</v>
      </c>
      <c r="AW145" s="15" t="s">
        <v>29</v>
      </c>
      <c r="AX145" s="15" t="s">
        <v>83</v>
      </c>
      <c r="AY145" s="208" t="s">
        <v>162</v>
      </c>
    </row>
    <row r="146" spans="1:65" s="2" customFormat="1" ht="37.9" customHeight="1">
      <c r="A146" s="34"/>
      <c r="B146" s="145"/>
      <c r="C146" s="177" t="s">
        <v>168</v>
      </c>
      <c r="D146" s="177" t="s">
        <v>164</v>
      </c>
      <c r="E146" s="178" t="s">
        <v>183</v>
      </c>
      <c r="F146" s="179" t="s">
        <v>184</v>
      </c>
      <c r="G146" s="180" t="s">
        <v>167</v>
      </c>
      <c r="H146" s="181">
        <v>1840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41</v>
      </c>
      <c r="O146" s="63"/>
      <c r="P146" s="187">
        <f>O146*H146</f>
        <v>0</v>
      </c>
      <c r="Q146" s="187">
        <v>0</v>
      </c>
      <c r="R146" s="187">
        <f>Q146*H146</f>
        <v>0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168</v>
      </c>
      <c r="AT146" s="189" t="s">
        <v>164</v>
      </c>
      <c r="AU146" s="189" t="s">
        <v>94</v>
      </c>
      <c r="AY146" s="17" t="s">
        <v>162</v>
      </c>
      <c r="BE146" s="107">
        <f>IF(N146="základná",J146,0)</f>
        <v>0</v>
      </c>
      <c r="BF146" s="107">
        <f>IF(N146="znížená",J146,0)</f>
        <v>0</v>
      </c>
      <c r="BG146" s="107">
        <f>IF(N146="zákl. prenesená",J146,0)</f>
        <v>0</v>
      </c>
      <c r="BH146" s="107">
        <f>IF(N146="zníž. prenesená",J146,0)</f>
        <v>0</v>
      </c>
      <c r="BI146" s="107">
        <f>IF(N146="nulová",J146,0)</f>
        <v>0</v>
      </c>
      <c r="BJ146" s="17" t="s">
        <v>94</v>
      </c>
      <c r="BK146" s="107">
        <f>ROUND(I146*H146,2)</f>
        <v>0</v>
      </c>
      <c r="BL146" s="17" t="s">
        <v>168</v>
      </c>
      <c r="BM146" s="189" t="s">
        <v>243</v>
      </c>
    </row>
    <row r="147" spans="1:65" s="13" customFormat="1" ht="11.25">
      <c r="B147" s="190"/>
      <c r="D147" s="191" t="s">
        <v>170</v>
      </c>
      <c r="E147" s="192" t="s">
        <v>1</v>
      </c>
      <c r="F147" s="193" t="s">
        <v>244</v>
      </c>
      <c r="H147" s="194">
        <v>460</v>
      </c>
      <c r="I147" s="195"/>
      <c r="L147" s="190"/>
      <c r="M147" s="196"/>
      <c r="N147" s="197"/>
      <c r="O147" s="197"/>
      <c r="P147" s="197"/>
      <c r="Q147" s="197"/>
      <c r="R147" s="197"/>
      <c r="S147" s="197"/>
      <c r="T147" s="198"/>
      <c r="AT147" s="192" t="s">
        <v>170</v>
      </c>
      <c r="AU147" s="192" t="s">
        <v>94</v>
      </c>
      <c r="AV147" s="13" t="s">
        <v>94</v>
      </c>
      <c r="AW147" s="13" t="s">
        <v>29</v>
      </c>
      <c r="AX147" s="13" t="s">
        <v>75</v>
      </c>
      <c r="AY147" s="192" t="s">
        <v>162</v>
      </c>
    </row>
    <row r="148" spans="1:65" s="13" customFormat="1" ht="11.25">
      <c r="B148" s="190"/>
      <c r="D148" s="191" t="s">
        <v>170</v>
      </c>
      <c r="E148" s="192" t="s">
        <v>1</v>
      </c>
      <c r="F148" s="193" t="s">
        <v>245</v>
      </c>
      <c r="H148" s="194">
        <v>1380</v>
      </c>
      <c r="I148" s="195"/>
      <c r="L148" s="190"/>
      <c r="M148" s="196"/>
      <c r="N148" s="197"/>
      <c r="O148" s="197"/>
      <c r="P148" s="197"/>
      <c r="Q148" s="197"/>
      <c r="R148" s="197"/>
      <c r="S148" s="197"/>
      <c r="T148" s="198"/>
      <c r="AT148" s="192" t="s">
        <v>170</v>
      </c>
      <c r="AU148" s="192" t="s">
        <v>94</v>
      </c>
      <c r="AV148" s="13" t="s">
        <v>94</v>
      </c>
      <c r="AW148" s="13" t="s">
        <v>29</v>
      </c>
      <c r="AX148" s="13" t="s">
        <v>75</v>
      </c>
      <c r="AY148" s="192" t="s">
        <v>162</v>
      </c>
    </row>
    <row r="149" spans="1:65" s="14" customFormat="1" ht="11.25">
      <c r="B149" s="199"/>
      <c r="D149" s="191" t="s">
        <v>170</v>
      </c>
      <c r="E149" s="200" t="s">
        <v>1</v>
      </c>
      <c r="F149" s="201" t="s">
        <v>172</v>
      </c>
      <c r="H149" s="202">
        <v>1840</v>
      </c>
      <c r="I149" s="203"/>
      <c r="L149" s="199"/>
      <c r="M149" s="204"/>
      <c r="N149" s="205"/>
      <c r="O149" s="205"/>
      <c r="P149" s="205"/>
      <c r="Q149" s="205"/>
      <c r="R149" s="205"/>
      <c r="S149" s="205"/>
      <c r="T149" s="206"/>
      <c r="AT149" s="200" t="s">
        <v>170</v>
      </c>
      <c r="AU149" s="200" t="s">
        <v>94</v>
      </c>
      <c r="AV149" s="14" t="s">
        <v>173</v>
      </c>
      <c r="AW149" s="14" t="s">
        <v>29</v>
      </c>
      <c r="AX149" s="14" t="s">
        <v>75</v>
      </c>
      <c r="AY149" s="200" t="s">
        <v>162</v>
      </c>
    </row>
    <row r="150" spans="1:65" s="15" customFormat="1" ht="11.25">
      <c r="B150" s="207"/>
      <c r="D150" s="191" t="s">
        <v>170</v>
      </c>
      <c r="E150" s="208" t="s">
        <v>1</v>
      </c>
      <c r="F150" s="209" t="s">
        <v>174</v>
      </c>
      <c r="H150" s="210">
        <v>1840</v>
      </c>
      <c r="I150" s="211"/>
      <c r="L150" s="207"/>
      <c r="M150" s="212"/>
      <c r="N150" s="213"/>
      <c r="O150" s="213"/>
      <c r="P150" s="213"/>
      <c r="Q150" s="213"/>
      <c r="R150" s="213"/>
      <c r="S150" s="213"/>
      <c r="T150" s="214"/>
      <c r="AT150" s="208" t="s">
        <v>170</v>
      </c>
      <c r="AU150" s="208" t="s">
        <v>94</v>
      </c>
      <c r="AV150" s="15" t="s">
        <v>168</v>
      </c>
      <c r="AW150" s="15" t="s">
        <v>29</v>
      </c>
      <c r="AX150" s="15" t="s">
        <v>83</v>
      </c>
      <c r="AY150" s="208" t="s">
        <v>162</v>
      </c>
    </row>
    <row r="151" spans="1:65" s="2" customFormat="1" ht="44.25" customHeight="1">
      <c r="A151" s="34"/>
      <c r="B151" s="145"/>
      <c r="C151" s="177" t="s">
        <v>188</v>
      </c>
      <c r="D151" s="177" t="s">
        <v>164</v>
      </c>
      <c r="E151" s="178" t="s">
        <v>189</v>
      </c>
      <c r="F151" s="179" t="s">
        <v>190</v>
      </c>
      <c r="G151" s="180" t="s">
        <v>167</v>
      </c>
      <c r="H151" s="181">
        <v>12880</v>
      </c>
      <c r="I151" s="182"/>
      <c r="J151" s="183">
        <f>ROUND(I151*H151,2)</f>
        <v>0</v>
      </c>
      <c r="K151" s="184"/>
      <c r="L151" s="35"/>
      <c r="M151" s="185" t="s">
        <v>1</v>
      </c>
      <c r="N151" s="186" t="s">
        <v>41</v>
      </c>
      <c r="O151" s="63"/>
      <c r="P151" s="187">
        <f>O151*H151</f>
        <v>0</v>
      </c>
      <c r="Q151" s="187">
        <v>0</v>
      </c>
      <c r="R151" s="187">
        <f>Q151*H151</f>
        <v>0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168</v>
      </c>
      <c r="AT151" s="189" t="s">
        <v>164</v>
      </c>
      <c r="AU151" s="189" t="s">
        <v>94</v>
      </c>
      <c r="AY151" s="17" t="s">
        <v>162</v>
      </c>
      <c r="BE151" s="107">
        <f>IF(N151="základná",J151,0)</f>
        <v>0</v>
      </c>
      <c r="BF151" s="107">
        <f>IF(N151="znížená",J151,0)</f>
        <v>0</v>
      </c>
      <c r="BG151" s="107">
        <f>IF(N151="zákl. prenesená",J151,0)</f>
        <v>0</v>
      </c>
      <c r="BH151" s="107">
        <f>IF(N151="zníž. prenesená",J151,0)</f>
        <v>0</v>
      </c>
      <c r="BI151" s="107">
        <f>IF(N151="nulová",J151,0)</f>
        <v>0</v>
      </c>
      <c r="BJ151" s="17" t="s">
        <v>94</v>
      </c>
      <c r="BK151" s="107">
        <f>ROUND(I151*H151,2)</f>
        <v>0</v>
      </c>
      <c r="BL151" s="17" t="s">
        <v>168</v>
      </c>
      <c r="BM151" s="189" t="s">
        <v>246</v>
      </c>
    </row>
    <row r="152" spans="1:65" s="13" customFormat="1" ht="11.25">
      <c r="B152" s="190"/>
      <c r="D152" s="191" t="s">
        <v>170</v>
      </c>
      <c r="F152" s="193" t="s">
        <v>247</v>
      </c>
      <c r="H152" s="194">
        <v>12880</v>
      </c>
      <c r="I152" s="195"/>
      <c r="L152" s="190"/>
      <c r="M152" s="196"/>
      <c r="N152" s="197"/>
      <c r="O152" s="197"/>
      <c r="P152" s="197"/>
      <c r="Q152" s="197"/>
      <c r="R152" s="197"/>
      <c r="S152" s="197"/>
      <c r="T152" s="198"/>
      <c r="AT152" s="192" t="s">
        <v>170</v>
      </c>
      <c r="AU152" s="192" t="s">
        <v>94</v>
      </c>
      <c r="AV152" s="13" t="s">
        <v>94</v>
      </c>
      <c r="AW152" s="13" t="s">
        <v>3</v>
      </c>
      <c r="AX152" s="13" t="s">
        <v>83</v>
      </c>
      <c r="AY152" s="192" t="s">
        <v>162</v>
      </c>
    </row>
    <row r="153" spans="1:65" s="2" customFormat="1" ht="24.2" customHeight="1">
      <c r="A153" s="34"/>
      <c r="B153" s="145"/>
      <c r="C153" s="177" t="s">
        <v>193</v>
      </c>
      <c r="D153" s="177" t="s">
        <v>164</v>
      </c>
      <c r="E153" s="178" t="s">
        <v>194</v>
      </c>
      <c r="F153" s="179" t="s">
        <v>195</v>
      </c>
      <c r="G153" s="180" t="s">
        <v>167</v>
      </c>
      <c r="H153" s="181">
        <v>1840</v>
      </c>
      <c r="I153" s="182"/>
      <c r="J153" s="183">
        <f>ROUND(I153*H153,2)</f>
        <v>0</v>
      </c>
      <c r="K153" s="184"/>
      <c r="L153" s="35"/>
      <c r="M153" s="185" t="s">
        <v>1</v>
      </c>
      <c r="N153" s="186" t="s">
        <v>41</v>
      </c>
      <c r="O153" s="63"/>
      <c r="P153" s="187">
        <f>O153*H153</f>
        <v>0</v>
      </c>
      <c r="Q153" s="187">
        <v>0</v>
      </c>
      <c r="R153" s="187">
        <f>Q153*H153</f>
        <v>0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168</v>
      </c>
      <c r="AT153" s="189" t="s">
        <v>164</v>
      </c>
      <c r="AU153" s="189" t="s">
        <v>94</v>
      </c>
      <c r="AY153" s="17" t="s">
        <v>162</v>
      </c>
      <c r="BE153" s="107">
        <f>IF(N153="základná",J153,0)</f>
        <v>0</v>
      </c>
      <c r="BF153" s="107">
        <f>IF(N153="znížená",J153,0)</f>
        <v>0</v>
      </c>
      <c r="BG153" s="107">
        <f>IF(N153="zákl. prenesená",J153,0)</f>
        <v>0</v>
      </c>
      <c r="BH153" s="107">
        <f>IF(N153="zníž. prenesená",J153,0)</f>
        <v>0</v>
      </c>
      <c r="BI153" s="107">
        <f>IF(N153="nulová",J153,0)</f>
        <v>0</v>
      </c>
      <c r="BJ153" s="17" t="s">
        <v>94</v>
      </c>
      <c r="BK153" s="107">
        <f>ROUND(I153*H153,2)</f>
        <v>0</v>
      </c>
      <c r="BL153" s="17" t="s">
        <v>168</v>
      </c>
      <c r="BM153" s="189" t="s">
        <v>248</v>
      </c>
    </row>
    <row r="154" spans="1:65" s="13" customFormat="1" ht="11.25">
      <c r="B154" s="190"/>
      <c r="D154" s="191" t="s">
        <v>170</v>
      </c>
      <c r="E154" s="192" t="s">
        <v>1</v>
      </c>
      <c r="F154" s="193" t="s">
        <v>244</v>
      </c>
      <c r="H154" s="194">
        <v>460</v>
      </c>
      <c r="I154" s="195"/>
      <c r="L154" s="190"/>
      <c r="M154" s="196"/>
      <c r="N154" s="197"/>
      <c r="O154" s="197"/>
      <c r="P154" s="197"/>
      <c r="Q154" s="197"/>
      <c r="R154" s="197"/>
      <c r="S154" s="197"/>
      <c r="T154" s="198"/>
      <c r="AT154" s="192" t="s">
        <v>170</v>
      </c>
      <c r="AU154" s="192" t="s">
        <v>94</v>
      </c>
      <c r="AV154" s="13" t="s">
        <v>94</v>
      </c>
      <c r="AW154" s="13" t="s">
        <v>29</v>
      </c>
      <c r="AX154" s="13" t="s">
        <v>75</v>
      </c>
      <c r="AY154" s="192" t="s">
        <v>162</v>
      </c>
    </row>
    <row r="155" spans="1:65" s="13" customFormat="1" ht="11.25">
      <c r="B155" s="190"/>
      <c r="D155" s="191" t="s">
        <v>170</v>
      </c>
      <c r="E155" s="192" t="s">
        <v>1</v>
      </c>
      <c r="F155" s="193" t="s">
        <v>245</v>
      </c>
      <c r="H155" s="194">
        <v>1380</v>
      </c>
      <c r="I155" s="195"/>
      <c r="L155" s="190"/>
      <c r="M155" s="196"/>
      <c r="N155" s="197"/>
      <c r="O155" s="197"/>
      <c r="P155" s="197"/>
      <c r="Q155" s="197"/>
      <c r="R155" s="197"/>
      <c r="S155" s="197"/>
      <c r="T155" s="198"/>
      <c r="AT155" s="192" t="s">
        <v>170</v>
      </c>
      <c r="AU155" s="192" t="s">
        <v>94</v>
      </c>
      <c r="AV155" s="13" t="s">
        <v>94</v>
      </c>
      <c r="AW155" s="13" t="s">
        <v>29</v>
      </c>
      <c r="AX155" s="13" t="s">
        <v>75</v>
      </c>
      <c r="AY155" s="192" t="s">
        <v>162</v>
      </c>
    </row>
    <row r="156" spans="1:65" s="14" customFormat="1" ht="11.25">
      <c r="B156" s="199"/>
      <c r="D156" s="191" t="s">
        <v>170</v>
      </c>
      <c r="E156" s="200" t="s">
        <v>1</v>
      </c>
      <c r="F156" s="201" t="s">
        <v>172</v>
      </c>
      <c r="H156" s="202">
        <v>1840</v>
      </c>
      <c r="I156" s="203"/>
      <c r="L156" s="199"/>
      <c r="M156" s="204"/>
      <c r="N156" s="205"/>
      <c r="O156" s="205"/>
      <c r="P156" s="205"/>
      <c r="Q156" s="205"/>
      <c r="R156" s="205"/>
      <c r="S156" s="205"/>
      <c r="T156" s="206"/>
      <c r="AT156" s="200" t="s">
        <v>170</v>
      </c>
      <c r="AU156" s="200" t="s">
        <v>94</v>
      </c>
      <c r="AV156" s="14" t="s">
        <v>173</v>
      </c>
      <c r="AW156" s="14" t="s">
        <v>29</v>
      </c>
      <c r="AX156" s="14" t="s">
        <v>75</v>
      </c>
      <c r="AY156" s="200" t="s">
        <v>162</v>
      </c>
    </row>
    <row r="157" spans="1:65" s="15" customFormat="1" ht="11.25">
      <c r="B157" s="207"/>
      <c r="D157" s="191" t="s">
        <v>170</v>
      </c>
      <c r="E157" s="208" t="s">
        <v>1</v>
      </c>
      <c r="F157" s="209" t="s">
        <v>174</v>
      </c>
      <c r="H157" s="210">
        <v>1840</v>
      </c>
      <c r="I157" s="211"/>
      <c r="L157" s="207"/>
      <c r="M157" s="212"/>
      <c r="N157" s="213"/>
      <c r="O157" s="213"/>
      <c r="P157" s="213"/>
      <c r="Q157" s="213"/>
      <c r="R157" s="213"/>
      <c r="S157" s="213"/>
      <c r="T157" s="214"/>
      <c r="AT157" s="208" t="s">
        <v>170</v>
      </c>
      <c r="AU157" s="208" t="s">
        <v>94</v>
      </c>
      <c r="AV157" s="15" t="s">
        <v>168</v>
      </c>
      <c r="AW157" s="15" t="s">
        <v>29</v>
      </c>
      <c r="AX157" s="15" t="s">
        <v>83</v>
      </c>
      <c r="AY157" s="208" t="s">
        <v>162</v>
      </c>
    </row>
    <row r="158" spans="1:65" s="2" customFormat="1" ht="16.5" customHeight="1">
      <c r="A158" s="34"/>
      <c r="B158" s="145"/>
      <c r="C158" s="177" t="s">
        <v>206</v>
      </c>
      <c r="D158" s="177" t="s">
        <v>164</v>
      </c>
      <c r="E158" s="178" t="s">
        <v>198</v>
      </c>
      <c r="F158" s="179" t="s">
        <v>199</v>
      </c>
      <c r="G158" s="180" t="s">
        <v>200</v>
      </c>
      <c r="H158" s="181">
        <v>18</v>
      </c>
      <c r="I158" s="182"/>
      <c r="J158" s="183">
        <f>ROUND(I158*H158,2)</f>
        <v>0</v>
      </c>
      <c r="K158" s="184"/>
      <c r="L158" s="35"/>
      <c r="M158" s="185" t="s">
        <v>1</v>
      </c>
      <c r="N158" s="186" t="s">
        <v>41</v>
      </c>
      <c r="O158" s="63"/>
      <c r="P158" s="187">
        <f>O158*H158</f>
        <v>0</v>
      </c>
      <c r="Q158" s="187">
        <v>0</v>
      </c>
      <c r="R158" s="187">
        <f>Q158*H158</f>
        <v>0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168</v>
      </c>
      <c r="AT158" s="189" t="s">
        <v>164</v>
      </c>
      <c r="AU158" s="189" t="s">
        <v>94</v>
      </c>
      <c r="AY158" s="17" t="s">
        <v>162</v>
      </c>
      <c r="BE158" s="107">
        <f>IF(N158="základná",J158,0)</f>
        <v>0</v>
      </c>
      <c r="BF158" s="107">
        <f>IF(N158="znížená",J158,0)</f>
        <v>0</v>
      </c>
      <c r="BG158" s="107">
        <f>IF(N158="zákl. prenesená",J158,0)</f>
        <v>0</v>
      </c>
      <c r="BH158" s="107">
        <f>IF(N158="zníž. prenesená",J158,0)</f>
        <v>0</v>
      </c>
      <c r="BI158" s="107">
        <f>IF(N158="nulová",J158,0)</f>
        <v>0</v>
      </c>
      <c r="BJ158" s="17" t="s">
        <v>94</v>
      </c>
      <c r="BK158" s="107">
        <f>ROUND(I158*H158,2)</f>
        <v>0</v>
      </c>
      <c r="BL158" s="17" t="s">
        <v>168</v>
      </c>
      <c r="BM158" s="189" t="s">
        <v>249</v>
      </c>
    </row>
    <row r="159" spans="1:65" s="2" customFormat="1" ht="16.5" customHeight="1">
      <c r="A159" s="34"/>
      <c r="B159" s="145"/>
      <c r="C159" s="177" t="s">
        <v>211</v>
      </c>
      <c r="D159" s="177" t="s">
        <v>164</v>
      </c>
      <c r="E159" s="178" t="s">
        <v>250</v>
      </c>
      <c r="F159" s="179" t="s">
        <v>251</v>
      </c>
      <c r="G159" s="180" t="s">
        <v>200</v>
      </c>
      <c r="H159" s="181">
        <v>4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41</v>
      </c>
      <c r="O159" s="63"/>
      <c r="P159" s="187">
        <f>O159*H159</f>
        <v>0</v>
      </c>
      <c r="Q159" s="187">
        <v>0</v>
      </c>
      <c r="R159" s="187">
        <f>Q159*H159</f>
        <v>0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168</v>
      </c>
      <c r="AT159" s="189" t="s">
        <v>164</v>
      </c>
      <c r="AU159" s="189" t="s">
        <v>94</v>
      </c>
      <c r="AY159" s="17" t="s">
        <v>162</v>
      </c>
      <c r="BE159" s="107">
        <f>IF(N159="základná",J159,0)</f>
        <v>0</v>
      </c>
      <c r="BF159" s="107">
        <f>IF(N159="znížená",J159,0)</f>
        <v>0</v>
      </c>
      <c r="BG159" s="107">
        <f>IF(N159="zákl. prenesená",J159,0)</f>
        <v>0</v>
      </c>
      <c r="BH159" s="107">
        <f>IF(N159="zníž. prenesená",J159,0)</f>
        <v>0</v>
      </c>
      <c r="BI159" s="107">
        <f>IF(N159="nulová",J159,0)</f>
        <v>0</v>
      </c>
      <c r="BJ159" s="17" t="s">
        <v>94</v>
      </c>
      <c r="BK159" s="107">
        <f>ROUND(I159*H159,2)</f>
        <v>0</v>
      </c>
      <c r="BL159" s="17" t="s">
        <v>168</v>
      </c>
      <c r="BM159" s="189" t="s">
        <v>252</v>
      </c>
    </row>
    <row r="160" spans="1:65" s="12" customFormat="1" ht="25.9" customHeight="1">
      <c r="B160" s="164"/>
      <c r="D160" s="165" t="s">
        <v>74</v>
      </c>
      <c r="E160" s="166" t="s">
        <v>202</v>
      </c>
      <c r="F160" s="166" t="s">
        <v>203</v>
      </c>
      <c r="I160" s="167"/>
      <c r="J160" s="168">
        <f>BK160</f>
        <v>0</v>
      </c>
      <c r="L160" s="164"/>
      <c r="M160" s="169"/>
      <c r="N160" s="170"/>
      <c r="O160" s="170"/>
      <c r="P160" s="171">
        <f>P161</f>
        <v>0</v>
      </c>
      <c r="Q160" s="170"/>
      <c r="R160" s="171">
        <f>R161</f>
        <v>0</v>
      </c>
      <c r="S160" s="170"/>
      <c r="T160" s="172">
        <f>T161</f>
        <v>0</v>
      </c>
      <c r="AR160" s="165" t="s">
        <v>94</v>
      </c>
      <c r="AT160" s="173" t="s">
        <v>74</v>
      </c>
      <c r="AU160" s="173" t="s">
        <v>75</v>
      </c>
      <c r="AY160" s="165" t="s">
        <v>162</v>
      </c>
      <c r="BK160" s="174">
        <f>BK161</f>
        <v>0</v>
      </c>
    </row>
    <row r="161" spans="1:65" s="12" customFormat="1" ht="22.9" customHeight="1">
      <c r="B161" s="164"/>
      <c r="D161" s="165" t="s">
        <v>74</v>
      </c>
      <c r="E161" s="175" t="s">
        <v>204</v>
      </c>
      <c r="F161" s="175" t="s">
        <v>205</v>
      </c>
      <c r="I161" s="167"/>
      <c r="J161" s="176">
        <f>BK161</f>
        <v>0</v>
      </c>
      <c r="L161" s="164"/>
      <c r="M161" s="169"/>
      <c r="N161" s="170"/>
      <c r="O161" s="170"/>
      <c r="P161" s="171">
        <f>SUM(P162:P166)</f>
        <v>0</v>
      </c>
      <c r="Q161" s="170"/>
      <c r="R161" s="171">
        <f>SUM(R162:R166)</f>
        <v>0</v>
      </c>
      <c r="S161" s="170"/>
      <c r="T161" s="172">
        <f>SUM(T162:T166)</f>
        <v>0</v>
      </c>
      <c r="AR161" s="165" t="s">
        <v>94</v>
      </c>
      <c r="AT161" s="173" t="s">
        <v>74</v>
      </c>
      <c r="AU161" s="173" t="s">
        <v>83</v>
      </c>
      <c r="AY161" s="165" t="s">
        <v>162</v>
      </c>
      <c r="BK161" s="174">
        <f>SUM(BK162:BK166)</f>
        <v>0</v>
      </c>
    </row>
    <row r="162" spans="1:65" s="2" customFormat="1" ht="16.5" customHeight="1">
      <c r="A162" s="34"/>
      <c r="B162" s="145"/>
      <c r="C162" s="177" t="s">
        <v>215</v>
      </c>
      <c r="D162" s="177" t="s">
        <v>164</v>
      </c>
      <c r="E162" s="178" t="s">
        <v>207</v>
      </c>
      <c r="F162" s="179" t="s">
        <v>208</v>
      </c>
      <c r="G162" s="180" t="s">
        <v>200</v>
      </c>
      <c r="H162" s="181">
        <v>12</v>
      </c>
      <c r="I162" s="182"/>
      <c r="J162" s="183">
        <f>ROUND(I162*H162,2)</f>
        <v>0</v>
      </c>
      <c r="K162" s="184"/>
      <c r="L162" s="35"/>
      <c r="M162" s="185" t="s">
        <v>1</v>
      </c>
      <c r="N162" s="186" t="s">
        <v>41</v>
      </c>
      <c r="O162" s="63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209</v>
      </c>
      <c r="AT162" s="189" t="s">
        <v>164</v>
      </c>
      <c r="AU162" s="189" t="s">
        <v>94</v>
      </c>
      <c r="AY162" s="17" t="s">
        <v>162</v>
      </c>
      <c r="BE162" s="107">
        <f>IF(N162="základná",J162,0)</f>
        <v>0</v>
      </c>
      <c r="BF162" s="107">
        <f>IF(N162="znížená",J162,0)</f>
        <v>0</v>
      </c>
      <c r="BG162" s="107">
        <f>IF(N162="zákl. prenesená",J162,0)</f>
        <v>0</v>
      </c>
      <c r="BH162" s="107">
        <f>IF(N162="zníž. prenesená",J162,0)</f>
        <v>0</v>
      </c>
      <c r="BI162" s="107">
        <f>IF(N162="nulová",J162,0)</f>
        <v>0</v>
      </c>
      <c r="BJ162" s="17" t="s">
        <v>94</v>
      </c>
      <c r="BK162" s="107">
        <f>ROUND(I162*H162,2)</f>
        <v>0</v>
      </c>
      <c r="BL162" s="17" t="s">
        <v>209</v>
      </c>
      <c r="BM162" s="189" t="s">
        <v>253</v>
      </c>
    </row>
    <row r="163" spans="1:65" s="2" customFormat="1" ht="16.5" customHeight="1">
      <c r="A163" s="34"/>
      <c r="B163" s="145"/>
      <c r="C163" s="177" t="s">
        <v>219</v>
      </c>
      <c r="D163" s="177" t="s">
        <v>164</v>
      </c>
      <c r="E163" s="178" t="s">
        <v>216</v>
      </c>
      <c r="F163" s="179" t="s">
        <v>217</v>
      </c>
      <c r="G163" s="180" t="s">
        <v>200</v>
      </c>
      <c r="H163" s="181">
        <v>4</v>
      </c>
      <c r="I163" s="182"/>
      <c r="J163" s="183">
        <f>ROUND(I163*H163,2)</f>
        <v>0</v>
      </c>
      <c r="K163" s="184"/>
      <c r="L163" s="35"/>
      <c r="M163" s="185" t="s">
        <v>1</v>
      </c>
      <c r="N163" s="186" t="s">
        <v>41</v>
      </c>
      <c r="O163" s="63"/>
      <c r="P163" s="187">
        <f>O163*H163</f>
        <v>0</v>
      </c>
      <c r="Q163" s="187">
        <v>0</v>
      </c>
      <c r="R163" s="187">
        <f>Q163*H163</f>
        <v>0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209</v>
      </c>
      <c r="AT163" s="189" t="s">
        <v>164</v>
      </c>
      <c r="AU163" s="189" t="s">
        <v>94</v>
      </c>
      <c r="AY163" s="17" t="s">
        <v>162</v>
      </c>
      <c r="BE163" s="107">
        <f>IF(N163="základná",J163,0)</f>
        <v>0</v>
      </c>
      <c r="BF163" s="107">
        <f>IF(N163="znížená",J163,0)</f>
        <v>0</v>
      </c>
      <c r="BG163" s="107">
        <f>IF(N163="zákl. prenesená",J163,0)</f>
        <v>0</v>
      </c>
      <c r="BH163" s="107">
        <f>IF(N163="zníž. prenesená",J163,0)</f>
        <v>0</v>
      </c>
      <c r="BI163" s="107">
        <f>IF(N163="nulová",J163,0)</f>
        <v>0</v>
      </c>
      <c r="BJ163" s="17" t="s">
        <v>94</v>
      </c>
      <c r="BK163" s="107">
        <f>ROUND(I163*H163,2)</f>
        <v>0</v>
      </c>
      <c r="BL163" s="17" t="s">
        <v>209</v>
      </c>
      <c r="BM163" s="189" t="s">
        <v>254</v>
      </c>
    </row>
    <row r="164" spans="1:65" s="2" customFormat="1" ht="16.5" customHeight="1">
      <c r="A164" s="34"/>
      <c r="B164" s="145"/>
      <c r="C164" s="177" t="s">
        <v>223</v>
      </c>
      <c r="D164" s="177" t="s">
        <v>164</v>
      </c>
      <c r="E164" s="178" t="s">
        <v>220</v>
      </c>
      <c r="F164" s="179" t="s">
        <v>221</v>
      </c>
      <c r="G164" s="180" t="s">
        <v>200</v>
      </c>
      <c r="H164" s="181">
        <v>2</v>
      </c>
      <c r="I164" s="182"/>
      <c r="J164" s="183">
        <f>ROUND(I164*H164,2)</f>
        <v>0</v>
      </c>
      <c r="K164" s="184"/>
      <c r="L164" s="35"/>
      <c r="M164" s="185" t="s">
        <v>1</v>
      </c>
      <c r="N164" s="186" t="s">
        <v>41</v>
      </c>
      <c r="O164" s="63"/>
      <c r="P164" s="187">
        <f>O164*H164</f>
        <v>0</v>
      </c>
      <c r="Q164" s="187">
        <v>0</v>
      </c>
      <c r="R164" s="187">
        <f>Q164*H164</f>
        <v>0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209</v>
      </c>
      <c r="AT164" s="189" t="s">
        <v>164</v>
      </c>
      <c r="AU164" s="189" t="s">
        <v>94</v>
      </c>
      <c r="AY164" s="17" t="s">
        <v>162</v>
      </c>
      <c r="BE164" s="107">
        <f>IF(N164="základná",J164,0)</f>
        <v>0</v>
      </c>
      <c r="BF164" s="107">
        <f>IF(N164="znížená",J164,0)</f>
        <v>0</v>
      </c>
      <c r="BG164" s="107">
        <f>IF(N164="zákl. prenesená",J164,0)</f>
        <v>0</v>
      </c>
      <c r="BH164" s="107">
        <f>IF(N164="zníž. prenesená",J164,0)</f>
        <v>0</v>
      </c>
      <c r="BI164" s="107">
        <f>IF(N164="nulová",J164,0)</f>
        <v>0</v>
      </c>
      <c r="BJ164" s="17" t="s">
        <v>94</v>
      </c>
      <c r="BK164" s="107">
        <f>ROUND(I164*H164,2)</f>
        <v>0</v>
      </c>
      <c r="BL164" s="17" t="s">
        <v>209</v>
      </c>
      <c r="BM164" s="189" t="s">
        <v>255</v>
      </c>
    </row>
    <row r="165" spans="1:65" s="2" customFormat="1" ht="16.5" customHeight="1">
      <c r="A165" s="34"/>
      <c r="B165" s="145"/>
      <c r="C165" s="177" t="s">
        <v>230</v>
      </c>
      <c r="D165" s="177" t="s">
        <v>164</v>
      </c>
      <c r="E165" s="178" t="s">
        <v>256</v>
      </c>
      <c r="F165" s="179" t="s">
        <v>257</v>
      </c>
      <c r="G165" s="180" t="s">
        <v>200</v>
      </c>
      <c r="H165" s="181">
        <v>2</v>
      </c>
      <c r="I165" s="182"/>
      <c r="J165" s="183">
        <f>ROUND(I165*H165,2)</f>
        <v>0</v>
      </c>
      <c r="K165" s="184"/>
      <c r="L165" s="35"/>
      <c r="M165" s="185" t="s">
        <v>1</v>
      </c>
      <c r="N165" s="186" t="s">
        <v>41</v>
      </c>
      <c r="O165" s="63"/>
      <c r="P165" s="187">
        <f>O165*H165</f>
        <v>0</v>
      </c>
      <c r="Q165" s="187">
        <v>0</v>
      </c>
      <c r="R165" s="187">
        <f>Q165*H165</f>
        <v>0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209</v>
      </c>
      <c r="AT165" s="189" t="s">
        <v>164</v>
      </c>
      <c r="AU165" s="189" t="s">
        <v>94</v>
      </c>
      <c r="AY165" s="17" t="s">
        <v>162</v>
      </c>
      <c r="BE165" s="107">
        <f>IF(N165="základná",J165,0)</f>
        <v>0</v>
      </c>
      <c r="BF165" s="107">
        <f>IF(N165="znížená",J165,0)</f>
        <v>0</v>
      </c>
      <c r="BG165" s="107">
        <f>IF(N165="zákl. prenesená",J165,0)</f>
        <v>0</v>
      </c>
      <c r="BH165" s="107">
        <f>IF(N165="zníž. prenesená",J165,0)</f>
        <v>0</v>
      </c>
      <c r="BI165" s="107">
        <f>IF(N165="nulová",J165,0)</f>
        <v>0</v>
      </c>
      <c r="BJ165" s="17" t="s">
        <v>94</v>
      </c>
      <c r="BK165" s="107">
        <f>ROUND(I165*H165,2)</f>
        <v>0</v>
      </c>
      <c r="BL165" s="17" t="s">
        <v>209</v>
      </c>
      <c r="BM165" s="189" t="s">
        <v>258</v>
      </c>
    </row>
    <row r="166" spans="1:65" s="2" customFormat="1" ht="24.2" customHeight="1">
      <c r="A166" s="34"/>
      <c r="B166" s="145"/>
      <c r="C166" s="177" t="s">
        <v>259</v>
      </c>
      <c r="D166" s="177" t="s">
        <v>164</v>
      </c>
      <c r="E166" s="178" t="s">
        <v>224</v>
      </c>
      <c r="F166" s="179" t="s">
        <v>225</v>
      </c>
      <c r="G166" s="180" t="s">
        <v>226</v>
      </c>
      <c r="H166" s="215"/>
      <c r="I166" s="182"/>
      <c r="J166" s="183">
        <f>ROUND(I166*H166,2)</f>
        <v>0</v>
      </c>
      <c r="K166" s="184"/>
      <c r="L166" s="35"/>
      <c r="M166" s="185" t="s">
        <v>1</v>
      </c>
      <c r="N166" s="186" t="s">
        <v>41</v>
      </c>
      <c r="O166" s="63"/>
      <c r="P166" s="187">
        <f>O166*H166</f>
        <v>0</v>
      </c>
      <c r="Q166" s="187">
        <v>0</v>
      </c>
      <c r="R166" s="187">
        <f>Q166*H166</f>
        <v>0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209</v>
      </c>
      <c r="AT166" s="189" t="s">
        <v>164</v>
      </c>
      <c r="AU166" s="189" t="s">
        <v>94</v>
      </c>
      <c r="AY166" s="17" t="s">
        <v>162</v>
      </c>
      <c r="BE166" s="107">
        <f>IF(N166="základná",J166,0)</f>
        <v>0</v>
      </c>
      <c r="BF166" s="107">
        <f>IF(N166="znížená",J166,0)</f>
        <v>0</v>
      </c>
      <c r="BG166" s="107">
        <f>IF(N166="zákl. prenesená",J166,0)</f>
        <v>0</v>
      </c>
      <c r="BH166" s="107">
        <f>IF(N166="zníž. prenesená",J166,0)</f>
        <v>0</v>
      </c>
      <c r="BI166" s="107">
        <f>IF(N166="nulová",J166,0)</f>
        <v>0</v>
      </c>
      <c r="BJ166" s="17" t="s">
        <v>94</v>
      </c>
      <c r="BK166" s="107">
        <f>ROUND(I166*H166,2)</f>
        <v>0</v>
      </c>
      <c r="BL166" s="17" t="s">
        <v>209</v>
      </c>
      <c r="BM166" s="189" t="s">
        <v>260</v>
      </c>
    </row>
    <row r="167" spans="1:65" s="12" customFormat="1" ht="25.9" customHeight="1">
      <c r="B167" s="164"/>
      <c r="D167" s="165" t="s">
        <v>74</v>
      </c>
      <c r="E167" s="166" t="s">
        <v>228</v>
      </c>
      <c r="F167" s="166" t="s">
        <v>229</v>
      </c>
      <c r="I167" s="167"/>
      <c r="J167" s="168">
        <f>BK167</f>
        <v>0</v>
      </c>
      <c r="L167" s="164"/>
      <c r="M167" s="169"/>
      <c r="N167" s="170"/>
      <c r="O167" s="170"/>
      <c r="P167" s="171">
        <f>P168</f>
        <v>0</v>
      </c>
      <c r="Q167" s="170"/>
      <c r="R167" s="171">
        <f>R168</f>
        <v>0</v>
      </c>
      <c r="S167" s="170"/>
      <c r="T167" s="172">
        <f>T168</f>
        <v>0</v>
      </c>
      <c r="AR167" s="165" t="s">
        <v>168</v>
      </c>
      <c r="AT167" s="173" t="s">
        <v>74</v>
      </c>
      <c r="AU167" s="173" t="s">
        <v>75</v>
      </c>
      <c r="AY167" s="165" t="s">
        <v>162</v>
      </c>
      <c r="BK167" s="174">
        <f>BK168</f>
        <v>0</v>
      </c>
    </row>
    <row r="168" spans="1:65" s="2" customFormat="1" ht="44.25" customHeight="1">
      <c r="A168" s="34"/>
      <c r="B168" s="145"/>
      <c r="C168" s="177" t="s">
        <v>261</v>
      </c>
      <c r="D168" s="177" t="s">
        <v>164</v>
      </c>
      <c r="E168" s="178" t="s">
        <v>231</v>
      </c>
      <c r="F168" s="179" t="s">
        <v>232</v>
      </c>
      <c r="G168" s="180" t="s">
        <v>233</v>
      </c>
      <c r="H168" s="181">
        <v>230</v>
      </c>
      <c r="I168" s="182"/>
      <c r="J168" s="183">
        <f>ROUND(I168*H168,2)</f>
        <v>0</v>
      </c>
      <c r="K168" s="184"/>
      <c r="L168" s="35"/>
      <c r="M168" s="216" t="s">
        <v>1</v>
      </c>
      <c r="N168" s="217" t="s">
        <v>41</v>
      </c>
      <c r="O168" s="218"/>
      <c r="P168" s="219">
        <f>O168*H168</f>
        <v>0</v>
      </c>
      <c r="Q168" s="219">
        <v>0</v>
      </c>
      <c r="R168" s="219">
        <f>Q168*H168</f>
        <v>0</v>
      </c>
      <c r="S168" s="219">
        <v>0</v>
      </c>
      <c r="T168" s="220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234</v>
      </c>
      <c r="AT168" s="189" t="s">
        <v>164</v>
      </c>
      <c r="AU168" s="189" t="s">
        <v>83</v>
      </c>
      <c r="AY168" s="17" t="s">
        <v>162</v>
      </c>
      <c r="BE168" s="107">
        <f>IF(N168="základná",J168,0)</f>
        <v>0</v>
      </c>
      <c r="BF168" s="107">
        <f>IF(N168="znížená",J168,0)</f>
        <v>0</v>
      </c>
      <c r="BG168" s="107">
        <f>IF(N168="zákl. prenesená",J168,0)</f>
        <v>0</v>
      </c>
      <c r="BH168" s="107">
        <f>IF(N168="zníž. prenesená",J168,0)</f>
        <v>0</v>
      </c>
      <c r="BI168" s="107">
        <f>IF(N168="nulová",J168,0)</f>
        <v>0</v>
      </c>
      <c r="BJ168" s="17" t="s">
        <v>94</v>
      </c>
      <c r="BK168" s="107">
        <f>ROUND(I168*H168,2)</f>
        <v>0</v>
      </c>
      <c r="BL168" s="17" t="s">
        <v>234</v>
      </c>
      <c r="BM168" s="189" t="s">
        <v>262</v>
      </c>
    </row>
    <row r="169" spans="1:65" s="2" customFormat="1" ht="6.95" customHeight="1">
      <c r="A169" s="34"/>
      <c r="B169" s="52"/>
      <c r="C169" s="53"/>
      <c r="D169" s="53"/>
      <c r="E169" s="53"/>
      <c r="F169" s="53"/>
      <c r="G169" s="53"/>
      <c r="H169" s="53"/>
      <c r="I169" s="53"/>
      <c r="J169" s="53"/>
      <c r="K169" s="53"/>
      <c r="L169" s="35"/>
      <c r="M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</row>
  </sheetData>
  <autoFilter ref="C130:K168" xr:uid="{00000000-0009-0000-0000-000002000000}"/>
  <mergeCells count="14">
    <mergeCell ref="D109:F109"/>
    <mergeCell ref="E121:H121"/>
    <mergeCell ref="E123:H123"/>
    <mergeCell ref="L2:V2"/>
    <mergeCell ref="E87:H87"/>
    <mergeCell ref="D105:F105"/>
    <mergeCell ref="D106:F106"/>
    <mergeCell ref="D107:F107"/>
    <mergeCell ref="D108:F108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32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95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125</v>
      </c>
      <c r="L4" s="20"/>
      <c r="M4" s="114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83" t="str">
        <f>'Rekapitulácia stavby'!K6</f>
        <v>Výstavba a obnova občianskej infraštruktúry v lesných ekosystémoch SNV</v>
      </c>
      <c r="F7" s="284"/>
      <c r="G7" s="284"/>
      <c r="H7" s="284"/>
      <c r="L7" s="20"/>
    </row>
    <row r="8" spans="1:46" s="1" customFormat="1" ht="12" customHeight="1">
      <c r="B8" s="20"/>
      <c r="D8" s="27" t="s">
        <v>126</v>
      </c>
      <c r="L8" s="20"/>
    </row>
    <row r="9" spans="1:46" s="2" customFormat="1" ht="16.5" customHeight="1">
      <c r="A9" s="34"/>
      <c r="B9" s="35"/>
      <c r="C9" s="34"/>
      <c r="D9" s="34"/>
      <c r="E9" s="283" t="s">
        <v>263</v>
      </c>
      <c r="F9" s="285"/>
      <c r="G9" s="285"/>
      <c r="H9" s="285"/>
      <c r="I9" s="34"/>
      <c r="J9" s="34"/>
      <c r="K9" s="34"/>
      <c r="L9" s="4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5"/>
      <c r="C10" s="34"/>
      <c r="D10" s="27" t="s">
        <v>264</v>
      </c>
      <c r="E10" s="34"/>
      <c r="F10" s="34"/>
      <c r="G10" s="34"/>
      <c r="H10" s="34"/>
      <c r="I10" s="34"/>
      <c r="J10" s="34"/>
      <c r="K10" s="34"/>
      <c r="L10" s="4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6.5" customHeight="1">
      <c r="A11" s="34"/>
      <c r="B11" s="35"/>
      <c r="C11" s="34"/>
      <c r="D11" s="34"/>
      <c r="E11" s="237" t="s">
        <v>265</v>
      </c>
      <c r="F11" s="285"/>
      <c r="G11" s="285"/>
      <c r="H11" s="285"/>
      <c r="I11" s="34"/>
      <c r="J11" s="34"/>
      <c r="K11" s="34"/>
      <c r="L11" s="4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1.25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4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2" customHeight="1">
      <c r="A13" s="34"/>
      <c r="B13" s="35"/>
      <c r="C13" s="34"/>
      <c r="D13" s="27" t="s">
        <v>16</v>
      </c>
      <c r="E13" s="34"/>
      <c r="F13" s="25" t="s">
        <v>1</v>
      </c>
      <c r="G13" s="34"/>
      <c r="H13" s="34"/>
      <c r="I13" s="27" t="s">
        <v>17</v>
      </c>
      <c r="J13" s="25" t="s">
        <v>1</v>
      </c>
      <c r="K13" s="34"/>
      <c r="L13" s="4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7" t="s">
        <v>18</v>
      </c>
      <c r="E14" s="34"/>
      <c r="F14" s="25" t="s">
        <v>19</v>
      </c>
      <c r="G14" s="34"/>
      <c r="H14" s="34"/>
      <c r="I14" s="27" t="s">
        <v>20</v>
      </c>
      <c r="J14" s="60">
        <f>'Rekapitulácia stavby'!AN8</f>
        <v>44873</v>
      </c>
      <c r="K14" s="34"/>
      <c r="L14" s="4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0.9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4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2" customHeight="1">
      <c r="A16" s="34"/>
      <c r="B16" s="35"/>
      <c r="C16" s="34"/>
      <c r="D16" s="27" t="s">
        <v>21</v>
      </c>
      <c r="E16" s="34"/>
      <c r="F16" s="34"/>
      <c r="G16" s="34"/>
      <c r="H16" s="34"/>
      <c r="I16" s="27" t="s">
        <v>22</v>
      </c>
      <c r="J16" s="25" t="s">
        <v>1</v>
      </c>
      <c r="K16" s="34"/>
      <c r="L16" s="4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8" customHeight="1">
      <c r="A17" s="34"/>
      <c r="B17" s="35"/>
      <c r="C17" s="34"/>
      <c r="D17" s="34"/>
      <c r="E17" s="25" t="s">
        <v>23</v>
      </c>
      <c r="F17" s="34"/>
      <c r="G17" s="34"/>
      <c r="H17" s="34"/>
      <c r="I17" s="27" t="s">
        <v>24</v>
      </c>
      <c r="J17" s="25" t="s">
        <v>1</v>
      </c>
      <c r="K17" s="34"/>
      <c r="L17" s="4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6.95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4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2" customHeight="1">
      <c r="A19" s="34"/>
      <c r="B19" s="35"/>
      <c r="C19" s="34"/>
      <c r="D19" s="27" t="s">
        <v>25</v>
      </c>
      <c r="E19" s="34"/>
      <c r="F19" s="34"/>
      <c r="G19" s="34"/>
      <c r="H19" s="34"/>
      <c r="I19" s="27" t="s">
        <v>22</v>
      </c>
      <c r="J19" s="28" t="str">
        <f>'Rekapitulácia stavby'!AN13</f>
        <v>Vyplň údaj</v>
      </c>
      <c r="K19" s="34"/>
      <c r="L19" s="4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8" customHeight="1">
      <c r="A20" s="34"/>
      <c r="B20" s="35"/>
      <c r="C20" s="34"/>
      <c r="D20" s="34"/>
      <c r="E20" s="286" t="str">
        <f>'Rekapitulácia stavby'!E14</f>
        <v>Vyplň údaj</v>
      </c>
      <c r="F20" s="244"/>
      <c r="G20" s="244"/>
      <c r="H20" s="244"/>
      <c r="I20" s="27" t="s">
        <v>24</v>
      </c>
      <c r="J20" s="28" t="str">
        <f>'Rekapitulácia stavby'!AN14</f>
        <v>Vyplň údaj</v>
      </c>
      <c r="K20" s="34"/>
      <c r="L20" s="4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6.95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4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2" customHeight="1">
      <c r="A22" s="34"/>
      <c r="B22" s="35"/>
      <c r="C22" s="34"/>
      <c r="D22" s="27" t="s">
        <v>27</v>
      </c>
      <c r="E22" s="34"/>
      <c r="F22" s="34"/>
      <c r="G22" s="34"/>
      <c r="H22" s="34"/>
      <c r="I22" s="27" t="s">
        <v>22</v>
      </c>
      <c r="J22" s="25" t="s">
        <v>1</v>
      </c>
      <c r="K22" s="34"/>
      <c r="L22" s="4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8" customHeight="1">
      <c r="A23" s="34"/>
      <c r="B23" s="35"/>
      <c r="C23" s="34"/>
      <c r="D23" s="34"/>
      <c r="E23" s="25" t="s">
        <v>28</v>
      </c>
      <c r="F23" s="34"/>
      <c r="G23" s="34"/>
      <c r="H23" s="34"/>
      <c r="I23" s="27" t="s">
        <v>24</v>
      </c>
      <c r="J23" s="25" t="s">
        <v>1</v>
      </c>
      <c r="K23" s="34"/>
      <c r="L23" s="4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6.95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4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12" customHeight="1">
      <c r="A25" s="34"/>
      <c r="B25" s="35"/>
      <c r="C25" s="34"/>
      <c r="D25" s="27" t="s">
        <v>30</v>
      </c>
      <c r="E25" s="34"/>
      <c r="F25" s="34"/>
      <c r="G25" s="34"/>
      <c r="H25" s="34"/>
      <c r="I25" s="27" t="s">
        <v>22</v>
      </c>
      <c r="J25" s="25" t="str">
        <f>IF('Rekapitulácia stavby'!AN19="","",'Rekapitulácia stavby'!AN19)</f>
        <v/>
      </c>
      <c r="K25" s="34"/>
      <c r="L25" s="4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8" customHeight="1">
      <c r="A26" s="34"/>
      <c r="B26" s="35"/>
      <c r="C26" s="34"/>
      <c r="D26" s="34"/>
      <c r="E26" s="25" t="str">
        <f>IF('Rekapitulácia stavby'!E20="","",'Rekapitulácia stavby'!E20)</f>
        <v xml:space="preserve"> </v>
      </c>
      <c r="F26" s="34"/>
      <c r="G26" s="34"/>
      <c r="H26" s="34"/>
      <c r="I26" s="27" t="s">
        <v>24</v>
      </c>
      <c r="J26" s="25" t="str">
        <f>IF('Rekapitulácia stavby'!AN20="","",'Rekapitulácia stavby'!AN20)</f>
        <v/>
      </c>
      <c r="K26" s="34"/>
      <c r="L26" s="4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47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12" customHeight="1">
      <c r="A28" s="34"/>
      <c r="B28" s="35"/>
      <c r="C28" s="34"/>
      <c r="D28" s="27" t="s">
        <v>32</v>
      </c>
      <c r="E28" s="34"/>
      <c r="F28" s="34"/>
      <c r="G28" s="34"/>
      <c r="H28" s="34"/>
      <c r="I28" s="34"/>
      <c r="J28" s="34"/>
      <c r="K28" s="34"/>
      <c r="L28" s="4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8" customFormat="1" ht="16.5" customHeight="1">
      <c r="A29" s="115"/>
      <c r="B29" s="116"/>
      <c r="C29" s="115"/>
      <c r="D29" s="115"/>
      <c r="E29" s="249" t="s">
        <v>1</v>
      </c>
      <c r="F29" s="249"/>
      <c r="G29" s="249"/>
      <c r="H29" s="249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4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5"/>
      <c r="C31" s="34"/>
      <c r="D31" s="71"/>
      <c r="E31" s="71"/>
      <c r="F31" s="71"/>
      <c r="G31" s="71"/>
      <c r="H31" s="71"/>
      <c r="I31" s="71"/>
      <c r="J31" s="71"/>
      <c r="K31" s="71"/>
      <c r="L31" s="4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5"/>
      <c r="C32" s="34"/>
      <c r="D32" s="25" t="s">
        <v>128</v>
      </c>
      <c r="E32" s="34"/>
      <c r="F32" s="34"/>
      <c r="G32" s="34"/>
      <c r="H32" s="34"/>
      <c r="I32" s="34"/>
      <c r="J32" s="33">
        <f>J98</f>
        <v>0</v>
      </c>
      <c r="K32" s="34"/>
      <c r="L32" s="4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5"/>
      <c r="C33" s="34"/>
      <c r="D33" s="32" t="s">
        <v>119</v>
      </c>
      <c r="E33" s="34"/>
      <c r="F33" s="34"/>
      <c r="G33" s="34"/>
      <c r="H33" s="34"/>
      <c r="I33" s="34"/>
      <c r="J33" s="33">
        <f>J113</f>
        <v>0</v>
      </c>
      <c r="K33" s="34"/>
      <c r="L33" s="4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25.35" customHeight="1">
      <c r="A34" s="34"/>
      <c r="B34" s="35"/>
      <c r="C34" s="34"/>
      <c r="D34" s="118" t="s">
        <v>35</v>
      </c>
      <c r="E34" s="34"/>
      <c r="F34" s="34"/>
      <c r="G34" s="34"/>
      <c r="H34" s="34"/>
      <c r="I34" s="34"/>
      <c r="J34" s="76">
        <f>ROUND(J32 + J33, 2)</f>
        <v>0</v>
      </c>
      <c r="K34" s="34"/>
      <c r="L34" s="4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6.95" customHeight="1">
      <c r="A35" s="34"/>
      <c r="B35" s="35"/>
      <c r="C35" s="34"/>
      <c r="D35" s="71"/>
      <c r="E35" s="71"/>
      <c r="F35" s="71"/>
      <c r="G35" s="71"/>
      <c r="H35" s="71"/>
      <c r="I35" s="71"/>
      <c r="J35" s="71"/>
      <c r="K35" s="71"/>
      <c r="L35" s="4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5"/>
      <c r="C36" s="34"/>
      <c r="D36" s="34"/>
      <c r="E36" s="34"/>
      <c r="F36" s="38" t="s">
        <v>37</v>
      </c>
      <c r="G36" s="34"/>
      <c r="H36" s="34"/>
      <c r="I36" s="38" t="s">
        <v>36</v>
      </c>
      <c r="J36" s="38" t="s">
        <v>38</v>
      </c>
      <c r="K36" s="34"/>
      <c r="L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customHeight="1">
      <c r="A37" s="34"/>
      <c r="B37" s="35"/>
      <c r="C37" s="34"/>
      <c r="D37" s="119" t="s">
        <v>39</v>
      </c>
      <c r="E37" s="40" t="s">
        <v>40</v>
      </c>
      <c r="F37" s="120">
        <f>ROUND((SUM(BE113:BE120) + SUM(BE142:BE319)),  2)</f>
        <v>0</v>
      </c>
      <c r="G37" s="121"/>
      <c r="H37" s="121"/>
      <c r="I37" s="122">
        <v>0.2</v>
      </c>
      <c r="J37" s="120">
        <f>ROUND(((SUM(BE113:BE120) + SUM(BE142:BE319))*I37),  2)</f>
        <v>0</v>
      </c>
      <c r="K37" s="34"/>
      <c r="L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35"/>
      <c r="C38" s="34"/>
      <c r="D38" s="34"/>
      <c r="E38" s="40" t="s">
        <v>41</v>
      </c>
      <c r="F38" s="120">
        <f>ROUND((SUM(BF113:BF120) + SUM(BF142:BF319)),  2)</f>
        <v>0</v>
      </c>
      <c r="G38" s="121"/>
      <c r="H38" s="121"/>
      <c r="I38" s="122">
        <v>0.2</v>
      </c>
      <c r="J38" s="120">
        <f>ROUND(((SUM(BF113:BF120) + SUM(BF142:BF319))*I38),  2)</f>
        <v>0</v>
      </c>
      <c r="K38" s="34"/>
      <c r="L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5"/>
      <c r="C39" s="34"/>
      <c r="D39" s="34"/>
      <c r="E39" s="27" t="s">
        <v>42</v>
      </c>
      <c r="F39" s="123">
        <f>ROUND((SUM(BG113:BG120) + SUM(BG142:BG319)),  2)</f>
        <v>0</v>
      </c>
      <c r="G39" s="34"/>
      <c r="H39" s="34"/>
      <c r="I39" s="124">
        <v>0.2</v>
      </c>
      <c r="J39" s="123">
        <f>0</f>
        <v>0</v>
      </c>
      <c r="K39" s="34"/>
      <c r="L39" s="4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hidden="1" customHeight="1">
      <c r="A40" s="34"/>
      <c r="B40" s="35"/>
      <c r="C40" s="34"/>
      <c r="D40" s="34"/>
      <c r="E40" s="27" t="s">
        <v>43</v>
      </c>
      <c r="F40" s="123">
        <f>ROUND((SUM(BH113:BH120) + SUM(BH142:BH319)),  2)</f>
        <v>0</v>
      </c>
      <c r="G40" s="34"/>
      <c r="H40" s="34"/>
      <c r="I40" s="124">
        <v>0.2</v>
      </c>
      <c r="J40" s="123">
        <f>0</f>
        <v>0</v>
      </c>
      <c r="K40" s="34"/>
      <c r="L40" s="4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14.45" hidden="1" customHeight="1">
      <c r="A41" s="34"/>
      <c r="B41" s="35"/>
      <c r="C41" s="34"/>
      <c r="D41" s="34"/>
      <c r="E41" s="40" t="s">
        <v>44</v>
      </c>
      <c r="F41" s="120">
        <f>ROUND((SUM(BI113:BI120) + SUM(BI142:BI319)),  2)</f>
        <v>0</v>
      </c>
      <c r="G41" s="121"/>
      <c r="H41" s="121"/>
      <c r="I41" s="122">
        <v>0</v>
      </c>
      <c r="J41" s="120">
        <f>0</f>
        <v>0</v>
      </c>
      <c r="K41" s="34"/>
      <c r="L41" s="47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6.9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47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5.35" customHeight="1">
      <c r="A43" s="34"/>
      <c r="B43" s="35"/>
      <c r="C43" s="112"/>
      <c r="D43" s="125" t="s">
        <v>45</v>
      </c>
      <c r="E43" s="65"/>
      <c r="F43" s="65"/>
      <c r="G43" s="126" t="s">
        <v>46</v>
      </c>
      <c r="H43" s="127" t="s">
        <v>47</v>
      </c>
      <c r="I43" s="65"/>
      <c r="J43" s="128">
        <f>SUM(J34:J41)</f>
        <v>0</v>
      </c>
      <c r="K43" s="129"/>
      <c r="L43" s="47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14.45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47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7"/>
      <c r="D50" s="48" t="s">
        <v>48</v>
      </c>
      <c r="E50" s="49"/>
      <c r="F50" s="49"/>
      <c r="G50" s="48" t="s">
        <v>49</v>
      </c>
      <c r="H50" s="49"/>
      <c r="I50" s="49"/>
      <c r="J50" s="49"/>
      <c r="K50" s="49"/>
      <c r="L50" s="47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5"/>
      <c r="C61" s="34"/>
      <c r="D61" s="50" t="s">
        <v>50</v>
      </c>
      <c r="E61" s="37"/>
      <c r="F61" s="130" t="s">
        <v>51</v>
      </c>
      <c r="G61" s="50" t="s">
        <v>50</v>
      </c>
      <c r="H61" s="37"/>
      <c r="I61" s="37"/>
      <c r="J61" s="131" t="s">
        <v>51</v>
      </c>
      <c r="K61" s="37"/>
      <c r="L61" s="47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5"/>
      <c r="C65" s="34"/>
      <c r="D65" s="48" t="s">
        <v>52</v>
      </c>
      <c r="E65" s="51"/>
      <c r="F65" s="51"/>
      <c r="G65" s="48" t="s">
        <v>53</v>
      </c>
      <c r="H65" s="51"/>
      <c r="I65" s="51"/>
      <c r="J65" s="51"/>
      <c r="K65" s="51"/>
      <c r="L65" s="47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5"/>
      <c r="C76" s="34"/>
      <c r="D76" s="50" t="s">
        <v>50</v>
      </c>
      <c r="E76" s="37"/>
      <c r="F76" s="130" t="s">
        <v>51</v>
      </c>
      <c r="G76" s="50" t="s">
        <v>50</v>
      </c>
      <c r="H76" s="37"/>
      <c r="I76" s="37"/>
      <c r="J76" s="131" t="s">
        <v>51</v>
      </c>
      <c r="K76" s="37"/>
      <c r="L76" s="47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31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31" s="2" customFormat="1" ht="24.95" customHeight="1">
      <c r="A82" s="34"/>
      <c r="B82" s="35"/>
      <c r="C82" s="21" t="s">
        <v>129</v>
      </c>
      <c r="D82" s="34"/>
      <c r="E82" s="34"/>
      <c r="F82" s="34"/>
      <c r="G82" s="34"/>
      <c r="H82" s="34"/>
      <c r="I82" s="34"/>
      <c r="J82" s="34"/>
      <c r="K82" s="34"/>
      <c r="L82" s="4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31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4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31" s="2" customFormat="1" ht="12" customHeight="1">
      <c r="A84" s="34"/>
      <c r="B84" s="35"/>
      <c r="C84" s="27" t="s">
        <v>15</v>
      </c>
      <c r="D84" s="34"/>
      <c r="E84" s="34"/>
      <c r="F84" s="34"/>
      <c r="G84" s="34"/>
      <c r="H84" s="34"/>
      <c r="I84" s="34"/>
      <c r="J84" s="34"/>
      <c r="K84" s="34"/>
      <c r="L84" s="4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31" s="2" customFormat="1" ht="16.5" customHeight="1">
      <c r="A85" s="34"/>
      <c r="B85" s="35"/>
      <c r="C85" s="34"/>
      <c r="D85" s="34"/>
      <c r="E85" s="283" t="str">
        <f>E7</f>
        <v>Výstavba a obnova občianskej infraštruktúry v lesných ekosystémoch SNV</v>
      </c>
      <c r="F85" s="284"/>
      <c r="G85" s="284"/>
      <c r="H85" s="284"/>
      <c r="I85" s="34"/>
      <c r="J85" s="34"/>
      <c r="K85" s="34"/>
      <c r="L85" s="4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31" s="1" customFormat="1" ht="12" customHeight="1">
      <c r="B86" s="20"/>
      <c r="C86" s="27" t="s">
        <v>126</v>
      </c>
      <c r="L86" s="20"/>
    </row>
    <row r="87" spans="1:31" s="2" customFormat="1" ht="16.5" customHeight="1">
      <c r="A87" s="34"/>
      <c r="B87" s="35"/>
      <c r="C87" s="34"/>
      <c r="D87" s="34"/>
      <c r="E87" s="283" t="s">
        <v>263</v>
      </c>
      <c r="F87" s="285"/>
      <c r="G87" s="285"/>
      <c r="H87" s="285"/>
      <c r="I87" s="34"/>
      <c r="J87" s="34"/>
      <c r="K87" s="34"/>
      <c r="L87" s="4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31" s="2" customFormat="1" ht="12" customHeight="1">
      <c r="A88" s="34"/>
      <c r="B88" s="35"/>
      <c r="C88" s="27" t="s">
        <v>264</v>
      </c>
      <c r="D88" s="34"/>
      <c r="E88" s="34"/>
      <c r="F88" s="34"/>
      <c r="G88" s="34"/>
      <c r="H88" s="34"/>
      <c r="I88" s="34"/>
      <c r="J88" s="34"/>
      <c r="K88" s="34"/>
      <c r="L88" s="4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31" s="2" customFormat="1" ht="16.5" customHeight="1">
      <c r="A89" s="34"/>
      <c r="B89" s="35"/>
      <c r="C89" s="34"/>
      <c r="D89" s="34"/>
      <c r="E89" s="237" t="str">
        <f>E11</f>
        <v>SO 03-0 - Altánok</v>
      </c>
      <c r="F89" s="285"/>
      <c r="G89" s="285"/>
      <c r="H89" s="285"/>
      <c r="I89" s="34"/>
      <c r="J89" s="34"/>
      <c r="K89" s="34"/>
      <c r="L89" s="4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31" s="2" customFormat="1" ht="6.9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4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31" s="2" customFormat="1" ht="12" customHeight="1">
      <c r="A91" s="34"/>
      <c r="B91" s="35"/>
      <c r="C91" s="27" t="s">
        <v>18</v>
      </c>
      <c r="D91" s="34"/>
      <c r="E91" s="34"/>
      <c r="F91" s="25" t="str">
        <f>F14</f>
        <v>Lesy mesta Spišská Nová Ves</v>
      </c>
      <c r="G91" s="34"/>
      <c r="H91" s="34"/>
      <c r="I91" s="27" t="s">
        <v>20</v>
      </c>
      <c r="J91" s="60">
        <f>IF(J14="","",J14)</f>
        <v>44873</v>
      </c>
      <c r="K91" s="34"/>
      <c r="L91" s="4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31" s="2" customFormat="1" ht="6.95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47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31" s="2" customFormat="1" ht="15.2" customHeight="1">
      <c r="A93" s="34"/>
      <c r="B93" s="35"/>
      <c r="C93" s="27" t="s">
        <v>21</v>
      </c>
      <c r="D93" s="34"/>
      <c r="E93" s="34"/>
      <c r="F93" s="25" t="str">
        <f>E17</f>
        <v xml:space="preserve">Lesy mesta Spišská Nová Ves s.r.o. </v>
      </c>
      <c r="G93" s="34"/>
      <c r="H93" s="34"/>
      <c r="I93" s="27" t="s">
        <v>27</v>
      </c>
      <c r="J93" s="30" t="str">
        <f>E23</f>
        <v>MK2 PLUS, s.r.o.</v>
      </c>
      <c r="K93" s="34"/>
      <c r="L93" s="4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31" s="2" customFormat="1" ht="15.2" customHeight="1">
      <c r="A94" s="34"/>
      <c r="B94" s="35"/>
      <c r="C94" s="27" t="s">
        <v>25</v>
      </c>
      <c r="D94" s="34"/>
      <c r="E94" s="34"/>
      <c r="F94" s="25" t="str">
        <f>IF(E20="","",E20)</f>
        <v>Vyplň údaj</v>
      </c>
      <c r="G94" s="34"/>
      <c r="H94" s="34"/>
      <c r="I94" s="27" t="s">
        <v>30</v>
      </c>
      <c r="J94" s="30" t="str">
        <f>E26</f>
        <v xml:space="preserve"> </v>
      </c>
      <c r="K94" s="34"/>
      <c r="L94" s="47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31" s="2" customFormat="1" ht="10.3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47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31" s="2" customFormat="1" ht="29.25" customHeight="1">
      <c r="A96" s="34"/>
      <c r="B96" s="35"/>
      <c r="C96" s="132" t="s">
        <v>130</v>
      </c>
      <c r="D96" s="112"/>
      <c r="E96" s="112"/>
      <c r="F96" s="112"/>
      <c r="G96" s="112"/>
      <c r="H96" s="112"/>
      <c r="I96" s="112"/>
      <c r="J96" s="133" t="s">
        <v>131</v>
      </c>
      <c r="K96" s="112"/>
      <c r="L96" s="47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pans="1:47" s="2" customFormat="1" ht="10.35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47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pans="1:47" s="2" customFormat="1" ht="22.9" customHeight="1">
      <c r="A98" s="34"/>
      <c r="B98" s="35"/>
      <c r="C98" s="134" t="s">
        <v>132</v>
      </c>
      <c r="D98" s="34"/>
      <c r="E98" s="34"/>
      <c r="F98" s="34"/>
      <c r="G98" s="34"/>
      <c r="H98" s="34"/>
      <c r="I98" s="34"/>
      <c r="J98" s="76">
        <f>J142</f>
        <v>0</v>
      </c>
      <c r="K98" s="34"/>
      <c r="L98" s="47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7" t="s">
        <v>133</v>
      </c>
    </row>
    <row r="99" spans="1:47" s="9" customFormat="1" ht="24.95" customHeight="1">
      <c r="B99" s="135"/>
      <c r="D99" s="136" t="s">
        <v>134</v>
      </c>
      <c r="E99" s="137"/>
      <c r="F99" s="137"/>
      <c r="G99" s="137"/>
      <c r="H99" s="137"/>
      <c r="I99" s="137"/>
      <c r="J99" s="138">
        <f>J143</f>
        <v>0</v>
      </c>
      <c r="L99" s="135"/>
    </row>
    <row r="100" spans="1:47" s="10" customFormat="1" ht="19.899999999999999" customHeight="1">
      <c r="B100" s="139"/>
      <c r="D100" s="140" t="s">
        <v>135</v>
      </c>
      <c r="E100" s="141"/>
      <c r="F100" s="141"/>
      <c r="G100" s="141"/>
      <c r="H100" s="141"/>
      <c r="I100" s="141"/>
      <c r="J100" s="142">
        <f>J144</f>
        <v>0</v>
      </c>
      <c r="L100" s="139"/>
    </row>
    <row r="101" spans="1:47" s="10" customFormat="1" ht="19.899999999999999" customHeight="1">
      <c r="B101" s="139"/>
      <c r="D101" s="140" t="s">
        <v>266</v>
      </c>
      <c r="E101" s="141"/>
      <c r="F101" s="141"/>
      <c r="G101" s="141"/>
      <c r="H101" s="141"/>
      <c r="I101" s="141"/>
      <c r="J101" s="142">
        <f>J165</f>
        <v>0</v>
      </c>
      <c r="L101" s="139"/>
    </row>
    <row r="102" spans="1:47" s="10" customFormat="1" ht="19.899999999999999" customHeight="1">
      <c r="B102" s="139"/>
      <c r="D102" s="140" t="s">
        <v>267</v>
      </c>
      <c r="E102" s="141"/>
      <c r="F102" s="141"/>
      <c r="G102" s="141"/>
      <c r="H102" s="141"/>
      <c r="I102" s="141"/>
      <c r="J102" s="142">
        <f>J175</f>
        <v>0</v>
      </c>
      <c r="L102" s="139"/>
    </row>
    <row r="103" spans="1:47" s="10" customFormat="1" ht="19.899999999999999" customHeight="1">
      <c r="B103" s="139"/>
      <c r="D103" s="140" t="s">
        <v>268</v>
      </c>
      <c r="E103" s="141"/>
      <c r="F103" s="141"/>
      <c r="G103" s="141"/>
      <c r="H103" s="141"/>
      <c r="I103" s="141"/>
      <c r="J103" s="142">
        <f>J190</f>
        <v>0</v>
      </c>
      <c r="L103" s="139"/>
    </row>
    <row r="104" spans="1:47" s="10" customFormat="1" ht="19.899999999999999" customHeight="1">
      <c r="B104" s="139"/>
      <c r="D104" s="140" t="s">
        <v>269</v>
      </c>
      <c r="E104" s="141"/>
      <c r="F104" s="141"/>
      <c r="G104" s="141"/>
      <c r="H104" s="141"/>
      <c r="I104" s="141"/>
      <c r="J104" s="142">
        <f>J199</f>
        <v>0</v>
      </c>
      <c r="L104" s="139"/>
    </row>
    <row r="105" spans="1:47" s="9" customFormat="1" ht="24.95" customHeight="1">
      <c r="B105" s="135"/>
      <c r="D105" s="136" t="s">
        <v>136</v>
      </c>
      <c r="E105" s="137"/>
      <c r="F105" s="137"/>
      <c r="G105" s="137"/>
      <c r="H105" s="137"/>
      <c r="I105" s="137"/>
      <c r="J105" s="138">
        <f>J201</f>
        <v>0</v>
      </c>
      <c r="L105" s="135"/>
    </row>
    <row r="106" spans="1:47" s="10" customFormat="1" ht="19.899999999999999" customHeight="1">
      <c r="B106" s="139"/>
      <c r="D106" s="140" t="s">
        <v>137</v>
      </c>
      <c r="E106" s="141"/>
      <c r="F106" s="141"/>
      <c r="G106" s="141"/>
      <c r="H106" s="141"/>
      <c r="I106" s="141"/>
      <c r="J106" s="142">
        <f>J202</f>
        <v>0</v>
      </c>
      <c r="L106" s="139"/>
    </row>
    <row r="107" spans="1:47" s="10" customFormat="1" ht="19.899999999999999" customHeight="1">
      <c r="B107" s="139"/>
      <c r="D107" s="140" t="s">
        <v>270</v>
      </c>
      <c r="E107" s="141"/>
      <c r="F107" s="141"/>
      <c r="G107" s="141"/>
      <c r="H107" s="141"/>
      <c r="I107" s="141"/>
      <c r="J107" s="142">
        <f>J268</f>
        <v>0</v>
      </c>
      <c r="L107" s="139"/>
    </row>
    <row r="108" spans="1:47" s="10" customFormat="1" ht="19.899999999999999" customHeight="1">
      <c r="B108" s="139"/>
      <c r="D108" s="140" t="s">
        <v>271</v>
      </c>
      <c r="E108" s="141"/>
      <c r="F108" s="141"/>
      <c r="G108" s="141"/>
      <c r="H108" s="141"/>
      <c r="I108" s="141"/>
      <c r="J108" s="142">
        <f>J296</f>
        <v>0</v>
      </c>
      <c r="L108" s="139"/>
    </row>
    <row r="109" spans="1:47" s="9" customFormat="1" ht="24.95" customHeight="1">
      <c r="B109" s="135"/>
      <c r="D109" s="136" t="s">
        <v>138</v>
      </c>
      <c r="E109" s="137"/>
      <c r="F109" s="137"/>
      <c r="G109" s="137"/>
      <c r="H109" s="137"/>
      <c r="I109" s="137"/>
      <c r="J109" s="138">
        <f>J315</f>
        <v>0</v>
      </c>
      <c r="L109" s="135"/>
    </row>
    <row r="110" spans="1:47" s="9" customFormat="1" ht="24.95" customHeight="1">
      <c r="B110" s="135"/>
      <c r="D110" s="136" t="s">
        <v>272</v>
      </c>
      <c r="E110" s="137"/>
      <c r="F110" s="137"/>
      <c r="G110" s="137"/>
      <c r="H110" s="137"/>
      <c r="I110" s="137"/>
      <c r="J110" s="138">
        <f>J317</f>
        <v>0</v>
      </c>
      <c r="L110" s="135"/>
    </row>
    <row r="111" spans="1:47" s="2" customFormat="1" ht="21.75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47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47" s="2" customFormat="1" ht="6.95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47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29.25" customHeight="1">
      <c r="A113" s="34"/>
      <c r="B113" s="35"/>
      <c r="C113" s="134" t="s">
        <v>139</v>
      </c>
      <c r="D113" s="34"/>
      <c r="E113" s="34"/>
      <c r="F113" s="34"/>
      <c r="G113" s="34"/>
      <c r="H113" s="34"/>
      <c r="I113" s="34"/>
      <c r="J113" s="143">
        <f>ROUND(J114 + J115 + J116 + J117 + J118 + J119,2)</f>
        <v>0</v>
      </c>
      <c r="K113" s="34"/>
      <c r="L113" s="47"/>
      <c r="N113" s="144" t="s">
        <v>39</v>
      </c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8" customHeight="1">
      <c r="A114" s="34"/>
      <c r="B114" s="145"/>
      <c r="C114" s="146"/>
      <c r="D114" s="240" t="s">
        <v>140</v>
      </c>
      <c r="E114" s="287"/>
      <c r="F114" s="287"/>
      <c r="G114" s="146"/>
      <c r="H114" s="146"/>
      <c r="I114" s="146"/>
      <c r="J114" s="104">
        <v>0</v>
      </c>
      <c r="K114" s="146"/>
      <c r="L114" s="148"/>
      <c r="M114" s="149"/>
      <c r="N114" s="150" t="s">
        <v>41</v>
      </c>
      <c r="O114" s="149"/>
      <c r="P114" s="149"/>
      <c r="Q114" s="149"/>
      <c r="R114" s="149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51" t="s">
        <v>141</v>
      </c>
      <c r="AZ114" s="149"/>
      <c r="BA114" s="149"/>
      <c r="BB114" s="149"/>
      <c r="BC114" s="149"/>
      <c r="BD114" s="149"/>
      <c r="BE114" s="152">
        <f t="shared" ref="BE114:BE119" si="0">IF(N114="základná",J114,0)</f>
        <v>0</v>
      </c>
      <c r="BF114" s="152">
        <f t="shared" ref="BF114:BF119" si="1">IF(N114="znížená",J114,0)</f>
        <v>0</v>
      </c>
      <c r="BG114" s="152">
        <f t="shared" ref="BG114:BG119" si="2">IF(N114="zákl. prenesená",J114,0)</f>
        <v>0</v>
      </c>
      <c r="BH114" s="152">
        <f t="shared" ref="BH114:BH119" si="3">IF(N114="zníž. prenesená",J114,0)</f>
        <v>0</v>
      </c>
      <c r="BI114" s="152">
        <f t="shared" ref="BI114:BI119" si="4">IF(N114="nulová",J114,0)</f>
        <v>0</v>
      </c>
      <c r="BJ114" s="151" t="s">
        <v>94</v>
      </c>
      <c r="BK114" s="149"/>
      <c r="BL114" s="149"/>
      <c r="BM114" s="149"/>
    </row>
    <row r="115" spans="1:65" s="2" customFormat="1" ht="18" customHeight="1">
      <c r="A115" s="34"/>
      <c r="B115" s="145"/>
      <c r="C115" s="146"/>
      <c r="D115" s="240" t="s">
        <v>142</v>
      </c>
      <c r="E115" s="287"/>
      <c r="F115" s="287"/>
      <c r="G115" s="146"/>
      <c r="H115" s="146"/>
      <c r="I115" s="146"/>
      <c r="J115" s="104">
        <v>0</v>
      </c>
      <c r="K115" s="146"/>
      <c r="L115" s="148"/>
      <c r="M115" s="149"/>
      <c r="N115" s="150" t="s">
        <v>41</v>
      </c>
      <c r="O115" s="149"/>
      <c r="P115" s="149"/>
      <c r="Q115" s="149"/>
      <c r="R115" s="149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51" t="s">
        <v>141</v>
      </c>
      <c r="AZ115" s="149"/>
      <c r="BA115" s="149"/>
      <c r="BB115" s="149"/>
      <c r="BC115" s="149"/>
      <c r="BD115" s="149"/>
      <c r="BE115" s="152">
        <f t="shared" si="0"/>
        <v>0</v>
      </c>
      <c r="BF115" s="152">
        <f t="shared" si="1"/>
        <v>0</v>
      </c>
      <c r="BG115" s="152">
        <f t="shared" si="2"/>
        <v>0</v>
      </c>
      <c r="BH115" s="152">
        <f t="shared" si="3"/>
        <v>0</v>
      </c>
      <c r="BI115" s="152">
        <f t="shared" si="4"/>
        <v>0</v>
      </c>
      <c r="BJ115" s="151" t="s">
        <v>94</v>
      </c>
      <c r="BK115" s="149"/>
      <c r="BL115" s="149"/>
      <c r="BM115" s="149"/>
    </row>
    <row r="116" spans="1:65" s="2" customFormat="1" ht="18" customHeight="1">
      <c r="A116" s="34"/>
      <c r="B116" s="145"/>
      <c r="C116" s="146"/>
      <c r="D116" s="240" t="s">
        <v>143</v>
      </c>
      <c r="E116" s="287"/>
      <c r="F116" s="287"/>
      <c r="G116" s="146"/>
      <c r="H116" s="146"/>
      <c r="I116" s="146"/>
      <c r="J116" s="104">
        <v>0</v>
      </c>
      <c r="K116" s="146"/>
      <c r="L116" s="148"/>
      <c r="M116" s="149"/>
      <c r="N116" s="150" t="s">
        <v>41</v>
      </c>
      <c r="O116" s="149"/>
      <c r="P116" s="149"/>
      <c r="Q116" s="149"/>
      <c r="R116" s="149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51" t="s">
        <v>141</v>
      </c>
      <c r="AZ116" s="149"/>
      <c r="BA116" s="149"/>
      <c r="BB116" s="149"/>
      <c r="BC116" s="149"/>
      <c r="BD116" s="149"/>
      <c r="BE116" s="152">
        <f t="shared" si="0"/>
        <v>0</v>
      </c>
      <c r="BF116" s="152">
        <f t="shared" si="1"/>
        <v>0</v>
      </c>
      <c r="BG116" s="152">
        <f t="shared" si="2"/>
        <v>0</v>
      </c>
      <c r="BH116" s="152">
        <f t="shared" si="3"/>
        <v>0</v>
      </c>
      <c r="BI116" s="152">
        <f t="shared" si="4"/>
        <v>0</v>
      </c>
      <c r="BJ116" s="151" t="s">
        <v>94</v>
      </c>
      <c r="BK116" s="149"/>
      <c r="BL116" s="149"/>
      <c r="BM116" s="149"/>
    </row>
    <row r="117" spans="1:65" s="2" customFormat="1" ht="18" customHeight="1">
      <c r="A117" s="34"/>
      <c r="B117" s="145"/>
      <c r="C117" s="146"/>
      <c r="D117" s="240" t="s">
        <v>144</v>
      </c>
      <c r="E117" s="287"/>
      <c r="F117" s="287"/>
      <c r="G117" s="146"/>
      <c r="H117" s="146"/>
      <c r="I117" s="146"/>
      <c r="J117" s="104">
        <v>0</v>
      </c>
      <c r="K117" s="146"/>
      <c r="L117" s="148"/>
      <c r="M117" s="149"/>
      <c r="N117" s="150" t="s">
        <v>41</v>
      </c>
      <c r="O117" s="149"/>
      <c r="P117" s="149"/>
      <c r="Q117" s="149"/>
      <c r="R117" s="149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51" t="s">
        <v>141</v>
      </c>
      <c r="AZ117" s="149"/>
      <c r="BA117" s="149"/>
      <c r="BB117" s="149"/>
      <c r="BC117" s="149"/>
      <c r="BD117" s="149"/>
      <c r="BE117" s="152">
        <f t="shared" si="0"/>
        <v>0</v>
      </c>
      <c r="BF117" s="152">
        <f t="shared" si="1"/>
        <v>0</v>
      </c>
      <c r="BG117" s="152">
        <f t="shared" si="2"/>
        <v>0</v>
      </c>
      <c r="BH117" s="152">
        <f t="shared" si="3"/>
        <v>0</v>
      </c>
      <c r="BI117" s="152">
        <f t="shared" si="4"/>
        <v>0</v>
      </c>
      <c r="BJ117" s="151" t="s">
        <v>94</v>
      </c>
      <c r="BK117" s="149"/>
      <c r="BL117" s="149"/>
      <c r="BM117" s="149"/>
    </row>
    <row r="118" spans="1:65" s="2" customFormat="1" ht="18" customHeight="1">
      <c r="A118" s="34"/>
      <c r="B118" s="145"/>
      <c r="C118" s="146"/>
      <c r="D118" s="240" t="s">
        <v>145</v>
      </c>
      <c r="E118" s="287"/>
      <c r="F118" s="287"/>
      <c r="G118" s="146"/>
      <c r="H118" s="146"/>
      <c r="I118" s="146"/>
      <c r="J118" s="104">
        <v>0</v>
      </c>
      <c r="K118" s="146"/>
      <c r="L118" s="148"/>
      <c r="M118" s="149"/>
      <c r="N118" s="150" t="s">
        <v>41</v>
      </c>
      <c r="O118" s="149"/>
      <c r="P118" s="149"/>
      <c r="Q118" s="149"/>
      <c r="R118" s="149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51" t="s">
        <v>141</v>
      </c>
      <c r="AZ118" s="149"/>
      <c r="BA118" s="149"/>
      <c r="BB118" s="149"/>
      <c r="BC118" s="149"/>
      <c r="BD118" s="149"/>
      <c r="BE118" s="152">
        <f t="shared" si="0"/>
        <v>0</v>
      </c>
      <c r="BF118" s="152">
        <f t="shared" si="1"/>
        <v>0</v>
      </c>
      <c r="BG118" s="152">
        <f t="shared" si="2"/>
        <v>0</v>
      </c>
      <c r="BH118" s="152">
        <f t="shared" si="3"/>
        <v>0</v>
      </c>
      <c r="BI118" s="152">
        <f t="shared" si="4"/>
        <v>0</v>
      </c>
      <c r="BJ118" s="151" t="s">
        <v>94</v>
      </c>
      <c r="BK118" s="149"/>
      <c r="BL118" s="149"/>
      <c r="BM118" s="149"/>
    </row>
    <row r="119" spans="1:65" s="2" customFormat="1" ht="18" customHeight="1">
      <c r="A119" s="34"/>
      <c r="B119" s="145"/>
      <c r="C119" s="146"/>
      <c r="D119" s="147" t="s">
        <v>146</v>
      </c>
      <c r="E119" s="146"/>
      <c r="F119" s="146"/>
      <c r="G119" s="146"/>
      <c r="H119" s="146"/>
      <c r="I119" s="146"/>
      <c r="J119" s="104">
        <f>ROUND(J32*T119,2)</f>
        <v>0</v>
      </c>
      <c r="K119" s="146"/>
      <c r="L119" s="148"/>
      <c r="M119" s="149"/>
      <c r="N119" s="150" t="s">
        <v>41</v>
      </c>
      <c r="O119" s="149"/>
      <c r="P119" s="149"/>
      <c r="Q119" s="149"/>
      <c r="R119" s="149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51" t="s">
        <v>147</v>
      </c>
      <c r="AZ119" s="149"/>
      <c r="BA119" s="149"/>
      <c r="BB119" s="149"/>
      <c r="BC119" s="149"/>
      <c r="BD119" s="149"/>
      <c r="BE119" s="152">
        <f t="shared" si="0"/>
        <v>0</v>
      </c>
      <c r="BF119" s="152">
        <f t="shared" si="1"/>
        <v>0</v>
      </c>
      <c r="BG119" s="152">
        <f t="shared" si="2"/>
        <v>0</v>
      </c>
      <c r="BH119" s="152">
        <f t="shared" si="3"/>
        <v>0</v>
      </c>
      <c r="BI119" s="152">
        <f t="shared" si="4"/>
        <v>0</v>
      </c>
      <c r="BJ119" s="151" t="s">
        <v>94</v>
      </c>
      <c r="BK119" s="149"/>
      <c r="BL119" s="149"/>
      <c r="BM119" s="149"/>
    </row>
    <row r="120" spans="1:65" s="2" customFormat="1" ht="11.25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47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29.25" customHeight="1">
      <c r="A121" s="34"/>
      <c r="B121" s="35"/>
      <c r="C121" s="111" t="s">
        <v>124</v>
      </c>
      <c r="D121" s="112"/>
      <c r="E121" s="112"/>
      <c r="F121" s="112"/>
      <c r="G121" s="112"/>
      <c r="H121" s="112"/>
      <c r="I121" s="112"/>
      <c r="J121" s="113">
        <f>ROUND(J98+J113,2)</f>
        <v>0</v>
      </c>
      <c r="K121" s="112"/>
      <c r="L121" s="47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6.95" customHeight="1">
      <c r="A122" s="34"/>
      <c r="B122" s="52"/>
      <c r="C122" s="53"/>
      <c r="D122" s="53"/>
      <c r="E122" s="53"/>
      <c r="F122" s="53"/>
      <c r="G122" s="53"/>
      <c r="H122" s="53"/>
      <c r="I122" s="53"/>
      <c r="J122" s="53"/>
      <c r="K122" s="53"/>
      <c r="L122" s="47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6" spans="1:65" s="2" customFormat="1" ht="6.95" customHeight="1">
      <c r="A126" s="34"/>
      <c r="B126" s="54"/>
      <c r="C126" s="55"/>
      <c r="D126" s="55"/>
      <c r="E126" s="55"/>
      <c r="F126" s="55"/>
      <c r="G126" s="55"/>
      <c r="H126" s="55"/>
      <c r="I126" s="55"/>
      <c r="J126" s="55"/>
      <c r="K126" s="55"/>
      <c r="L126" s="47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5" s="2" customFormat="1" ht="24.95" customHeight="1">
      <c r="A127" s="34"/>
      <c r="B127" s="35"/>
      <c r="C127" s="21" t="s">
        <v>148</v>
      </c>
      <c r="D127" s="34"/>
      <c r="E127" s="34"/>
      <c r="F127" s="34"/>
      <c r="G127" s="34"/>
      <c r="H127" s="34"/>
      <c r="I127" s="34"/>
      <c r="J127" s="34"/>
      <c r="K127" s="34"/>
      <c r="L127" s="47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65" s="2" customFormat="1" ht="6.95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47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3" s="2" customFormat="1" ht="12" customHeight="1">
      <c r="A129" s="34"/>
      <c r="B129" s="35"/>
      <c r="C129" s="27" t="s">
        <v>15</v>
      </c>
      <c r="D129" s="34"/>
      <c r="E129" s="34"/>
      <c r="F129" s="34"/>
      <c r="G129" s="34"/>
      <c r="H129" s="34"/>
      <c r="I129" s="34"/>
      <c r="J129" s="34"/>
      <c r="K129" s="34"/>
      <c r="L129" s="4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3" s="2" customFormat="1" ht="16.5" customHeight="1">
      <c r="A130" s="34"/>
      <c r="B130" s="35"/>
      <c r="C130" s="34"/>
      <c r="D130" s="34"/>
      <c r="E130" s="283" t="str">
        <f>E7</f>
        <v>Výstavba a obnova občianskej infraštruktúry v lesných ekosystémoch SNV</v>
      </c>
      <c r="F130" s="284"/>
      <c r="G130" s="284"/>
      <c r="H130" s="284"/>
      <c r="I130" s="34"/>
      <c r="J130" s="34"/>
      <c r="K130" s="34"/>
      <c r="L130" s="47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3" s="1" customFormat="1" ht="12" customHeight="1">
      <c r="B131" s="20"/>
      <c r="C131" s="27" t="s">
        <v>126</v>
      </c>
      <c r="L131" s="20"/>
    </row>
    <row r="132" spans="1:63" s="2" customFormat="1" ht="16.5" customHeight="1">
      <c r="A132" s="34"/>
      <c r="B132" s="35"/>
      <c r="C132" s="34"/>
      <c r="D132" s="34"/>
      <c r="E132" s="283" t="s">
        <v>263</v>
      </c>
      <c r="F132" s="285"/>
      <c r="G132" s="285"/>
      <c r="H132" s="285"/>
      <c r="I132" s="34"/>
      <c r="J132" s="34"/>
      <c r="K132" s="34"/>
      <c r="L132" s="47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3" s="2" customFormat="1" ht="12" customHeight="1">
      <c r="A133" s="34"/>
      <c r="B133" s="35"/>
      <c r="C133" s="27" t="s">
        <v>264</v>
      </c>
      <c r="D133" s="34"/>
      <c r="E133" s="34"/>
      <c r="F133" s="34"/>
      <c r="G133" s="34"/>
      <c r="H133" s="34"/>
      <c r="I133" s="34"/>
      <c r="J133" s="34"/>
      <c r="K133" s="34"/>
      <c r="L133" s="47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3" s="2" customFormat="1" ht="16.5" customHeight="1">
      <c r="A134" s="34"/>
      <c r="B134" s="35"/>
      <c r="C134" s="34"/>
      <c r="D134" s="34"/>
      <c r="E134" s="237" t="str">
        <f>E11</f>
        <v>SO 03-0 - Altánok</v>
      </c>
      <c r="F134" s="285"/>
      <c r="G134" s="285"/>
      <c r="H134" s="285"/>
      <c r="I134" s="34"/>
      <c r="J134" s="34"/>
      <c r="K134" s="34"/>
      <c r="L134" s="47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3" s="2" customFormat="1" ht="6.95" customHeight="1">
      <c r="A135" s="34"/>
      <c r="B135" s="35"/>
      <c r="C135" s="34"/>
      <c r="D135" s="34"/>
      <c r="E135" s="34"/>
      <c r="F135" s="34"/>
      <c r="G135" s="34"/>
      <c r="H135" s="34"/>
      <c r="I135" s="34"/>
      <c r="J135" s="34"/>
      <c r="K135" s="34"/>
      <c r="L135" s="47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3" s="2" customFormat="1" ht="12" customHeight="1">
      <c r="A136" s="34"/>
      <c r="B136" s="35"/>
      <c r="C136" s="27" t="s">
        <v>18</v>
      </c>
      <c r="D136" s="34"/>
      <c r="E136" s="34"/>
      <c r="F136" s="25" t="str">
        <f>F14</f>
        <v>Lesy mesta Spišská Nová Ves</v>
      </c>
      <c r="G136" s="34"/>
      <c r="H136" s="34"/>
      <c r="I136" s="27" t="s">
        <v>20</v>
      </c>
      <c r="J136" s="60">
        <f>IF(J14="","",J14)</f>
        <v>44873</v>
      </c>
      <c r="K136" s="34"/>
      <c r="L136" s="47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3" s="2" customFormat="1" ht="6.95" customHeight="1">
      <c r="A137" s="34"/>
      <c r="B137" s="35"/>
      <c r="C137" s="34"/>
      <c r="D137" s="34"/>
      <c r="E137" s="34"/>
      <c r="F137" s="34"/>
      <c r="G137" s="34"/>
      <c r="H137" s="34"/>
      <c r="I137" s="34"/>
      <c r="J137" s="34"/>
      <c r="K137" s="34"/>
      <c r="L137" s="47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63" s="2" customFormat="1" ht="15.2" customHeight="1">
      <c r="A138" s="34"/>
      <c r="B138" s="35"/>
      <c r="C138" s="27" t="s">
        <v>21</v>
      </c>
      <c r="D138" s="34"/>
      <c r="E138" s="34"/>
      <c r="F138" s="25" t="str">
        <f>E17</f>
        <v xml:space="preserve">Lesy mesta Spišská Nová Ves s.r.o. </v>
      </c>
      <c r="G138" s="34"/>
      <c r="H138" s="34"/>
      <c r="I138" s="27" t="s">
        <v>27</v>
      </c>
      <c r="J138" s="30" t="str">
        <f>E23</f>
        <v>MK2 PLUS, s.r.o.</v>
      </c>
      <c r="K138" s="34"/>
      <c r="L138" s="47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63" s="2" customFormat="1" ht="15.2" customHeight="1">
      <c r="A139" s="34"/>
      <c r="B139" s="35"/>
      <c r="C139" s="27" t="s">
        <v>25</v>
      </c>
      <c r="D139" s="34"/>
      <c r="E139" s="34"/>
      <c r="F139" s="25" t="str">
        <f>IF(E20="","",E20)</f>
        <v>Vyplň údaj</v>
      </c>
      <c r="G139" s="34"/>
      <c r="H139" s="34"/>
      <c r="I139" s="27" t="s">
        <v>30</v>
      </c>
      <c r="J139" s="30" t="str">
        <f>E26</f>
        <v xml:space="preserve"> </v>
      </c>
      <c r="K139" s="34"/>
      <c r="L139" s="47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63" s="2" customFormat="1" ht="10.35" customHeight="1">
      <c r="A140" s="34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47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63" s="11" customFormat="1" ht="29.25" customHeight="1">
      <c r="A141" s="153"/>
      <c r="B141" s="154"/>
      <c r="C141" s="155" t="s">
        <v>149</v>
      </c>
      <c r="D141" s="156" t="s">
        <v>60</v>
      </c>
      <c r="E141" s="156" t="s">
        <v>56</v>
      </c>
      <c r="F141" s="156" t="s">
        <v>57</v>
      </c>
      <c r="G141" s="156" t="s">
        <v>150</v>
      </c>
      <c r="H141" s="156" t="s">
        <v>151</v>
      </c>
      <c r="I141" s="156" t="s">
        <v>152</v>
      </c>
      <c r="J141" s="157" t="s">
        <v>131</v>
      </c>
      <c r="K141" s="158" t="s">
        <v>153</v>
      </c>
      <c r="L141" s="159"/>
      <c r="M141" s="67" t="s">
        <v>1</v>
      </c>
      <c r="N141" s="68" t="s">
        <v>39</v>
      </c>
      <c r="O141" s="68" t="s">
        <v>154</v>
      </c>
      <c r="P141" s="68" t="s">
        <v>155</v>
      </c>
      <c r="Q141" s="68" t="s">
        <v>156</v>
      </c>
      <c r="R141" s="68" t="s">
        <v>157</v>
      </c>
      <c r="S141" s="68" t="s">
        <v>158</v>
      </c>
      <c r="T141" s="69" t="s">
        <v>159</v>
      </c>
      <c r="U141" s="153"/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3"/>
    </row>
    <row r="142" spans="1:63" s="2" customFormat="1" ht="22.9" customHeight="1">
      <c r="A142" s="34"/>
      <c r="B142" s="35"/>
      <c r="C142" s="74" t="s">
        <v>128</v>
      </c>
      <c r="D142" s="34"/>
      <c r="E142" s="34"/>
      <c r="F142" s="34"/>
      <c r="G142" s="34"/>
      <c r="H142" s="34"/>
      <c r="I142" s="34"/>
      <c r="J142" s="160">
        <f>BK142</f>
        <v>0</v>
      </c>
      <c r="K142" s="34"/>
      <c r="L142" s="35"/>
      <c r="M142" s="70"/>
      <c r="N142" s="61"/>
      <c r="O142" s="71"/>
      <c r="P142" s="161">
        <f>P143+P201+P315+P317</f>
        <v>0</v>
      </c>
      <c r="Q142" s="71"/>
      <c r="R142" s="161">
        <f>R143+R201+R315+R317</f>
        <v>47.513097880000004</v>
      </c>
      <c r="S142" s="71"/>
      <c r="T142" s="162">
        <f>T143+T201+T315+T317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74</v>
      </c>
      <c r="AU142" s="17" t="s">
        <v>133</v>
      </c>
      <c r="BK142" s="163">
        <f>BK143+BK201+BK315+BK317</f>
        <v>0</v>
      </c>
    </row>
    <row r="143" spans="1:63" s="12" customFormat="1" ht="25.9" customHeight="1">
      <c r="B143" s="164"/>
      <c r="D143" s="165" t="s">
        <v>74</v>
      </c>
      <c r="E143" s="166" t="s">
        <v>160</v>
      </c>
      <c r="F143" s="166" t="s">
        <v>161</v>
      </c>
      <c r="I143" s="167"/>
      <c r="J143" s="168">
        <f>BK143</f>
        <v>0</v>
      </c>
      <c r="L143" s="164"/>
      <c r="M143" s="169"/>
      <c r="N143" s="170"/>
      <c r="O143" s="170"/>
      <c r="P143" s="171">
        <f>P144+P165+P175+P190+P199</f>
        <v>0</v>
      </c>
      <c r="Q143" s="170"/>
      <c r="R143" s="171">
        <f>R144+R165+R175+R190+R199</f>
        <v>43.46407954</v>
      </c>
      <c r="S143" s="170"/>
      <c r="T143" s="172">
        <f>T144+T165+T175+T190+T199</f>
        <v>0</v>
      </c>
      <c r="AR143" s="165" t="s">
        <v>83</v>
      </c>
      <c r="AT143" s="173" t="s">
        <v>74</v>
      </c>
      <c r="AU143" s="173" t="s">
        <v>75</v>
      </c>
      <c r="AY143" s="165" t="s">
        <v>162</v>
      </c>
      <c r="BK143" s="174">
        <f>BK144+BK165+BK175+BK190+BK199</f>
        <v>0</v>
      </c>
    </row>
    <row r="144" spans="1:63" s="12" customFormat="1" ht="22.9" customHeight="1">
      <c r="B144" s="164"/>
      <c r="D144" s="165" t="s">
        <v>74</v>
      </c>
      <c r="E144" s="175" t="s">
        <v>83</v>
      </c>
      <c r="F144" s="175" t="s">
        <v>163</v>
      </c>
      <c r="I144" s="167"/>
      <c r="J144" s="176">
        <f>BK144</f>
        <v>0</v>
      </c>
      <c r="L144" s="164"/>
      <c r="M144" s="169"/>
      <c r="N144" s="170"/>
      <c r="O144" s="170"/>
      <c r="P144" s="171">
        <f>SUM(P145:P164)</f>
        <v>0</v>
      </c>
      <c r="Q144" s="170"/>
      <c r="R144" s="171">
        <f>SUM(R145:R164)</f>
        <v>0</v>
      </c>
      <c r="S144" s="170"/>
      <c r="T144" s="172">
        <f>SUM(T145:T164)</f>
        <v>0</v>
      </c>
      <c r="AR144" s="165" t="s">
        <v>83</v>
      </c>
      <c r="AT144" s="173" t="s">
        <v>74</v>
      </c>
      <c r="AU144" s="173" t="s">
        <v>83</v>
      </c>
      <c r="AY144" s="165" t="s">
        <v>162</v>
      </c>
      <c r="BK144" s="174">
        <f>SUM(BK145:BK164)</f>
        <v>0</v>
      </c>
    </row>
    <row r="145" spans="1:65" s="2" customFormat="1" ht="24.2" customHeight="1">
      <c r="A145" s="34"/>
      <c r="B145" s="145"/>
      <c r="C145" s="177" t="s">
        <v>83</v>
      </c>
      <c r="D145" s="177" t="s">
        <v>164</v>
      </c>
      <c r="E145" s="178" t="s">
        <v>273</v>
      </c>
      <c r="F145" s="179" t="s">
        <v>274</v>
      </c>
      <c r="G145" s="180" t="s">
        <v>167</v>
      </c>
      <c r="H145" s="181">
        <v>3.226</v>
      </c>
      <c r="I145" s="182"/>
      <c r="J145" s="183">
        <f>ROUND(I145*H145,2)</f>
        <v>0</v>
      </c>
      <c r="K145" s="184"/>
      <c r="L145" s="35"/>
      <c r="M145" s="185" t="s">
        <v>1</v>
      </c>
      <c r="N145" s="186" t="s">
        <v>41</v>
      </c>
      <c r="O145" s="63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168</v>
      </c>
      <c r="AT145" s="189" t="s">
        <v>164</v>
      </c>
      <c r="AU145" s="189" t="s">
        <v>94</v>
      </c>
      <c r="AY145" s="17" t="s">
        <v>162</v>
      </c>
      <c r="BE145" s="107">
        <f>IF(N145="základná",J145,0)</f>
        <v>0</v>
      </c>
      <c r="BF145" s="107">
        <f>IF(N145="znížená",J145,0)</f>
        <v>0</v>
      </c>
      <c r="BG145" s="107">
        <f>IF(N145="zákl. prenesená",J145,0)</f>
        <v>0</v>
      </c>
      <c r="BH145" s="107">
        <f>IF(N145="zníž. prenesená",J145,0)</f>
        <v>0</v>
      </c>
      <c r="BI145" s="107">
        <f>IF(N145="nulová",J145,0)</f>
        <v>0</v>
      </c>
      <c r="BJ145" s="17" t="s">
        <v>94</v>
      </c>
      <c r="BK145" s="107">
        <f>ROUND(I145*H145,2)</f>
        <v>0</v>
      </c>
      <c r="BL145" s="17" t="s">
        <v>168</v>
      </c>
      <c r="BM145" s="189" t="s">
        <v>275</v>
      </c>
    </row>
    <row r="146" spans="1:65" s="13" customFormat="1" ht="11.25">
      <c r="B146" s="190"/>
      <c r="D146" s="191" t="s">
        <v>170</v>
      </c>
      <c r="E146" s="192" t="s">
        <v>1</v>
      </c>
      <c r="F146" s="193" t="s">
        <v>276</v>
      </c>
      <c r="H146" s="194">
        <v>3.226</v>
      </c>
      <c r="I146" s="195"/>
      <c r="L146" s="190"/>
      <c r="M146" s="196"/>
      <c r="N146" s="197"/>
      <c r="O146" s="197"/>
      <c r="P146" s="197"/>
      <c r="Q146" s="197"/>
      <c r="R146" s="197"/>
      <c r="S146" s="197"/>
      <c r="T146" s="198"/>
      <c r="AT146" s="192" t="s">
        <v>170</v>
      </c>
      <c r="AU146" s="192" t="s">
        <v>94</v>
      </c>
      <c r="AV146" s="13" t="s">
        <v>94</v>
      </c>
      <c r="AW146" s="13" t="s">
        <v>29</v>
      </c>
      <c r="AX146" s="13" t="s">
        <v>75</v>
      </c>
      <c r="AY146" s="192" t="s">
        <v>162</v>
      </c>
    </row>
    <row r="147" spans="1:65" s="14" customFormat="1" ht="11.25">
      <c r="B147" s="199"/>
      <c r="D147" s="191" t="s">
        <v>170</v>
      </c>
      <c r="E147" s="200" t="s">
        <v>1</v>
      </c>
      <c r="F147" s="201" t="s">
        <v>172</v>
      </c>
      <c r="H147" s="202">
        <v>3.226</v>
      </c>
      <c r="I147" s="203"/>
      <c r="L147" s="199"/>
      <c r="M147" s="204"/>
      <c r="N147" s="205"/>
      <c r="O147" s="205"/>
      <c r="P147" s="205"/>
      <c r="Q147" s="205"/>
      <c r="R147" s="205"/>
      <c r="S147" s="205"/>
      <c r="T147" s="206"/>
      <c r="AT147" s="200" t="s">
        <v>170</v>
      </c>
      <c r="AU147" s="200" t="s">
        <v>94</v>
      </c>
      <c r="AV147" s="14" t="s">
        <v>173</v>
      </c>
      <c r="AW147" s="14" t="s">
        <v>29</v>
      </c>
      <c r="AX147" s="14" t="s">
        <v>75</v>
      </c>
      <c r="AY147" s="200" t="s">
        <v>162</v>
      </c>
    </row>
    <row r="148" spans="1:65" s="15" customFormat="1" ht="11.25">
      <c r="B148" s="207"/>
      <c r="D148" s="191" t="s">
        <v>170</v>
      </c>
      <c r="E148" s="208" t="s">
        <v>1</v>
      </c>
      <c r="F148" s="209" t="s">
        <v>174</v>
      </c>
      <c r="H148" s="210">
        <v>3.226</v>
      </c>
      <c r="I148" s="211"/>
      <c r="L148" s="207"/>
      <c r="M148" s="212"/>
      <c r="N148" s="213"/>
      <c r="O148" s="213"/>
      <c r="P148" s="213"/>
      <c r="Q148" s="213"/>
      <c r="R148" s="213"/>
      <c r="S148" s="213"/>
      <c r="T148" s="214"/>
      <c r="AT148" s="208" t="s">
        <v>170</v>
      </c>
      <c r="AU148" s="208" t="s">
        <v>94</v>
      </c>
      <c r="AV148" s="15" t="s">
        <v>168</v>
      </c>
      <c r="AW148" s="15" t="s">
        <v>29</v>
      </c>
      <c r="AX148" s="15" t="s">
        <v>83</v>
      </c>
      <c r="AY148" s="208" t="s">
        <v>162</v>
      </c>
    </row>
    <row r="149" spans="1:65" s="2" customFormat="1" ht="24.2" customHeight="1">
      <c r="A149" s="34"/>
      <c r="B149" s="145"/>
      <c r="C149" s="177" t="s">
        <v>94</v>
      </c>
      <c r="D149" s="177" t="s">
        <v>164</v>
      </c>
      <c r="E149" s="178" t="s">
        <v>277</v>
      </c>
      <c r="F149" s="179" t="s">
        <v>278</v>
      </c>
      <c r="G149" s="180" t="s">
        <v>167</v>
      </c>
      <c r="H149" s="181">
        <v>1.613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41</v>
      </c>
      <c r="O149" s="63"/>
      <c r="P149" s="187">
        <f>O149*H149</f>
        <v>0</v>
      </c>
      <c r="Q149" s="187">
        <v>0</v>
      </c>
      <c r="R149" s="187">
        <f>Q149*H149</f>
        <v>0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168</v>
      </c>
      <c r="AT149" s="189" t="s">
        <v>164</v>
      </c>
      <c r="AU149" s="189" t="s">
        <v>94</v>
      </c>
      <c r="AY149" s="17" t="s">
        <v>162</v>
      </c>
      <c r="BE149" s="107">
        <f>IF(N149="základná",J149,0)</f>
        <v>0</v>
      </c>
      <c r="BF149" s="107">
        <f>IF(N149="znížená",J149,0)</f>
        <v>0</v>
      </c>
      <c r="BG149" s="107">
        <f>IF(N149="zákl. prenesená",J149,0)</f>
        <v>0</v>
      </c>
      <c r="BH149" s="107">
        <f>IF(N149="zníž. prenesená",J149,0)</f>
        <v>0</v>
      </c>
      <c r="BI149" s="107">
        <f>IF(N149="nulová",J149,0)</f>
        <v>0</v>
      </c>
      <c r="BJ149" s="17" t="s">
        <v>94</v>
      </c>
      <c r="BK149" s="107">
        <f>ROUND(I149*H149,2)</f>
        <v>0</v>
      </c>
      <c r="BL149" s="17" t="s">
        <v>168</v>
      </c>
      <c r="BM149" s="189" t="s">
        <v>279</v>
      </c>
    </row>
    <row r="150" spans="1:65" s="13" customFormat="1" ht="11.25">
      <c r="B150" s="190"/>
      <c r="D150" s="191" t="s">
        <v>170</v>
      </c>
      <c r="E150" s="192" t="s">
        <v>1</v>
      </c>
      <c r="F150" s="193" t="s">
        <v>280</v>
      </c>
      <c r="H150" s="194">
        <v>1.613</v>
      </c>
      <c r="I150" s="195"/>
      <c r="L150" s="190"/>
      <c r="M150" s="196"/>
      <c r="N150" s="197"/>
      <c r="O150" s="197"/>
      <c r="P150" s="197"/>
      <c r="Q150" s="197"/>
      <c r="R150" s="197"/>
      <c r="S150" s="197"/>
      <c r="T150" s="198"/>
      <c r="AT150" s="192" t="s">
        <v>170</v>
      </c>
      <c r="AU150" s="192" t="s">
        <v>94</v>
      </c>
      <c r="AV150" s="13" t="s">
        <v>94</v>
      </c>
      <c r="AW150" s="13" t="s">
        <v>29</v>
      </c>
      <c r="AX150" s="13" t="s">
        <v>83</v>
      </c>
      <c r="AY150" s="192" t="s">
        <v>162</v>
      </c>
    </row>
    <row r="151" spans="1:65" s="2" customFormat="1" ht="37.9" customHeight="1">
      <c r="A151" s="34"/>
      <c r="B151" s="145"/>
      <c r="C151" s="177" t="s">
        <v>173</v>
      </c>
      <c r="D151" s="177" t="s">
        <v>164</v>
      </c>
      <c r="E151" s="178" t="s">
        <v>281</v>
      </c>
      <c r="F151" s="179" t="s">
        <v>282</v>
      </c>
      <c r="G151" s="180" t="s">
        <v>167</v>
      </c>
      <c r="H151" s="181">
        <v>3.226</v>
      </c>
      <c r="I151" s="182"/>
      <c r="J151" s="183">
        <f>ROUND(I151*H151,2)</f>
        <v>0</v>
      </c>
      <c r="K151" s="184"/>
      <c r="L151" s="35"/>
      <c r="M151" s="185" t="s">
        <v>1</v>
      </c>
      <c r="N151" s="186" t="s">
        <v>41</v>
      </c>
      <c r="O151" s="63"/>
      <c r="P151" s="187">
        <f>O151*H151</f>
        <v>0</v>
      </c>
      <c r="Q151" s="187">
        <v>0</v>
      </c>
      <c r="R151" s="187">
        <f>Q151*H151</f>
        <v>0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168</v>
      </c>
      <c r="AT151" s="189" t="s">
        <v>164</v>
      </c>
      <c r="AU151" s="189" t="s">
        <v>94</v>
      </c>
      <c r="AY151" s="17" t="s">
        <v>162</v>
      </c>
      <c r="BE151" s="107">
        <f>IF(N151="základná",J151,0)</f>
        <v>0</v>
      </c>
      <c r="BF151" s="107">
        <f>IF(N151="znížená",J151,0)</f>
        <v>0</v>
      </c>
      <c r="BG151" s="107">
        <f>IF(N151="zákl. prenesená",J151,0)</f>
        <v>0</v>
      </c>
      <c r="BH151" s="107">
        <f>IF(N151="zníž. prenesená",J151,0)</f>
        <v>0</v>
      </c>
      <c r="BI151" s="107">
        <f>IF(N151="nulová",J151,0)</f>
        <v>0</v>
      </c>
      <c r="BJ151" s="17" t="s">
        <v>94</v>
      </c>
      <c r="BK151" s="107">
        <f>ROUND(I151*H151,2)</f>
        <v>0</v>
      </c>
      <c r="BL151" s="17" t="s">
        <v>168</v>
      </c>
      <c r="BM151" s="189" t="s">
        <v>283</v>
      </c>
    </row>
    <row r="152" spans="1:65" s="13" customFormat="1" ht="11.25">
      <c r="B152" s="190"/>
      <c r="D152" s="191" t="s">
        <v>170</v>
      </c>
      <c r="E152" s="192" t="s">
        <v>1</v>
      </c>
      <c r="F152" s="193" t="s">
        <v>284</v>
      </c>
      <c r="H152" s="194">
        <v>3.226</v>
      </c>
      <c r="I152" s="195"/>
      <c r="L152" s="190"/>
      <c r="M152" s="196"/>
      <c r="N152" s="197"/>
      <c r="O152" s="197"/>
      <c r="P152" s="197"/>
      <c r="Q152" s="197"/>
      <c r="R152" s="197"/>
      <c r="S152" s="197"/>
      <c r="T152" s="198"/>
      <c r="AT152" s="192" t="s">
        <v>170</v>
      </c>
      <c r="AU152" s="192" t="s">
        <v>94</v>
      </c>
      <c r="AV152" s="13" t="s">
        <v>94</v>
      </c>
      <c r="AW152" s="13" t="s">
        <v>29</v>
      </c>
      <c r="AX152" s="13" t="s">
        <v>75</v>
      </c>
      <c r="AY152" s="192" t="s">
        <v>162</v>
      </c>
    </row>
    <row r="153" spans="1:65" s="14" customFormat="1" ht="11.25">
      <c r="B153" s="199"/>
      <c r="D153" s="191" t="s">
        <v>170</v>
      </c>
      <c r="E153" s="200" t="s">
        <v>1</v>
      </c>
      <c r="F153" s="201" t="s">
        <v>172</v>
      </c>
      <c r="H153" s="202">
        <v>3.226</v>
      </c>
      <c r="I153" s="203"/>
      <c r="L153" s="199"/>
      <c r="M153" s="204"/>
      <c r="N153" s="205"/>
      <c r="O153" s="205"/>
      <c r="P153" s="205"/>
      <c r="Q153" s="205"/>
      <c r="R153" s="205"/>
      <c r="S153" s="205"/>
      <c r="T153" s="206"/>
      <c r="AT153" s="200" t="s">
        <v>170</v>
      </c>
      <c r="AU153" s="200" t="s">
        <v>94</v>
      </c>
      <c r="AV153" s="14" t="s">
        <v>173</v>
      </c>
      <c r="AW153" s="14" t="s">
        <v>29</v>
      </c>
      <c r="AX153" s="14" t="s">
        <v>75</v>
      </c>
      <c r="AY153" s="200" t="s">
        <v>162</v>
      </c>
    </row>
    <row r="154" spans="1:65" s="15" customFormat="1" ht="11.25">
      <c r="B154" s="207"/>
      <c r="D154" s="191" t="s">
        <v>170</v>
      </c>
      <c r="E154" s="208" t="s">
        <v>1</v>
      </c>
      <c r="F154" s="209" t="s">
        <v>174</v>
      </c>
      <c r="H154" s="210">
        <v>3.226</v>
      </c>
      <c r="I154" s="211"/>
      <c r="L154" s="207"/>
      <c r="M154" s="212"/>
      <c r="N154" s="213"/>
      <c r="O154" s="213"/>
      <c r="P154" s="213"/>
      <c r="Q154" s="213"/>
      <c r="R154" s="213"/>
      <c r="S154" s="213"/>
      <c r="T154" s="214"/>
      <c r="AT154" s="208" t="s">
        <v>170</v>
      </c>
      <c r="AU154" s="208" t="s">
        <v>94</v>
      </c>
      <c r="AV154" s="15" t="s">
        <v>168</v>
      </c>
      <c r="AW154" s="15" t="s">
        <v>29</v>
      </c>
      <c r="AX154" s="15" t="s">
        <v>83</v>
      </c>
      <c r="AY154" s="208" t="s">
        <v>162</v>
      </c>
    </row>
    <row r="155" spans="1:65" s="2" customFormat="1" ht="44.25" customHeight="1">
      <c r="A155" s="34"/>
      <c r="B155" s="145"/>
      <c r="C155" s="177" t="s">
        <v>168</v>
      </c>
      <c r="D155" s="177" t="s">
        <v>164</v>
      </c>
      <c r="E155" s="178" t="s">
        <v>285</v>
      </c>
      <c r="F155" s="179" t="s">
        <v>286</v>
      </c>
      <c r="G155" s="180" t="s">
        <v>167</v>
      </c>
      <c r="H155" s="181">
        <v>22.582000000000001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41</v>
      </c>
      <c r="O155" s="63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168</v>
      </c>
      <c r="AT155" s="189" t="s">
        <v>164</v>
      </c>
      <c r="AU155" s="189" t="s">
        <v>94</v>
      </c>
      <c r="AY155" s="17" t="s">
        <v>162</v>
      </c>
      <c r="BE155" s="107">
        <f>IF(N155="základná",J155,0)</f>
        <v>0</v>
      </c>
      <c r="BF155" s="107">
        <f>IF(N155="znížená",J155,0)</f>
        <v>0</v>
      </c>
      <c r="BG155" s="107">
        <f>IF(N155="zákl. prenesená",J155,0)</f>
        <v>0</v>
      </c>
      <c r="BH155" s="107">
        <f>IF(N155="zníž. prenesená",J155,0)</f>
        <v>0</v>
      </c>
      <c r="BI155" s="107">
        <f>IF(N155="nulová",J155,0)</f>
        <v>0</v>
      </c>
      <c r="BJ155" s="17" t="s">
        <v>94</v>
      </c>
      <c r="BK155" s="107">
        <f>ROUND(I155*H155,2)</f>
        <v>0</v>
      </c>
      <c r="BL155" s="17" t="s">
        <v>168</v>
      </c>
      <c r="BM155" s="189" t="s">
        <v>287</v>
      </c>
    </row>
    <row r="156" spans="1:65" s="13" customFormat="1" ht="11.25">
      <c r="B156" s="190"/>
      <c r="D156" s="191" t="s">
        <v>170</v>
      </c>
      <c r="F156" s="193" t="s">
        <v>288</v>
      </c>
      <c r="H156" s="194">
        <v>22.582000000000001</v>
      </c>
      <c r="I156" s="195"/>
      <c r="L156" s="190"/>
      <c r="M156" s="196"/>
      <c r="N156" s="197"/>
      <c r="O156" s="197"/>
      <c r="P156" s="197"/>
      <c r="Q156" s="197"/>
      <c r="R156" s="197"/>
      <c r="S156" s="197"/>
      <c r="T156" s="198"/>
      <c r="AT156" s="192" t="s">
        <v>170</v>
      </c>
      <c r="AU156" s="192" t="s">
        <v>94</v>
      </c>
      <c r="AV156" s="13" t="s">
        <v>94</v>
      </c>
      <c r="AW156" s="13" t="s">
        <v>3</v>
      </c>
      <c r="AX156" s="13" t="s">
        <v>83</v>
      </c>
      <c r="AY156" s="192" t="s">
        <v>162</v>
      </c>
    </row>
    <row r="157" spans="1:65" s="2" customFormat="1" ht="24.2" customHeight="1">
      <c r="A157" s="34"/>
      <c r="B157" s="145"/>
      <c r="C157" s="177" t="s">
        <v>188</v>
      </c>
      <c r="D157" s="177" t="s">
        <v>164</v>
      </c>
      <c r="E157" s="178" t="s">
        <v>289</v>
      </c>
      <c r="F157" s="179" t="s">
        <v>290</v>
      </c>
      <c r="G157" s="180" t="s">
        <v>167</v>
      </c>
      <c r="H157" s="181">
        <v>3.226</v>
      </c>
      <c r="I157" s="182"/>
      <c r="J157" s="183">
        <f>ROUND(I157*H157,2)</f>
        <v>0</v>
      </c>
      <c r="K157" s="184"/>
      <c r="L157" s="35"/>
      <c r="M157" s="185" t="s">
        <v>1</v>
      </c>
      <c r="N157" s="186" t="s">
        <v>41</v>
      </c>
      <c r="O157" s="63"/>
      <c r="P157" s="187">
        <f>O157*H157</f>
        <v>0</v>
      </c>
      <c r="Q157" s="187">
        <v>0</v>
      </c>
      <c r="R157" s="187">
        <f>Q157*H157</f>
        <v>0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168</v>
      </c>
      <c r="AT157" s="189" t="s">
        <v>164</v>
      </c>
      <c r="AU157" s="189" t="s">
        <v>94</v>
      </c>
      <c r="AY157" s="17" t="s">
        <v>162</v>
      </c>
      <c r="BE157" s="107">
        <f>IF(N157="základná",J157,0)</f>
        <v>0</v>
      </c>
      <c r="BF157" s="107">
        <f>IF(N157="znížená",J157,0)</f>
        <v>0</v>
      </c>
      <c r="BG157" s="107">
        <f>IF(N157="zákl. prenesená",J157,0)</f>
        <v>0</v>
      </c>
      <c r="BH157" s="107">
        <f>IF(N157="zníž. prenesená",J157,0)</f>
        <v>0</v>
      </c>
      <c r="BI157" s="107">
        <f>IF(N157="nulová",J157,0)</f>
        <v>0</v>
      </c>
      <c r="BJ157" s="17" t="s">
        <v>94</v>
      </c>
      <c r="BK157" s="107">
        <f>ROUND(I157*H157,2)</f>
        <v>0</v>
      </c>
      <c r="BL157" s="17" t="s">
        <v>168</v>
      </c>
      <c r="BM157" s="189" t="s">
        <v>291</v>
      </c>
    </row>
    <row r="158" spans="1:65" s="13" customFormat="1" ht="11.25">
      <c r="B158" s="190"/>
      <c r="D158" s="191" t="s">
        <v>170</v>
      </c>
      <c r="E158" s="192" t="s">
        <v>1</v>
      </c>
      <c r="F158" s="193" t="s">
        <v>284</v>
      </c>
      <c r="H158" s="194">
        <v>3.226</v>
      </c>
      <c r="I158" s="195"/>
      <c r="L158" s="190"/>
      <c r="M158" s="196"/>
      <c r="N158" s="197"/>
      <c r="O158" s="197"/>
      <c r="P158" s="197"/>
      <c r="Q158" s="197"/>
      <c r="R158" s="197"/>
      <c r="S158" s="197"/>
      <c r="T158" s="198"/>
      <c r="AT158" s="192" t="s">
        <v>170</v>
      </c>
      <c r="AU158" s="192" t="s">
        <v>94</v>
      </c>
      <c r="AV158" s="13" t="s">
        <v>94</v>
      </c>
      <c r="AW158" s="13" t="s">
        <v>29</v>
      </c>
      <c r="AX158" s="13" t="s">
        <v>75</v>
      </c>
      <c r="AY158" s="192" t="s">
        <v>162</v>
      </c>
    </row>
    <row r="159" spans="1:65" s="14" customFormat="1" ht="11.25">
      <c r="B159" s="199"/>
      <c r="D159" s="191" t="s">
        <v>170</v>
      </c>
      <c r="E159" s="200" t="s">
        <v>1</v>
      </c>
      <c r="F159" s="201" t="s">
        <v>172</v>
      </c>
      <c r="H159" s="202">
        <v>3.226</v>
      </c>
      <c r="I159" s="203"/>
      <c r="L159" s="199"/>
      <c r="M159" s="204"/>
      <c r="N159" s="205"/>
      <c r="O159" s="205"/>
      <c r="P159" s="205"/>
      <c r="Q159" s="205"/>
      <c r="R159" s="205"/>
      <c r="S159" s="205"/>
      <c r="T159" s="206"/>
      <c r="AT159" s="200" t="s">
        <v>170</v>
      </c>
      <c r="AU159" s="200" t="s">
        <v>94</v>
      </c>
      <c r="AV159" s="14" t="s">
        <v>173</v>
      </c>
      <c r="AW159" s="14" t="s">
        <v>29</v>
      </c>
      <c r="AX159" s="14" t="s">
        <v>75</v>
      </c>
      <c r="AY159" s="200" t="s">
        <v>162</v>
      </c>
    </row>
    <row r="160" spans="1:65" s="15" customFormat="1" ht="11.25">
      <c r="B160" s="207"/>
      <c r="D160" s="191" t="s">
        <v>170</v>
      </c>
      <c r="E160" s="208" t="s">
        <v>1</v>
      </c>
      <c r="F160" s="209" t="s">
        <v>174</v>
      </c>
      <c r="H160" s="210">
        <v>3.226</v>
      </c>
      <c r="I160" s="211"/>
      <c r="L160" s="207"/>
      <c r="M160" s="212"/>
      <c r="N160" s="213"/>
      <c r="O160" s="213"/>
      <c r="P160" s="213"/>
      <c r="Q160" s="213"/>
      <c r="R160" s="213"/>
      <c r="S160" s="213"/>
      <c r="T160" s="214"/>
      <c r="AT160" s="208" t="s">
        <v>170</v>
      </c>
      <c r="AU160" s="208" t="s">
        <v>94</v>
      </c>
      <c r="AV160" s="15" t="s">
        <v>168</v>
      </c>
      <c r="AW160" s="15" t="s">
        <v>29</v>
      </c>
      <c r="AX160" s="15" t="s">
        <v>83</v>
      </c>
      <c r="AY160" s="208" t="s">
        <v>162</v>
      </c>
    </row>
    <row r="161" spans="1:65" s="2" customFormat="1" ht="24.2" customHeight="1">
      <c r="A161" s="34"/>
      <c r="B161" s="145"/>
      <c r="C161" s="177" t="s">
        <v>193</v>
      </c>
      <c r="D161" s="177" t="s">
        <v>164</v>
      </c>
      <c r="E161" s="178" t="s">
        <v>292</v>
      </c>
      <c r="F161" s="179" t="s">
        <v>293</v>
      </c>
      <c r="G161" s="180" t="s">
        <v>294</v>
      </c>
      <c r="H161" s="181">
        <v>6.452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63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168</v>
      </c>
      <c r="AT161" s="189" t="s">
        <v>164</v>
      </c>
      <c r="AU161" s="189" t="s">
        <v>94</v>
      </c>
      <c r="AY161" s="17" t="s">
        <v>162</v>
      </c>
      <c r="BE161" s="107">
        <f>IF(N161="základná",J161,0)</f>
        <v>0</v>
      </c>
      <c r="BF161" s="107">
        <f>IF(N161="znížená",J161,0)</f>
        <v>0</v>
      </c>
      <c r="BG161" s="107">
        <f>IF(N161="zákl. prenesená",J161,0)</f>
        <v>0</v>
      </c>
      <c r="BH161" s="107">
        <f>IF(N161="zníž. prenesená",J161,0)</f>
        <v>0</v>
      </c>
      <c r="BI161" s="107">
        <f>IF(N161="nulová",J161,0)</f>
        <v>0</v>
      </c>
      <c r="BJ161" s="17" t="s">
        <v>94</v>
      </c>
      <c r="BK161" s="107">
        <f>ROUND(I161*H161,2)</f>
        <v>0</v>
      </c>
      <c r="BL161" s="17" t="s">
        <v>168</v>
      </c>
      <c r="BM161" s="189" t="s">
        <v>295</v>
      </c>
    </row>
    <row r="162" spans="1:65" s="13" customFormat="1" ht="11.25">
      <c r="B162" s="190"/>
      <c r="D162" s="191" t="s">
        <v>170</v>
      </c>
      <c r="E162" s="192" t="s">
        <v>1</v>
      </c>
      <c r="F162" s="193" t="s">
        <v>296</v>
      </c>
      <c r="H162" s="194">
        <v>6.452</v>
      </c>
      <c r="I162" s="195"/>
      <c r="L162" s="190"/>
      <c r="M162" s="196"/>
      <c r="N162" s="197"/>
      <c r="O162" s="197"/>
      <c r="P162" s="197"/>
      <c r="Q162" s="197"/>
      <c r="R162" s="197"/>
      <c r="S162" s="197"/>
      <c r="T162" s="198"/>
      <c r="AT162" s="192" t="s">
        <v>170</v>
      </c>
      <c r="AU162" s="192" t="s">
        <v>94</v>
      </c>
      <c r="AV162" s="13" t="s">
        <v>94</v>
      </c>
      <c r="AW162" s="13" t="s">
        <v>29</v>
      </c>
      <c r="AX162" s="13" t="s">
        <v>75</v>
      </c>
      <c r="AY162" s="192" t="s">
        <v>162</v>
      </c>
    </row>
    <row r="163" spans="1:65" s="14" customFormat="1" ht="11.25">
      <c r="B163" s="199"/>
      <c r="D163" s="191" t="s">
        <v>170</v>
      </c>
      <c r="E163" s="200" t="s">
        <v>1</v>
      </c>
      <c r="F163" s="201" t="s">
        <v>172</v>
      </c>
      <c r="H163" s="202">
        <v>6.452</v>
      </c>
      <c r="I163" s="203"/>
      <c r="L163" s="199"/>
      <c r="M163" s="204"/>
      <c r="N163" s="205"/>
      <c r="O163" s="205"/>
      <c r="P163" s="205"/>
      <c r="Q163" s="205"/>
      <c r="R163" s="205"/>
      <c r="S163" s="205"/>
      <c r="T163" s="206"/>
      <c r="AT163" s="200" t="s">
        <v>170</v>
      </c>
      <c r="AU163" s="200" t="s">
        <v>94</v>
      </c>
      <c r="AV163" s="14" t="s">
        <v>173</v>
      </c>
      <c r="AW163" s="14" t="s">
        <v>29</v>
      </c>
      <c r="AX163" s="14" t="s">
        <v>75</v>
      </c>
      <c r="AY163" s="200" t="s">
        <v>162</v>
      </c>
    </row>
    <row r="164" spans="1:65" s="15" customFormat="1" ht="11.25">
      <c r="B164" s="207"/>
      <c r="D164" s="191" t="s">
        <v>170</v>
      </c>
      <c r="E164" s="208" t="s">
        <v>1</v>
      </c>
      <c r="F164" s="209" t="s">
        <v>174</v>
      </c>
      <c r="H164" s="210">
        <v>6.452</v>
      </c>
      <c r="I164" s="211"/>
      <c r="L164" s="207"/>
      <c r="M164" s="212"/>
      <c r="N164" s="213"/>
      <c r="O164" s="213"/>
      <c r="P164" s="213"/>
      <c r="Q164" s="213"/>
      <c r="R164" s="213"/>
      <c r="S164" s="213"/>
      <c r="T164" s="214"/>
      <c r="AT164" s="208" t="s">
        <v>170</v>
      </c>
      <c r="AU164" s="208" t="s">
        <v>94</v>
      </c>
      <c r="AV164" s="15" t="s">
        <v>168</v>
      </c>
      <c r="AW164" s="15" t="s">
        <v>29</v>
      </c>
      <c r="AX164" s="15" t="s">
        <v>83</v>
      </c>
      <c r="AY164" s="208" t="s">
        <v>162</v>
      </c>
    </row>
    <row r="165" spans="1:65" s="12" customFormat="1" ht="22.9" customHeight="1">
      <c r="B165" s="164"/>
      <c r="D165" s="165" t="s">
        <v>74</v>
      </c>
      <c r="E165" s="175" t="s">
        <v>94</v>
      </c>
      <c r="F165" s="175" t="s">
        <v>297</v>
      </c>
      <c r="I165" s="167"/>
      <c r="J165" s="176">
        <f>BK165</f>
        <v>0</v>
      </c>
      <c r="L165" s="164"/>
      <c r="M165" s="169"/>
      <c r="N165" s="170"/>
      <c r="O165" s="170"/>
      <c r="P165" s="171">
        <f>SUM(P166:P174)</f>
        <v>0</v>
      </c>
      <c r="Q165" s="170"/>
      <c r="R165" s="171">
        <f>SUM(R166:R174)</f>
        <v>8.4368102399999998</v>
      </c>
      <c r="S165" s="170"/>
      <c r="T165" s="172">
        <f>SUM(T166:T174)</f>
        <v>0</v>
      </c>
      <c r="AR165" s="165" t="s">
        <v>83</v>
      </c>
      <c r="AT165" s="173" t="s">
        <v>74</v>
      </c>
      <c r="AU165" s="173" t="s">
        <v>83</v>
      </c>
      <c r="AY165" s="165" t="s">
        <v>162</v>
      </c>
      <c r="BK165" s="174">
        <f>SUM(BK166:BK174)</f>
        <v>0</v>
      </c>
    </row>
    <row r="166" spans="1:65" s="2" customFormat="1" ht="16.5" customHeight="1">
      <c r="A166" s="34"/>
      <c r="B166" s="145"/>
      <c r="C166" s="177" t="s">
        <v>197</v>
      </c>
      <c r="D166" s="177" t="s">
        <v>164</v>
      </c>
      <c r="E166" s="178" t="s">
        <v>298</v>
      </c>
      <c r="F166" s="179" t="s">
        <v>299</v>
      </c>
      <c r="G166" s="180" t="s">
        <v>167</v>
      </c>
      <c r="H166" s="181">
        <v>3.84</v>
      </c>
      <c r="I166" s="182"/>
      <c r="J166" s="183">
        <f>ROUND(I166*H166,2)</f>
        <v>0</v>
      </c>
      <c r="K166" s="184"/>
      <c r="L166" s="35"/>
      <c r="M166" s="185" t="s">
        <v>1</v>
      </c>
      <c r="N166" s="186" t="s">
        <v>41</v>
      </c>
      <c r="O166" s="63"/>
      <c r="P166" s="187">
        <f>O166*H166</f>
        <v>0</v>
      </c>
      <c r="Q166" s="187">
        <v>2.19407</v>
      </c>
      <c r="R166" s="187">
        <f>Q166*H166</f>
        <v>8.4252287999999993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168</v>
      </c>
      <c r="AT166" s="189" t="s">
        <v>164</v>
      </c>
      <c r="AU166" s="189" t="s">
        <v>94</v>
      </c>
      <c r="AY166" s="17" t="s">
        <v>162</v>
      </c>
      <c r="BE166" s="107">
        <f>IF(N166="základná",J166,0)</f>
        <v>0</v>
      </c>
      <c r="BF166" s="107">
        <f>IF(N166="znížená",J166,0)</f>
        <v>0</v>
      </c>
      <c r="BG166" s="107">
        <f>IF(N166="zákl. prenesená",J166,0)</f>
        <v>0</v>
      </c>
      <c r="BH166" s="107">
        <f>IF(N166="zníž. prenesená",J166,0)</f>
        <v>0</v>
      </c>
      <c r="BI166" s="107">
        <f>IF(N166="nulová",J166,0)</f>
        <v>0</v>
      </c>
      <c r="BJ166" s="17" t="s">
        <v>94</v>
      </c>
      <c r="BK166" s="107">
        <f>ROUND(I166*H166,2)</f>
        <v>0</v>
      </c>
      <c r="BL166" s="17" t="s">
        <v>168</v>
      </c>
      <c r="BM166" s="189" t="s">
        <v>300</v>
      </c>
    </row>
    <row r="167" spans="1:65" s="13" customFormat="1" ht="11.25">
      <c r="B167" s="190"/>
      <c r="D167" s="191" t="s">
        <v>170</v>
      </c>
      <c r="E167" s="192" t="s">
        <v>1</v>
      </c>
      <c r="F167" s="193" t="s">
        <v>301</v>
      </c>
      <c r="H167" s="194">
        <v>3.84</v>
      </c>
      <c r="I167" s="195"/>
      <c r="L167" s="190"/>
      <c r="M167" s="196"/>
      <c r="N167" s="197"/>
      <c r="O167" s="197"/>
      <c r="P167" s="197"/>
      <c r="Q167" s="197"/>
      <c r="R167" s="197"/>
      <c r="S167" s="197"/>
      <c r="T167" s="198"/>
      <c r="AT167" s="192" t="s">
        <v>170</v>
      </c>
      <c r="AU167" s="192" t="s">
        <v>94</v>
      </c>
      <c r="AV167" s="13" t="s">
        <v>94</v>
      </c>
      <c r="AW167" s="13" t="s">
        <v>29</v>
      </c>
      <c r="AX167" s="13" t="s">
        <v>75</v>
      </c>
      <c r="AY167" s="192" t="s">
        <v>162</v>
      </c>
    </row>
    <row r="168" spans="1:65" s="14" customFormat="1" ht="11.25">
      <c r="B168" s="199"/>
      <c r="D168" s="191" t="s">
        <v>170</v>
      </c>
      <c r="E168" s="200" t="s">
        <v>1</v>
      </c>
      <c r="F168" s="201" t="s">
        <v>172</v>
      </c>
      <c r="H168" s="202">
        <v>3.84</v>
      </c>
      <c r="I168" s="203"/>
      <c r="L168" s="199"/>
      <c r="M168" s="204"/>
      <c r="N168" s="205"/>
      <c r="O168" s="205"/>
      <c r="P168" s="205"/>
      <c r="Q168" s="205"/>
      <c r="R168" s="205"/>
      <c r="S168" s="205"/>
      <c r="T168" s="206"/>
      <c r="AT168" s="200" t="s">
        <v>170</v>
      </c>
      <c r="AU168" s="200" t="s">
        <v>94</v>
      </c>
      <c r="AV168" s="14" t="s">
        <v>173</v>
      </c>
      <c r="AW168" s="14" t="s">
        <v>29</v>
      </c>
      <c r="AX168" s="14" t="s">
        <v>75</v>
      </c>
      <c r="AY168" s="200" t="s">
        <v>162</v>
      </c>
    </row>
    <row r="169" spans="1:65" s="15" customFormat="1" ht="11.25">
      <c r="B169" s="207"/>
      <c r="D169" s="191" t="s">
        <v>170</v>
      </c>
      <c r="E169" s="208" t="s">
        <v>1</v>
      </c>
      <c r="F169" s="209" t="s">
        <v>174</v>
      </c>
      <c r="H169" s="210">
        <v>3.84</v>
      </c>
      <c r="I169" s="211"/>
      <c r="L169" s="207"/>
      <c r="M169" s="212"/>
      <c r="N169" s="213"/>
      <c r="O169" s="213"/>
      <c r="P169" s="213"/>
      <c r="Q169" s="213"/>
      <c r="R169" s="213"/>
      <c r="S169" s="213"/>
      <c r="T169" s="214"/>
      <c r="AT169" s="208" t="s">
        <v>170</v>
      </c>
      <c r="AU169" s="208" t="s">
        <v>94</v>
      </c>
      <c r="AV169" s="15" t="s">
        <v>168</v>
      </c>
      <c r="AW169" s="15" t="s">
        <v>29</v>
      </c>
      <c r="AX169" s="15" t="s">
        <v>83</v>
      </c>
      <c r="AY169" s="208" t="s">
        <v>162</v>
      </c>
    </row>
    <row r="170" spans="1:65" s="2" customFormat="1" ht="21.75" customHeight="1">
      <c r="A170" s="34"/>
      <c r="B170" s="145"/>
      <c r="C170" s="177" t="s">
        <v>206</v>
      </c>
      <c r="D170" s="177" t="s">
        <v>164</v>
      </c>
      <c r="E170" s="178" t="s">
        <v>302</v>
      </c>
      <c r="F170" s="179" t="s">
        <v>303</v>
      </c>
      <c r="G170" s="180" t="s">
        <v>304</v>
      </c>
      <c r="H170" s="181">
        <v>3.0720000000000001</v>
      </c>
      <c r="I170" s="182"/>
      <c r="J170" s="183">
        <f>ROUND(I170*H170,2)</f>
        <v>0</v>
      </c>
      <c r="K170" s="184"/>
      <c r="L170" s="35"/>
      <c r="M170" s="185" t="s">
        <v>1</v>
      </c>
      <c r="N170" s="186" t="s">
        <v>41</v>
      </c>
      <c r="O170" s="63"/>
      <c r="P170" s="187">
        <f>O170*H170</f>
        <v>0</v>
      </c>
      <c r="Q170" s="187">
        <v>3.7699999999999999E-3</v>
      </c>
      <c r="R170" s="187">
        <f>Q170*H170</f>
        <v>1.158144E-2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168</v>
      </c>
      <c r="AT170" s="189" t="s">
        <v>164</v>
      </c>
      <c r="AU170" s="189" t="s">
        <v>94</v>
      </c>
      <c r="AY170" s="17" t="s">
        <v>162</v>
      </c>
      <c r="BE170" s="107">
        <f>IF(N170="základná",J170,0)</f>
        <v>0</v>
      </c>
      <c r="BF170" s="107">
        <f>IF(N170="znížená",J170,0)</f>
        <v>0</v>
      </c>
      <c r="BG170" s="107">
        <f>IF(N170="zákl. prenesená",J170,0)</f>
        <v>0</v>
      </c>
      <c r="BH170" s="107">
        <f>IF(N170="zníž. prenesená",J170,0)</f>
        <v>0</v>
      </c>
      <c r="BI170" s="107">
        <f>IF(N170="nulová",J170,0)</f>
        <v>0</v>
      </c>
      <c r="BJ170" s="17" t="s">
        <v>94</v>
      </c>
      <c r="BK170" s="107">
        <f>ROUND(I170*H170,2)</f>
        <v>0</v>
      </c>
      <c r="BL170" s="17" t="s">
        <v>168</v>
      </c>
      <c r="BM170" s="189" t="s">
        <v>305</v>
      </c>
    </row>
    <row r="171" spans="1:65" s="13" customFormat="1" ht="11.25">
      <c r="B171" s="190"/>
      <c r="D171" s="191" t="s">
        <v>170</v>
      </c>
      <c r="E171" s="192" t="s">
        <v>1</v>
      </c>
      <c r="F171" s="193" t="s">
        <v>306</v>
      </c>
      <c r="H171" s="194">
        <v>3.0720000000000001</v>
      </c>
      <c r="I171" s="195"/>
      <c r="L171" s="190"/>
      <c r="M171" s="196"/>
      <c r="N171" s="197"/>
      <c r="O171" s="197"/>
      <c r="P171" s="197"/>
      <c r="Q171" s="197"/>
      <c r="R171" s="197"/>
      <c r="S171" s="197"/>
      <c r="T171" s="198"/>
      <c r="AT171" s="192" t="s">
        <v>170</v>
      </c>
      <c r="AU171" s="192" t="s">
        <v>94</v>
      </c>
      <c r="AV171" s="13" t="s">
        <v>94</v>
      </c>
      <c r="AW171" s="13" t="s">
        <v>29</v>
      </c>
      <c r="AX171" s="13" t="s">
        <v>75</v>
      </c>
      <c r="AY171" s="192" t="s">
        <v>162</v>
      </c>
    </row>
    <row r="172" spans="1:65" s="14" customFormat="1" ht="11.25">
      <c r="B172" s="199"/>
      <c r="D172" s="191" t="s">
        <v>170</v>
      </c>
      <c r="E172" s="200" t="s">
        <v>1</v>
      </c>
      <c r="F172" s="201" t="s">
        <v>172</v>
      </c>
      <c r="H172" s="202">
        <v>3.0720000000000001</v>
      </c>
      <c r="I172" s="203"/>
      <c r="L172" s="199"/>
      <c r="M172" s="204"/>
      <c r="N172" s="205"/>
      <c r="O172" s="205"/>
      <c r="P172" s="205"/>
      <c r="Q172" s="205"/>
      <c r="R172" s="205"/>
      <c r="S172" s="205"/>
      <c r="T172" s="206"/>
      <c r="AT172" s="200" t="s">
        <v>170</v>
      </c>
      <c r="AU172" s="200" t="s">
        <v>94</v>
      </c>
      <c r="AV172" s="14" t="s">
        <v>173</v>
      </c>
      <c r="AW172" s="14" t="s">
        <v>29</v>
      </c>
      <c r="AX172" s="14" t="s">
        <v>75</v>
      </c>
      <c r="AY172" s="200" t="s">
        <v>162</v>
      </c>
    </row>
    <row r="173" spans="1:65" s="15" customFormat="1" ht="11.25">
      <c r="B173" s="207"/>
      <c r="D173" s="191" t="s">
        <v>170</v>
      </c>
      <c r="E173" s="208" t="s">
        <v>1</v>
      </c>
      <c r="F173" s="209" t="s">
        <v>174</v>
      </c>
      <c r="H173" s="210">
        <v>3.0720000000000001</v>
      </c>
      <c r="I173" s="211"/>
      <c r="L173" s="207"/>
      <c r="M173" s="212"/>
      <c r="N173" s="213"/>
      <c r="O173" s="213"/>
      <c r="P173" s="213"/>
      <c r="Q173" s="213"/>
      <c r="R173" s="213"/>
      <c r="S173" s="213"/>
      <c r="T173" s="214"/>
      <c r="AT173" s="208" t="s">
        <v>170</v>
      </c>
      <c r="AU173" s="208" t="s">
        <v>94</v>
      </c>
      <c r="AV173" s="15" t="s">
        <v>168</v>
      </c>
      <c r="AW173" s="15" t="s">
        <v>29</v>
      </c>
      <c r="AX173" s="15" t="s">
        <v>83</v>
      </c>
      <c r="AY173" s="208" t="s">
        <v>162</v>
      </c>
    </row>
    <row r="174" spans="1:65" s="2" customFormat="1" ht="24.2" customHeight="1">
      <c r="A174" s="34"/>
      <c r="B174" s="145"/>
      <c r="C174" s="177" t="s">
        <v>211</v>
      </c>
      <c r="D174" s="177" t="s">
        <v>164</v>
      </c>
      <c r="E174" s="178" t="s">
        <v>307</v>
      </c>
      <c r="F174" s="179" t="s">
        <v>308</v>
      </c>
      <c r="G174" s="180" t="s">
        <v>304</v>
      </c>
      <c r="H174" s="181">
        <v>3.0720000000000001</v>
      </c>
      <c r="I174" s="182"/>
      <c r="J174" s="183">
        <f>ROUND(I174*H174,2)</f>
        <v>0</v>
      </c>
      <c r="K174" s="184"/>
      <c r="L174" s="35"/>
      <c r="M174" s="185" t="s">
        <v>1</v>
      </c>
      <c r="N174" s="186" t="s">
        <v>41</v>
      </c>
      <c r="O174" s="63"/>
      <c r="P174" s="187">
        <f>O174*H174</f>
        <v>0</v>
      </c>
      <c r="Q174" s="187">
        <v>0</v>
      </c>
      <c r="R174" s="187">
        <f>Q174*H174</f>
        <v>0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168</v>
      </c>
      <c r="AT174" s="189" t="s">
        <v>164</v>
      </c>
      <c r="AU174" s="189" t="s">
        <v>94</v>
      </c>
      <c r="AY174" s="17" t="s">
        <v>162</v>
      </c>
      <c r="BE174" s="107">
        <f>IF(N174="základná",J174,0)</f>
        <v>0</v>
      </c>
      <c r="BF174" s="107">
        <f>IF(N174="znížená",J174,0)</f>
        <v>0</v>
      </c>
      <c r="BG174" s="107">
        <f>IF(N174="zákl. prenesená",J174,0)</f>
        <v>0</v>
      </c>
      <c r="BH174" s="107">
        <f>IF(N174="zníž. prenesená",J174,0)</f>
        <v>0</v>
      </c>
      <c r="BI174" s="107">
        <f>IF(N174="nulová",J174,0)</f>
        <v>0</v>
      </c>
      <c r="BJ174" s="17" t="s">
        <v>94</v>
      </c>
      <c r="BK174" s="107">
        <f>ROUND(I174*H174,2)</f>
        <v>0</v>
      </c>
      <c r="BL174" s="17" t="s">
        <v>168</v>
      </c>
      <c r="BM174" s="189" t="s">
        <v>309</v>
      </c>
    </row>
    <row r="175" spans="1:65" s="12" customFormat="1" ht="22.9" customHeight="1">
      <c r="B175" s="164"/>
      <c r="D175" s="165" t="s">
        <v>74</v>
      </c>
      <c r="E175" s="175" t="s">
        <v>188</v>
      </c>
      <c r="F175" s="175" t="s">
        <v>310</v>
      </c>
      <c r="I175" s="167"/>
      <c r="J175" s="176">
        <f>BK175</f>
        <v>0</v>
      </c>
      <c r="L175" s="164"/>
      <c r="M175" s="169"/>
      <c r="N175" s="170"/>
      <c r="O175" s="170"/>
      <c r="P175" s="171">
        <f>SUM(P176:P189)</f>
        <v>0</v>
      </c>
      <c r="Q175" s="170"/>
      <c r="R175" s="171">
        <f>SUM(R176:R189)</f>
        <v>27.077205099999997</v>
      </c>
      <c r="S175" s="170"/>
      <c r="T175" s="172">
        <f>SUM(T176:T189)</f>
        <v>0</v>
      </c>
      <c r="AR175" s="165" t="s">
        <v>83</v>
      </c>
      <c r="AT175" s="173" t="s">
        <v>74</v>
      </c>
      <c r="AU175" s="173" t="s">
        <v>83</v>
      </c>
      <c r="AY175" s="165" t="s">
        <v>162</v>
      </c>
      <c r="BK175" s="174">
        <f>SUM(BK176:BK189)</f>
        <v>0</v>
      </c>
    </row>
    <row r="176" spans="1:65" s="2" customFormat="1" ht="24.2" customHeight="1">
      <c r="A176" s="34"/>
      <c r="B176" s="145"/>
      <c r="C176" s="177" t="s">
        <v>215</v>
      </c>
      <c r="D176" s="177" t="s">
        <v>164</v>
      </c>
      <c r="E176" s="178" t="s">
        <v>311</v>
      </c>
      <c r="F176" s="179" t="s">
        <v>312</v>
      </c>
      <c r="G176" s="180" t="s">
        <v>304</v>
      </c>
      <c r="H176" s="181">
        <v>39.01</v>
      </c>
      <c r="I176" s="182"/>
      <c r="J176" s="183">
        <f>ROUND(I176*H176,2)</f>
        <v>0</v>
      </c>
      <c r="K176" s="184"/>
      <c r="L176" s="35"/>
      <c r="M176" s="185" t="s">
        <v>1</v>
      </c>
      <c r="N176" s="186" t="s">
        <v>41</v>
      </c>
      <c r="O176" s="63"/>
      <c r="P176" s="187">
        <f>O176*H176</f>
        <v>0</v>
      </c>
      <c r="Q176" s="187">
        <v>0.18906999999999999</v>
      </c>
      <c r="R176" s="187">
        <f>Q176*H176</f>
        <v>7.3756206999999989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168</v>
      </c>
      <c r="AT176" s="189" t="s">
        <v>164</v>
      </c>
      <c r="AU176" s="189" t="s">
        <v>94</v>
      </c>
      <c r="AY176" s="17" t="s">
        <v>162</v>
      </c>
      <c r="BE176" s="107">
        <f>IF(N176="základná",J176,0)</f>
        <v>0</v>
      </c>
      <c r="BF176" s="107">
        <f>IF(N176="znížená",J176,0)</f>
        <v>0</v>
      </c>
      <c r="BG176" s="107">
        <f>IF(N176="zákl. prenesená",J176,0)</f>
        <v>0</v>
      </c>
      <c r="BH176" s="107">
        <f>IF(N176="zníž. prenesená",J176,0)</f>
        <v>0</v>
      </c>
      <c r="BI176" s="107">
        <f>IF(N176="nulová",J176,0)</f>
        <v>0</v>
      </c>
      <c r="BJ176" s="17" t="s">
        <v>94</v>
      </c>
      <c r="BK176" s="107">
        <f>ROUND(I176*H176,2)</f>
        <v>0</v>
      </c>
      <c r="BL176" s="17" t="s">
        <v>168</v>
      </c>
      <c r="BM176" s="189" t="s">
        <v>313</v>
      </c>
    </row>
    <row r="177" spans="1:65" s="13" customFormat="1" ht="11.25">
      <c r="B177" s="190"/>
      <c r="D177" s="191" t="s">
        <v>170</v>
      </c>
      <c r="E177" s="192" t="s">
        <v>1</v>
      </c>
      <c r="F177" s="193" t="s">
        <v>314</v>
      </c>
      <c r="H177" s="194">
        <v>39.01</v>
      </c>
      <c r="I177" s="195"/>
      <c r="L177" s="190"/>
      <c r="M177" s="196"/>
      <c r="N177" s="197"/>
      <c r="O177" s="197"/>
      <c r="P177" s="197"/>
      <c r="Q177" s="197"/>
      <c r="R177" s="197"/>
      <c r="S177" s="197"/>
      <c r="T177" s="198"/>
      <c r="AT177" s="192" t="s">
        <v>170</v>
      </c>
      <c r="AU177" s="192" t="s">
        <v>94</v>
      </c>
      <c r="AV177" s="13" t="s">
        <v>94</v>
      </c>
      <c r="AW177" s="13" t="s">
        <v>29</v>
      </c>
      <c r="AX177" s="13" t="s">
        <v>75</v>
      </c>
      <c r="AY177" s="192" t="s">
        <v>162</v>
      </c>
    </row>
    <row r="178" spans="1:65" s="14" customFormat="1" ht="11.25">
      <c r="B178" s="199"/>
      <c r="D178" s="191" t="s">
        <v>170</v>
      </c>
      <c r="E178" s="200" t="s">
        <v>1</v>
      </c>
      <c r="F178" s="201" t="s">
        <v>172</v>
      </c>
      <c r="H178" s="202">
        <v>39.01</v>
      </c>
      <c r="I178" s="203"/>
      <c r="L178" s="199"/>
      <c r="M178" s="204"/>
      <c r="N178" s="205"/>
      <c r="O178" s="205"/>
      <c r="P178" s="205"/>
      <c r="Q178" s="205"/>
      <c r="R178" s="205"/>
      <c r="S178" s="205"/>
      <c r="T178" s="206"/>
      <c r="AT178" s="200" t="s">
        <v>170</v>
      </c>
      <c r="AU178" s="200" t="s">
        <v>94</v>
      </c>
      <c r="AV178" s="14" t="s">
        <v>173</v>
      </c>
      <c r="AW178" s="14" t="s">
        <v>29</v>
      </c>
      <c r="AX178" s="14" t="s">
        <v>75</v>
      </c>
      <c r="AY178" s="200" t="s">
        <v>162</v>
      </c>
    </row>
    <row r="179" spans="1:65" s="15" customFormat="1" ht="11.25">
      <c r="B179" s="207"/>
      <c r="D179" s="191" t="s">
        <v>170</v>
      </c>
      <c r="E179" s="208" t="s">
        <v>1</v>
      </c>
      <c r="F179" s="209" t="s">
        <v>174</v>
      </c>
      <c r="H179" s="210">
        <v>39.01</v>
      </c>
      <c r="I179" s="211"/>
      <c r="L179" s="207"/>
      <c r="M179" s="212"/>
      <c r="N179" s="213"/>
      <c r="O179" s="213"/>
      <c r="P179" s="213"/>
      <c r="Q179" s="213"/>
      <c r="R179" s="213"/>
      <c r="S179" s="213"/>
      <c r="T179" s="214"/>
      <c r="AT179" s="208" t="s">
        <v>170</v>
      </c>
      <c r="AU179" s="208" t="s">
        <v>94</v>
      </c>
      <c r="AV179" s="15" t="s">
        <v>168</v>
      </c>
      <c r="AW179" s="15" t="s">
        <v>29</v>
      </c>
      <c r="AX179" s="15" t="s">
        <v>83</v>
      </c>
      <c r="AY179" s="208" t="s">
        <v>162</v>
      </c>
    </row>
    <row r="180" spans="1:65" s="2" customFormat="1" ht="24.2" customHeight="1">
      <c r="A180" s="34"/>
      <c r="B180" s="145"/>
      <c r="C180" s="177" t="s">
        <v>219</v>
      </c>
      <c r="D180" s="177" t="s">
        <v>164</v>
      </c>
      <c r="E180" s="178" t="s">
        <v>315</v>
      </c>
      <c r="F180" s="179" t="s">
        <v>316</v>
      </c>
      <c r="G180" s="180" t="s">
        <v>304</v>
      </c>
      <c r="H180" s="181">
        <v>39.01</v>
      </c>
      <c r="I180" s="182"/>
      <c r="J180" s="183">
        <f>ROUND(I180*H180,2)</f>
        <v>0</v>
      </c>
      <c r="K180" s="184"/>
      <c r="L180" s="35"/>
      <c r="M180" s="185" t="s">
        <v>1</v>
      </c>
      <c r="N180" s="186" t="s">
        <v>41</v>
      </c>
      <c r="O180" s="63"/>
      <c r="P180" s="187">
        <f>O180*H180</f>
        <v>0</v>
      </c>
      <c r="Q180" s="187">
        <v>0.27994000000000002</v>
      </c>
      <c r="R180" s="187">
        <f>Q180*H180</f>
        <v>10.9204594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168</v>
      </c>
      <c r="AT180" s="189" t="s">
        <v>164</v>
      </c>
      <c r="AU180" s="189" t="s">
        <v>94</v>
      </c>
      <c r="AY180" s="17" t="s">
        <v>162</v>
      </c>
      <c r="BE180" s="107">
        <f>IF(N180="základná",J180,0)</f>
        <v>0</v>
      </c>
      <c r="BF180" s="107">
        <f>IF(N180="znížená",J180,0)</f>
        <v>0</v>
      </c>
      <c r="BG180" s="107">
        <f>IF(N180="zákl. prenesená",J180,0)</f>
        <v>0</v>
      </c>
      <c r="BH180" s="107">
        <f>IF(N180="zníž. prenesená",J180,0)</f>
        <v>0</v>
      </c>
      <c r="BI180" s="107">
        <f>IF(N180="nulová",J180,0)</f>
        <v>0</v>
      </c>
      <c r="BJ180" s="17" t="s">
        <v>94</v>
      </c>
      <c r="BK180" s="107">
        <f>ROUND(I180*H180,2)</f>
        <v>0</v>
      </c>
      <c r="BL180" s="17" t="s">
        <v>168</v>
      </c>
      <c r="BM180" s="189" t="s">
        <v>317</v>
      </c>
    </row>
    <row r="181" spans="1:65" s="13" customFormat="1" ht="11.25">
      <c r="B181" s="190"/>
      <c r="D181" s="191" t="s">
        <v>170</v>
      </c>
      <c r="E181" s="192" t="s">
        <v>1</v>
      </c>
      <c r="F181" s="193" t="s">
        <v>314</v>
      </c>
      <c r="H181" s="194">
        <v>39.01</v>
      </c>
      <c r="I181" s="195"/>
      <c r="L181" s="190"/>
      <c r="M181" s="196"/>
      <c r="N181" s="197"/>
      <c r="O181" s="197"/>
      <c r="P181" s="197"/>
      <c r="Q181" s="197"/>
      <c r="R181" s="197"/>
      <c r="S181" s="197"/>
      <c r="T181" s="198"/>
      <c r="AT181" s="192" t="s">
        <v>170</v>
      </c>
      <c r="AU181" s="192" t="s">
        <v>94</v>
      </c>
      <c r="AV181" s="13" t="s">
        <v>94</v>
      </c>
      <c r="AW181" s="13" t="s">
        <v>29</v>
      </c>
      <c r="AX181" s="13" t="s">
        <v>75</v>
      </c>
      <c r="AY181" s="192" t="s">
        <v>162</v>
      </c>
    </row>
    <row r="182" spans="1:65" s="14" customFormat="1" ht="11.25">
      <c r="B182" s="199"/>
      <c r="D182" s="191" t="s">
        <v>170</v>
      </c>
      <c r="E182" s="200" t="s">
        <v>1</v>
      </c>
      <c r="F182" s="201" t="s">
        <v>172</v>
      </c>
      <c r="H182" s="202">
        <v>39.01</v>
      </c>
      <c r="I182" s="203"/>
      <c r="L182" s="199"/>
      <c r="M182" s="204"/>
      <c r="N182" s="205"/>
      <c r="O182" s="205"/>
      <c r="P182" s="205"/>
      <c r="Q182" s="205"/>
      <c r="R182" s="205"/>
      <c r="S182" s="205"/>
      <c r="T182" s="206"/>
      <c r="AT182" s="200" t="s">
        <v>170</v>
      </c>
      <c r="AU182" s="200" t="s">
        <v>94</v>
      </c>
      <c r="AV182" s="14" t="s">
        <v>173</v>
      </c>
      <c r="AW182" s="14" t="s">
        <v>29</v>
      </c>
      <c r="AX182" s="14" t="s">
        <v>75</v>
      </c>
      <c r="AY182" s="200" t="s">
        <v>162</v>
      </c>
    </row>
    <row r="183" spans="1:65" s="15" customFormat="1" ht="11.25">
      <c r="B183" s="207"/>
      <c r="D183" s="191" t="s">
        <v>170</v>
      </c>
      <c r="E183" s="208" t="s">
        <v>1</v>
      </c>
      <c r="F183" s="209" t="s">
        <v>174</v>
      </c>
      <c r="H183" s="210">
        <v>39.01</v>
      </c>
      <c r="I183" s="211"/>
      <c r="L183" s="207"/>
      <c r="M183" s="212"/>
      <c r="N183" s="213"/>
      <c r="O183" s="213"/>
      <c r="P183" s="213"/>
      <c r="Q183" s="213"/>
      <c r="R183" s="213"/>
      <c r="S183" s="213"/>
      <c r="T183" s="214"/>
      <c r="AT183" s="208" t="s">
        <v>170</v>
      </c>
      <c r="AU183" s="208" t="s">
        <v>94</v>
      </c>
      <c r="AV183" s="15" t="s">
        <v>168</v>
      </c>
      <c r="AW183" s="15" t="s">
        <v>29</v>
      </c>
      <c r="AX183" s="15" t="s">
        <v>83</v>
      </c>
      <c r="AY183" s="208" t="s">
        <v>162</v>
      </c>
    </row>
    <row r="184" spans="1:65" s="2" customFormat="1" ht="37.9" customHeight="1">
      <c r="A184" s="34"/>
      <c r="B184" s="145"/>
      <c r="C184" s="177" t="s">
        <v>223</v>
      </c>
      <c r="D184" s="177" t="s">
        <v>164</v>
      </c>
      <c r="E184" s="178" t="s">
        <v>318</v>
      </c>
      <c r="F184" s="179" t="s">
        <v>319</v>
      </c>
      <c r="G184" s="180" t="s">
        <v>304</v>
      </c>
      <c r="H184" s="181">
        <v>39.01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41</v>
      </c>
      <c r="O184" s="63"/>
      <c r="P184" s="187">
        <f>O184*H184</f>
        <v>0</v>
      </c>
      <c r="Q184" s="187">
        <v>9.2499999999999999E-2</v>
      </c>
      <c r="R184" s="187">
        <f>Q184*H184</f>
        <v>3.608425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168</v>
      </c>
      <c r="AT184" s="189" t="s">
        <v>164</v>
      </c>
      <c r="AU184" s="189" t="s">
        <v>94</v>
      </c>
      <c r="AY184" s="17" t="s">
        <v>162</v>
      </c>
      <c r="BE184" s="107">
        <f>IF(N184="základná",J184,0)</f>
        <v>0</v>
      </c>
      <c r="BF184" s="107">
        <f>IF(N184="znížená",J184,0)</f>
        <v>0</v>
      </c>
      <c r="BG184" s="107">
        <f>IF(N184="zákl. prenesená",J184,0)</f>
        <v>0</v>
      </c>
      <c r="BH184" s="107">
        <f>IF(N184="zníž. prenesená",J184,0)</f>
        <v>0</v>
      </c>
      <c r="BI184" s="107">
        <f>IF(N184="nulová",J184,0)</f>
        <v>0</v>
      </c>
      <c r="BJ184" s="17" t="s">
        <v>94</v>
      </c>
      <c r="BK184" s="107">
        <f>ROUND(I184*H184,2)</f>
        <v>0</v>
      </c>
      <c r="BL184" s="17" t="s">
        <v>168</v>
      </c>
      <c r="BM184" s="189" t="s">
        <v>320</v>
      </c>
    </row>
    <row r="185" spans="1:65" s="13" customFormat="1" ht="11.25">
      <c r="B185" s="190"/>
      <c r="D185" s="191" t="s">
        <v>170</v>
      </c>
      <c r="E185" s="192" t="s">
        <v>1</v>
      </c>
      <c r="F185" s="193" t="s">
        <v>314</v>
      </c>
      <c r="H185" s="194">
        <v>39.01</v>
      </c>
      <c r="I185" s="195"/>
      <c r="L185" s="190"/>
      <c r="M185" s="196"/>
      <c r="N185" s="197"/>
      <c r="O185" s="197"/>
      <c r="P185" s="197"/>
      <c r="Q185" s="197"/>
      <c r="R185" s="197"/>
      <c r="S185" s="197"/>
      <c r="T185" s="198"/>
      <c r="AT185" s="192" t="s">
        <v>170</v>
      </c>
      <c r="AU185" s="192" t="s">
        <v>94</v>
      </c>
      <c r="AV185" s="13" t="s">
        <v>94</v>
      </c>
      <c r="AW185" s="13" t="s">
        <v>29</v>
      </c>
      <c r="AX185" s="13" t="s">
        <v>75</v>
      </c>
      <c r="AY185" s="192" t="s">
        <v>162</v>
      </c>
    </row>
    <row r="186" spans="1:65" s="14" customFormat="1" ht="11.25">
      <c r="B186" s="199"/>
      <c r="D186" s="191" t="s">
        <v>170</v>
      </c>
      <c r="E186" s="200" t="s">
        <v>1</v>
      </c>
      <c r="F186" s="201" t="s">
        <v>172</v>
      </c>
      <c r="H186" s="202">
        <v>39.01</v>
      </c>
      <c r="I186" s="203"/>
      <c r="L186" s="199"/>
      <c r="M186" s="204"/>
      <c r="N186" s="205"/>
      <c r="O186" s="205"/>
      <c r="P186" s="205"/>
      <c r="Q186" s="205"/>
      <c r="R186" s="205"/>
      <c r="S186" s="205"/>
      <c r="T186" s="206"/>
      <c r="AT186" s="200" t="s">
        <v>170</v>
      </c>
      <c r="AU186" s="200" t="s">
        <v>94</v>
      </c>
      <c r="AV186" s="14" t="s">
        <v>173</v>
      </c>
      <c r="AW186" s="14" t="s">
        <v>29</v>
      </c>
      <c r="AX186" s="14" t="s">
        <v>75</v>
      </c>
      <c r="AY186" s="200" t="s">
        <v>162</v>
      </c>
    </row>
    <row r="187" spans="1:65" s="15" customFormat="1" ht="11.25">
      <c r="B187" s="207"/>
      <c r="D187" s="191" t="s">
        <v>170</v>
      </c>
      <c r="E187" s="208" t="s">
        <v>1</v>
      </c>
      <c r="F187" s="209" t="s">
        <v>174</v>
      </c>
      <c r="H187" s="210">
        <v>39.01</v>
      </c>
      <c r="I187" s="211"/>
      <c r="L187" s="207"/>
      <c r="M187" s="212"/>
      <c r="N187" s="213"/>
      <c r="O187" s="213"/>
      <c r="P187" s="213"/>
      <c r="Q187" s="213"/>
      <c r="R187" s="213"/>
      <c r="S187" s="213"/>
      <c r="T187" s="214"/>
      <c r="AT187" s="208" t="s">
        <v>170</v>
      </c>
      <c r="AU187" s="208" t="s">
        <v>94</v>
      </c>
      <c r="AV187" s="15" t="s">
        <v>168</v>
      </c>
      <c r="AW187" s="15" t="s">
        <v>29</v>
      </c>
      <c r="AX187" s="15" t="s">
        <v>83</v>
      </c>
      <c r="AY187" s="208" t="s">
        <v>162</v>
      </c>
    </row>
    <row r="188" spans="1:65" s="2" customFormat="1" ht="24.2" customHeight="1">
      <c r="A188" s="34"/>
      <c r="B188" s="145"/>
      <c r="C188" s="221" t="s">
        <v>230</v>
      </c>
      <c r="D188" s="221" t="s">
        <v>321</v>
      </c>
      <c r="E188" s="222" t="s">
        <v>322</v>
      </c>
      <c r="F188" s="223" t="s">
        <v>323</v>
      </c>
      <c r="G188" s="224" t="s">
        <v>304</v>
      </c>
      <c r="H188" s="225">
        <v>39.79</v>
      </c>
      <c r="I188" s="226"/>
      <c r="J188" s="227">
        <f>ROUND(I188*H188,2)</f>
        <v>0</v>
      </c>
      <c r="K188" s="228"/>
      <c r="L188" s="229"/>
      <c r="M188" s="230" t="s">
        <v>1</v>
      </c>
      <c r="N188" s="231" t="s">
        <v>41</v>
      </c>
      <c r="O188" s="63"/>
      <c r="P188" s="187">
        <f>O188*H188</f>
        <v>0</v>
      </c>
      <c r="Q188" s="187">
        <v>0.13</v>
      </c>
      <c r="R188" s="187">
        <f>Q188*H188</f>
        <v>5.1726999999999999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206</v>
      </c>
      <c r="AT188" s="189" t="s">
        <v>321</v>
      </c>
      <c r="AU188" s="189" t="s">
        <v>94</v>
      </c>
      <c r="AY188" s="17" t="s">
        <v>162</v>
      </c>
      <c r="BE188" s="107">
        <f>IF(N188="základná",J188,0)</f>
        <v>0</v>
      </c>
      <c r="BF188" s="107">
        <f>IF(N188="znížená",J188,0)</f>
        <v>0</v>
      </c>
      <c r="BG188" s="107">
        <f>IF(N188="zákl. prenesená",J188,0)</f>
        <v>0</v>
      </c>
      <c r="BH188" s="107">
        <f>IF(N188="zníž. prenesená",J188,0)</f>
        <v>0</v>
      </c>
      <c r="BI188" s="107">
        <f>IF(N188="nulová",J188,0)</f>
        <v>0</v>
      </c>
      <c r="BJ188" s="17" t="s">
        <v>94</v>
      </c>
      <c r="BK188" s="107">
        <f>ROUND(I188*H188,2)</f>
        <v>0</v>
      </c>
      <c r="BL188" s="17" t="s">
        <v>168</v>
      </c>
      <c r="BM188" s="189" t="s">
        <v>324</v>
      </c>
    </row>
    <row r="189" spans="1:65" s="13" customFormat="1" ht="11.25">
      <c r="B189" s="190"/>
      <c r="D189" s="191" t="s">
        <v>170</v>
      </c>
      <c r="F189" s="193" t="s">
        <v>325</v>
      </c>
      <c r="H189" s="194">
        <v>39.79</v>
      </c>
      <c r="I189" s="195"/>
      <c r="L189" s="190"/>
      <c r="M189" s="196"/>
      <c r="N189" s="197"/>
      <c r="O189" s="197"/>
      <c r="P189" s="197"/>
      <c r="Q189" s="197"/>
      <c r="R189" s="197"/>
      <c r="S189" s="197"/>
      <c r="T189" s="198"/>
      <c r="AT189" s="192" t="s">
        <v>170</v>
      </c>
      <c r="AU189" s="192" t="s">
        <v>94</v>
      </c>
      <c r="AV189" s="13" t="s">
        <v>94</v>
      </c>
      <c r="AW189" s="13" t="s">
        <v>3</v>
      </c>
      <c r="AX189" s="13" t="s">
        <v>83</v>
      </c>
      <c r="AY189" s="192" t="s">
        <v>162</v>
      </c>
    </row>
    <row r="190" spans="1:65" s="12" customFormat="1" ht="22.9" customHeight="1">
      <c r="B190" s="164"/>
      <c r="D190" s="165" t="s">
        <v>74</v>
      </c>
      <c r="E190" s="175" t="s">
        <v>211</v>
      </c>
      <c r="F190" s="175" t="s">
        <v>326</v>
      </c>
      <c r="I190" s="167"/>
      <c r="J190" s="176">
        <f>BK190</f>
        <v>0</v>
      </c>
      <c r="L190" s="164"/>
      <c r="M190" s="169"/>
      <c r="N190" s="170"/>
      <c r="O190" s="170"/>
      <c r="P190" s="171">
        <f>SUM(P191:P198)</f>
        <v>0</v>
      </c>
      <c r="Q190" s="170"/>
      <c r="R190" s="171">
        <f>SUM(R191:R198)</f>
        <v>7.950064199999999</v>
      </c>
      <c r="S190" s="170"/>
      <c r="T190" s="172">
        <f>SUM(T191:T198)</f>
        <v>0</v>
      </c>
      <c r="AR190" s="165" t="s">
        <v>83</v>
      </c>
      <c r="AT190" s="173" t="s">
        <v>74</v>
      </c>
      <c r="AU190" s="173" t="s">
        <v>83</v>
      </c>
      <c r="AY190" s="165" t="s">
        <v>162</v>
      </c>
      <c r="BK190" s="174">
        <f>SUM(BK191:BK198)</f>
        <v>0</v>
      </c>
    </row>
    <row r="191" spans="1:65" s="2" customFormat="1" ht="37.9" customHeight="1">
      <c r="A191" s="34"/>
      <c r="B191" s="145"/>
      <c r="C191" s="177" t="s">
        <v>259</v>
      </c>
      <c r="D191" s="177" t="s">
        <v>164</v>
      </c>
      <c r="E191" s="178" t="s">
        <v>327</v>
      </c>
      <c r="F191" s="179" t="s">
        <v>328</v>
      </c>
      <c r="G191" s="180" t="s">
        <v>329</v>
      </c>
      <c r="H191" s="181">
        <v>26</v>
      </c>
      <c r="I191" s="182"/>
      <c r="J191" s="183">
        <f>ROUND(I191*H191,2)</f>
        <v>0</v>
      </c>
      <c r="K191" s="184"/>
      <c r="L191" s="35"/>
      <c r="M191" s="185" t="s">
        <v>1</v>
      </c>
      <c r="N191" s="186" t="s">
        <v>41</v>
      </c>
      <c r="O191" s="63"/>
      <c r="P191" s="187">
        <f>O191*H191</f>
        <v>0</v>
      </c>
      <c r="Q191" s="187">
        <v>8.3180000000000004E-2</v>
      </c>
      <c r="R191" s="187">
        <f>Q191*H191</f>
        <v>2.1626799999999999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168</v>
      </c>
      <c r="AT191" s="189" t="s">
        <v>164</v>
      </c>
      <c r="AU191" s="189" t="s">
        <v>94</v>
      </c>
      <c r="AY191" s="17" t="s">
        <v>162</v>
      </c>
      <c r="BE191" s="107">
        <f>IF(N191="základná",J191,0)</f>
        <v>0</v>
      </c>
      <c r="BF191" s="107">
        <f>IF(N191="znížená",J191,0)</f>
        <v>0</v>
      </c>
      <c r="BG191" s="107">
        <f>IF(N191="zákl. prenesená",J191,0)</f>
        <v>0</v>
      </c>
      <c r="BH191" s="107">
        <f>IF(N191="zníž. prenesená",J191,0)</f>
        <v>0</v>
      </c>
      <c r="BI191" s="107">
        <f>IF(N191="nulová",J191,0)</f>
        <v>0</v>
      </c>
      <c r="BJ191" s="17" t="s">
        <v>94</v>
      </c>
      <c r="BK191" s="107">
        <f>ROUND(I191*H191,2)</f>
        <v>0</v>
      </c>
      <c r="BL191" s="17" t="s">
        <v>168</v>
      </c>
      <c r="BM191" s="189" t="s">
        <v>330</v>
      </c>
    </row>
    <row r="192" spans="1:65" s="13" customFormat="1" ht="11.25">
      <c r="B192" s="190"/>
      <c r="D192" s="191" t="s">
        <v>170</v>
      </c>
      <c r="E192" s="192" t="s">
        <v>1</v>
      </c>
      <c r="F192" s="193" t="s">
        <v>331</v>
      </c>
      <c r="H192" s="194">
        <v>26</v>
      </c>
      <c r="I192" s="195"/>
      <c r="L192" s="190"/>
      <c r="M192" s="196"/>
      <c r="N192" s="197"/>
      <c r="O192" s="197"/>
      <c r="P192" s="197"/>
      <c r="Q192" s="197"/>
      <c r="R192" s="197"/>
      <c r="S192" s="197"/>
      <c r="T192" s="198"/>
      <c r="AT192" s="192" t="s">
        <v>170</v>
      </c>
      <c r="AU192" s="192" t="s">
        <v>94</v>
      </c>
      <c r="AV192" s="13" t="s">
        <v>94</v>
      </c>
      <c r="AW192" s="13" t="s">
        <v>29</v>
      </c>
      <c r="AX192" s="13" t="s">
        <v>75</v>
      </c>
      <c r="AY192" s="192" t="s">
        <v>162</v>
      </c>
    </row>
    <row r="193" spans="1:65" s="14" customFormat="1" ht="11.25">
      <c r="B193" s="199"/>
      <c r="D193" s="191" t="s">
        <v>170</v>
      </c>
      <c r="E193" s="200" t="s">
        <v>1</v>
      </c>
      <c r="F193" s="201" t="s">
        <v>172</v>
      </c>
      <c r="H193" s="202">
        <v>26</v>
      </c>
      <c r="I193" s="203"/>
      <c r="L193" s="199"/>
      <c r="M193" s="204"/>
      <c r="N193" s="205"/>
      <c r="O193" s="205"/>
      <c r="P193" s="205"/>
      <c r="Q193" s="205"/>
      <c r="R193" s="205"/>
      <c r="S193" s="205"/>
      <c r="T193" s="206"/>
      <c r="AT193" s="200" t="s">
        <v>170</v>
      </c>
      <c r="AU193" s="200" t="s">
        <v>94</v>
      </c>
      <c r="AV193" s="14" t="s">
        <v>173</v>
      </c>
      <c r="AW193" s="14" t="s">
        <v>29</v>
      </c>
      <c r="AX193" s="14" t="s">
        <v>75</v>
      </c>
      <c r="AY193" s="200" t="s">
        <v>162</v>
      </c>
    </row>
    <row r="194" spans="1:65" s="15" customFormat="1" ht="11.25">
      <c r="B194" s="207"/>
      <c r="D194" s="191" t="s">
        <v>170</v>
      </c>
      <c r="E194" s="208" t="s">
        <v>1</v>
      </c>
      <c r="F194" s="209" t="s">
        <v>174</v>
      </c>
      <c r="H194" s="210">
        <v>26</v>
      </c>
      <c r="I194" s="211"/>
      <c r="L194" s="207"/>
      <c r="M194" s="212"/>
      <c r="N194" s="213"/>
      <c r="O194" s="213"/>
      <c r="P194" s="213"/>
      <c r="Q194" s="213"/>
      <c r="R194" s="213"/>
      <c r="S194" s="213"/>
      <c r="T194" s="214"/>
      <c r="AT194" s="208" t="s">
        <v>170</v>
      </c>
      <c r="AU194" s="208" t="s">
        <v>94</v>
      </c>
      <c r="AV194" s="15" t="s">
        <v>168</v>
      </c>
      <c r="AW194" s="15" t="s">
        <v>29</v>
      </c>
      <c r="AX194" s="15" t="s">
        <v>83</v>
      </c>
      <c r="AY194" s="208" t="s">
        <v>162</v>
      </c>
    </row>
    <row r="195" spans="1:65" s="2" customFormat="1" ht="21.75" customHeight="1">
      <c r="A195" s="34"/>
      <c r="B195" s="145"/>
      <c r="C195" s="221" t="s">
        <v>261</v>
      </c>
      <c r="D195" s="221" t="s">
        <v>321</v>
      </c>
      <c r="E195" s="222" t="s">
        <v>332</v>
      </c>
      <c r="F195" s="223" t="s">
        <v>333</v>
      </c>
      <c r="G195" s="224" t="s">
        <v>200</v>
      </c>
      <c r="H195" s="225">
        <v>26.26</v>
      </c>
      <c r="I195" s="226"/>
      <c r="J195" s="227">
        <f>ROUND(I195*H195,2)</f>
        <v>0</v>
      </c>
      <c r="K195" s="228"/>
      <c r="L195" s="229"/>
      <c r="M195" s="230" t="s">
        <v>1</v>
      </c>
      <c r="N195" s="231" t="s">
        <v>41</v>
      </c>
      <c r="O195" s="63"/>
      <c r="P195" s="187">
        <f>O195*H195</f>
        <v>0</v>
      </c>
      <c r="Q195" s="187">
        <v>2.3E-2</v>
      </c>
      <c r="R195" s="187">
        <f>Q195*H195</f>
        <v>0.60398000000000007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206</v>
      </c>
      <c r="AT195" s="189" t="s">
        <v>321</v>
      </c>
      <c r="AU195" s="189" t="s">
        <v>94</v>
      </c>
      <c r="AY195" s="17" t="s">
        <v>162</v>
      </c>
      <c r="BE195" s="107">
        <f>IF(N195="základná",J195,0)</f>
        <v>0</v>
      </c>
      <c r="BF195" s="107">
        <f>IF(N195="znížená",J195,0)</f>
        <v>0</v>
      </c>
      <c r="BG195" s="107">
        <f>IF(N195="zákl. prenesená",J195,0)</f>
        <v>0</v>
      </c>
      <c r="BH195" s="107">
        <f>IF(N195="zníž. prenesená",J195,0)</f>
        <v>0</v>
      </c>
      <c r="BI195" s="107">
        <f>IF(N195="nulová",J195,0)</f>
        <v>0</v>
      </c>
      <c r="BJ195" s="17" t="s">
        <v>94</v>
      </c>
      <c r="BK195" s="107">
        <f>ROUND(I195*H195,2)</f>
        <v>0</v>
      </c>
      <c r="BL195" s="17" t="s">
        <v>168</v>
      </c>
      <c r="BM195" s="189" t="s">
        <v>334</v>
      </c>
    </row>
    <row r="196" spans="1:65" s="13" customFormat="1" ht="11.25">
      <c r="B196" s="190"/>
      <c r="D196" s="191" t="s">
        <v>170</v>
      </c>
      <c r="F196" s="193" t="s">
        <v>335</v>
      </c>
      <c r="H196" s="194">
        <v>26.26</v>
      </c>
      <c r="I196" s="195"/>
      <c r="L196" s="190"/>
      <c r="M196" s="196"/>
      <c r="N196" s="197"/>
      <c r="O196" s="197"/>
      <c r="P196" s="197"/>
      <c r="Q196" s="197"/>
      <c r="R196" s="197"/>
      <c r="S196" s="197"/>
      <c r="T196" s="198"/>
      <c r="AT196" s="192" t="s">
        <v>170</v>
      </c>
      <c r="AU196" s="192" t="s">
        <v>94</v>
      </c>
      <c r="AV196" s="13" t="s">
        <v>94</v>
      </c>
      <c r="AW196" s="13" t="s">
        <v>3</v>
      </c>
      <c r="AX196" s="13" t="s">
        <v>83</v>
      </c>
      <c r="AY196" s="192" t="s">
        <v>162</v>
      </c>
    </row>
    <row r="197" spans="1:65" s="2" customFormat="1" ht="33" customHeight="1">
      <c r="A197" s="34"/>
      <c r="B197" s="145"/>
      <c r="C197" s="177" t="s">
        <v>209</v>
      </c>
      <c r="D197" s="177" t="s">
        <v>164</v>
      </c>
      <c r="E197" s="178" t="s">
        <v>336</v>
      </c>
      <c r="F197" s="179" t="s">
        <v>337</v>
      </c>
      <c r="G197" s="180" t="s">
        <v>167</v>
      </c>
      <c r="H197" s="181">
        <v>2.34</v>
      </c>
      <c r="I197" s="182"/>
      <c r="J197" s="183">
        <f>ROUND(I197*H197,2)</f>
        <v>0</v>
      </c>
      <c r="K197" s="184"/>
      <c r="L197" s="35"/>
      <c r="M197" s="185" t="s">
        <v>1</v>
      </c>
      <c r="N197" s="186" t="s">
        <v>41</v>
      </c>
      <c r="O197" s="63"/>
      <c r="P197" s="187">
        <f>O197*H197</f>
        <v>0</v>
      </c>
      <c r="Q197" s="187">
        <v>2.2151299999999998</v>
      </c>
      <c r="R197" s="187">
        <f>Q197*H197</f>
        <v>5.1834041999999991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168</v>
      </c>
      <c r="AT197" s="189" t="s">
        <v>164</v>
      </c>
      <c r="AU197" s="189" t="s">
        <v>94</v>
      </c>
      <c r="AY197" s="17" t="s">
        <v>162</v>
      </c>
      <c r="BE197" s="107">
        <f>IF(N197="základná",J197,0)</f>
        <v>0</v>
      </c>
      <c r="BF197" s="107">
        <f>IF(N197="znížená",J197,0)</f>
        <v>0</v>
      </c>
      <c r="BG197" s="107">
        <f>IF(N197="zákl. prenesená",J197,0)</f>
        <v>0</v>
      </c>
      <c r="BH197" s="107">
        <f>IF(N197="zníž. prenesená",J197,0)</f>
        <v>0</v>
      </c>
      <c r="BI197" s="107">
        <f>IF(N197="nulová",J197,0)</f>
        <v>0</v>
      </c>
      <c r="BJ197" s="17" t="s">
        <v>94</v>
      </c>
      <c r="BK197" s="107">
        <f>ROUND(I197*H197,2)</f>
        <v>0</v>
      </c>
      <c r="BL197" s="17" t="s">
        <v>168</v>
      </c>
      <c r="BM197" s="189" t="s">
        <v>338</v>
      </c>
    </row>
    <row r="198" spans="1:65" s="13" customFormat="1" ht="11.25">
      <c r="B198" s="190"/>
      <c r="D198" s="191" t="s">
        <v>170</v>
      </c>
      <c r="E198" s="192" t="s">
        <v>1</v>
      </c>
      <c r="F198" s="193" t="s">
        <v>339</v>
      </c>
      <c r="H198" s="194">
        <v>2.34</v>
      </c>
      <c r="I198" s="195"/>
      <c r="L198" s="190"/>
      <c r="M198" s="196"/>
      <c r="N198" s="197"/>
      <c r="O198" s="197"/>
      <c r="P198" s="197"/>
      <c r="Q198" s="197"/>
      <c r="R198" s="197"/>
      <c r="S198" s="197"/>
      <c r="T198" s="198"/>
      <c r="AT198" s="192" t="s">
        <v>170</v>
      </c>
      <c r="AU198" s="192" t="s">
        <v>94</v>
      </c>
      <c r="AV198" s="13" t="s">
        <v>94</v>
      </c>
      <c r="AW198" s="13" t="s">
        <v>29</v>
      </c>
      <c r="AX198" s="13" t="s">
        <v>83</v>
      </c>
      <c r="AY198" s="192" t="s">
        <v>162</v>
      </c>
    </row>
    <row r="199" spans="1:65" s="12" customFormat="1" ht="22.9" customHeight="1">
      <c r="B199" s="164"/>
      <c r="D199" s="165" t="s">
        <v>74</v>
      </c>
      <c r="E199" s="175" t="s">
        <v>340</v>
      </c>
      <c r="F199" s="175" t="s">
        <v>341</v>
      </c>
      <c r="I199" s="167"/>
      <c r="J199" s="176">
        <f>BK199</f>
        <v>0</v>
      </c>
      <c r="L199" s="164"/>
      <c r="M199" s="169"/>
      <c r="N199" s="170"/>
      <c r="O199" s="170"/>
      <c r="P199" s="171">
        <f>P200</f>
        <v>0</v>
      </c>
      <c r="Q199" s="170"/>
      <c r="R199" s="171">
        <f>R200</f>
        <v>0</v>
      </c>
      <c r="S199" s="170"/>
      <c r="T199" s="172">
        <f>T200</f>
        <v>0</v>
      </c>
      <c r="AR199" s="165" t="s">
        <v>83</v>
      </c>
      <c r="AT199" s="173" t="s">
        <v>74</v>
      </c>
      <c r="AU199" s="173" t="s">
        <v>83</v>
      </c>
      <c r="AY199" s="165" t="s">
        <v>162</v>
      </c>
      <c r="BK199" s="174">
        <f>BK200</f>
        <v>0</v>
      </c>
    </row>
    <row r="200" spans="1:65" s="2" customFormat="1" ht="24.2" customHeight="1">
      <c r="A200" s="34"/>
      <c r="B200" s="145"/>
      <c r="C200" s="177" t="s">
        <v>342</v>
      </c>
      <c r="D200" s="177" t="s">
        <v>164</v>
      </c>
      <c r="E200" s="178" t="s">
        <v>343</v>
      </c>
      <c r="F200" s="179" t="s">
        <v>344</v>
      </c>
      <c r="G200" s="180" t="s">
        <v>294</v>
      </c>
      <c r="H200" s="181">
        <v>43.463999999999999</v>
      </c>
      <c r="I200" s="182"/>
      <c r="J200" s="183">
        <f>ROUND(I200*H200,2)</f>
        <v>0</v>
      </c>
      <c r="K200" s="184"/>
      <c r="L200" s="35"/>
      <c r="M200" s="185" t="s">
        <v>1</v>
      </c>
      <c r="N200" s="186" t="s">
        <v>41</v>
      </c>
      <c r="O200" s="63"/>
      <c r="P200" s="187">
        <f>O200*H200</f>
        <v>0</v>
      </c>
      <c r="Q200" s="187">
        <v>0</v>
      </c>
      <c r="R200" s="187">
        <f>Q200*H200</f>
        <v>0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168</v>
      </c>
      <c r="AT200" s="189" t="s">
        <v>164</v>
      </c>
      <c r="AU200" s="189" t="s">
        <v>94</v>
      </c>
      <c r="AY200" s="17" t="s">
        <v>162</v>
      </c>
      <c r="BE200" s="107">
        <f>IF(N200="základná",J200,0)</f>
        <v>0</v>
      </c>
      <c r="BF200" s="107">
        <f>IF(N200="znížená",J200,0)</f>
        <v>0</v>
      </c>
      <c r="BG200" s="107">
        <f>IF(N200="zákl. prenesená",J200,0)</f>
        <v>0</v>
      </c>
      <c r="BH200" s="107">
        <f>IF(N200="zníž. prenesená",J200,0)</f>
        <v>0</v>
      </c>
      <c r="BI200" s="107">
        <f>IF(N200="nulová",J200,0)</f>
        <v>0</v>
      </c>
      <c r="BJ200" s="17" t="s">
        <v>94</v>
      </c>
      <c r="BK200" s="107">
        <f>ROUND(I200*H200,2)</f>
        <v>0</v>
      </c>
      <c r="BL200" s="17" t="s">
        <v>168</v>
      </c>
      <c r="BM200" s="189" t="s">
        <v>345</v>
      </c>
    </row>
    <row r="201" spans="1:65" s="12" customFormat="1" ht="25.9" customHeight="1">
      <c r="B201" s="164"/>
      <c r="D201" s="165" t="s">
        <v>74</v>
      </c>
      <c r="E201" s="166" t="s">
        <v>202</v>
      </c>
      <c r="F201" s="166" t="s">
        <v>203</v>
      </c>
      <c r="I201" s="167"/>
      <c r="J201" s="168">
        <f>BK201</f>
        <v>0</v>
      </c>
      <c r="L201" s="164"/>
      <c r="M201" s="169"/>
      <c r="N201" s="170"/>
      <c r="O201" s="170"/>
      <c r="P201" s="171">
        <f>P202+P268+P296</f>
        <v>0</v>
      </c>
      <c r="Q201" s="170"/>
      <c r="R201" s="171">
        <f>R202+R268+R296</f>
        <v>4.0490183399999999</v>
      </c>
      <c r="S201" s="170"/>
      <c r="T201" s="172">
        <f>T202+T268+T296</f>
        <v>0</v>
      </c>
      <c r="AR201" s="165" t="s">
        <v>94</v>
      </c>
      <c r="AT201" s="173" t="s">
        <v>74</v>
      </c>
      <c r="AU201" s="173" t="s">
        <v>75</v>
      </c>
      <c r="AY201" s="165" t="s">
        <v>162</v>
      </c>
      <c r="BK201" s="174">
        <f>BK202+BK268+BK296</f>
        <v>0</v>
      </c>
    </row>
    <row r="202" spans="1:65" s="12" customFormat="1" ht="22.9" customHeight="1">
      <c r="B202" s="164"/>
      <c r="D202" s="165" t="s">
        <v>74</v>
      </c>
      <c r="E202" s="175" t="s">
        <v>204</v>
      </c>
      <c r="F202" s="175" t="s">
        <v>205</v>
      </c>
      <c r="I202" s="167"/>
      <c r="J202" s="176">
        <f>BK202</f>
        <v>0</v>
      </c>
      <c r="L202" s="164"/>
      <c r="M202" s="169"/>
      <c r="N202" s="170"/>
      <c r="O202" s="170"/>
      <c r="P202" s="171">
        <f>SUM(P203:P267)</f>
        <v>0</v>
      </c>
      <c r="Q202" s="170"/>
      <c r="R202" s="171">
        <f>SUM(R203:R267)</f>
        <v>3.4647627600000006</v>
      </c>
      <c r="S202" s="170"/>
      <c r="T202" s="172">
        <f>SUM(T203:T267)</f>
        <v>0</v>
      </c>
      <c r="AR202" s="165" t="s">
        <v>94</v>
      </c>
      <c r="AT202" s="173" t="s">
        <v>74</v>
      </c>
      <c r="AU202" s="173" t="s">
        <v>83</v>
      </c>
      <c r="AY202" s="165" t="s">
        <v>162</v>
      </c>
      <c r="BK202" s="174">
        <f>SUM(BK203:BK267)</f>
        <v>0</v>
      </c>
    </row>
    <row r="203" spans="1:65" s="2" customFormat="1" ht="24.2" customHeight="1">
      <c r="A203" s="34"/>
      <c r="B203" s="145"/>
      <c r="C203" s="177" t="s">
        <v>346</v>
      </c>
      <c r="D203" s="177" t="s">
        <v>164</v>
      </c>
      <c r="E203" s="178" t="s">
        <v>347</v>
      </c>
      <c r="F203" s="179" t="s">
        <v>348</v>
      </c>
      <c r="G203" s="180" t="s">
        <v>329</v>
      </c>
      <c r="H203" s="181">
        <v>18</v>
      </c>
      <c r="I203" s="182"/>
      <c r="J203" s="183">
        <f>ROUND(I203*H203,2)</f>
        <v>0</v>
      </c>
      <c r="K203" s="184"/>
      <c r="L203" s="35"/>
      <c r="M203" s="185" t="s">
        <v>1</v>
      </c>
      <c r="N203" s="186" t="s">
        <v>41</v>
      </c>
      <c r="O203" s="63"/>
      <c r="P203" s="187">
        <f>O203*H203</f>
        <v>0</v>
      </c>
      <c r="Q203" s="187">
        <v>2.5999999999999998E-4</v>
      </c>
      <c r="R203" s="187">
        <f>Q203*H203</f>
        <v>4.6799999999999993E-3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209</v>
      </c>
      <c r="AT203" s="189" t="s">
        <v>164</v>
      </c>
      <c r="AU203" s="189" t="s">
        <v>94</v>
      </c>
      <c r="AY203" s="17" t="s">
        <v>162</v>
      </c>
      <c r="BE203" s="107">
        <f>IF(N203="základná",J203,0)</f>
        <v>0</v>
      </c>
      <c r="BF203" s="107">
        <f>IF(N203="znížená",J203,0)</f>
        <v>0</v>
      </c>
      <c r="BG203" s="107">
        <f>IF(N203="zákl. prenesená",J203,0)</f>
        <v>0</v>
      </c>
      <c r="BH203" s="107">
        <f>IF(N203="zníž. prenesená",J203,0)</f>
        <v>0</v>
      </c>
      <c r="BI203" s="107">
        <f>IF(N203="nulová",J203,0)</f>
        <v>0</v>
      </c>
      <c r="BJ203" s="17" t="s">
        <v>94</v>
      </c>
      <c r="BK203" s="107">
        <f>ROUND(I203*H203,2)</f>
        <v>0</v>
      </c>
      <c r="BL203" s="17" t="s">
        <v>209</v>
      </c>
      <c r="BM203" s="189" t="s">
        <v>349</v>
      </c>
    </row>
    <row r="204" spans="1:65" s="13" customFormat="1" ht="11.25">
      <c r="B204" s="190"/>
      <c r="D204" s="191" t="s">
        <v>170</v>
      </c>
      <c r="E204" s="192" t="s">
        <v>1</v>
      </c>
      <c r="F204" s="193" t="s">
        <v>350</v>
      </c>
      <c r="H204" s="194">
        <v>18</v>
      </c>
      <c r="I204" s="195"/>
      <c r="L204" s="190"/>
      <c r="M204" s="196"/>
      <c r="N204" s="197"/>
      <c r="O204" s="197"/>
      <c r="P204" s="197"/>
      <c r="Q204" s="197"/>
      <c r="R204" s="197"/>
      <c r="S204" s="197"/>
      <c r="T204" s="198"/>
      <c r="AT204" s="192" t="s">
        <v>170</v>
      </c>
      <c r="AU204" s="192" t="s">
        <v>94</v>
      </c>
      <c r="AV204" s="13" t="s">
        <v>94</v>
      </c>
      <c r="AW204" s="13" t="s">
        <v>29</v>
      </c>
      <c r="AX204" s="13" t="s">
        <v>75</v>
      </c>
      <c r="AY204" s="192" t="s">
        <v>162</v>
      </c>
    </row>
    <row r="205" spans="1:65" s="14" customFormat="1" ht="11.25">
      <c r="B205" s="199"/>
      <c r="D205" s="191" t="s">
        <v>170</v>
      </c>
      <c r="E205" s="200" t="s">
        <v>1</v>
      </c>
      <c r="F205" s="201" t="s">
        <v>351</v>
      </c>
      <c r="H205" s="202">
        <v>18</v>
      </c>
      <c r="I205" s="203"/>
      <c r="L205" s="199"/>
      <c r="M205" s="204"/>
      <c r="N205" s="205"/>
      <c r="O205" s="205"/>
      <c r="P205" s="205"/>
      <c r="Q205" s="205"/>
      <c r="R205" s="205"/>
      <c r="S205" s="205"/>
      <c r="T205" s="206"/>
      <c r="AT205" s="200" t="s">
        <v>170</v>
      </c>
      <c r="AU205" s="200" t="s">
        <v>94</v>
      </c>
      <c r="AV205" s="14" t="s">
        <v>173</v>
      </c>
      <c r="AW205" s="14" t="s">
        <v>29</v>
      </c>
      <c r="AX205" s="14" t="s">
        <v>75</v>
      </c>
      <c r="AY205" s="200" t="s">
        <v>162</v>
      </c>
    </row>
    <row r="206" spans="1:65" s="15" customFormat="1" ht="11.25">
      <c r="B206" s="207"/>
      <c r="D206" s="191" t="s">
        <v>170</v>
      </c>
      <c r="E206" s="208" t="s">
        <v>1</v>
      </c>
      <c r="F206" s="209" t="s">
        <v>174</v>
      </c>
      <c r="H206" s="210">
        <v>18</v>
      </c>
      <c r="I206" s="211"/>
      <c r="L206" s="207"/>
      <c r="M206" s="212"/>
      <c r="N206" s="213"/>
      <c r="O206" s="213"/>
      <c r="P206" s="213"/>
      <c r="Q206" s="213"/>
      <c r="R206" s="213"/>
      <c r="S206" s="213"/>
      <c r="T206" s="214"/>
      <c r="AT206" s="208" t="s">
        <v>170</v>
      </c>
      <c r="AU206" s="208" t="s">
        <v>94</v>
      </c>
      <c r="AV206" s="15" t="s">
        <v>168</v>
      </c>
      <c r="AW206" s="15" t="s">
        <v>29</v>
      </c>
      <c r="AX206" s="15" t="s">
        <v>83</v>
      </c>
      <c r="AY206" s="208" t="s">
        <v>162</v>
      </c>
    </row>
    <row r="207" spans="1:65" s="2" customFormat="1" ht="24.2" customHeight="1">
      <c r="A207" s="34"/>
      <c r="B207" s="145"/>
      <c r="C207" s="177" t="s">
        <v>352</v>
      </c>
      <c r="D207" s="177" t="s">
        <v>164</v>
      </c>
      <c r="E207" s="178" t="s">
        <v>353</v>
      </c>
      <c r="F207" s="179" t="s">
        <v>354</v>
      </c>
      <c r="G207" s="180" t="s">
        <v>329</v>
      </c>
      <c r="H207" s="181">
        <v>29.65</v>
      </c>
      <c r="I207" s="182"/>
      <c r="J207" s="183">
        <f>ROUND(I207*H207,2)</f>
        <v>0</v>
      </c>
      <c r="K207" s="184"/>
      <c r="L207" s="35"/>
      <c r="M207" s="185" t="s">
        <v>1</v>
      </c>
      <c r="N207" s="186" t="s">
        <v>41</v>
      </c>
      <c r="O207" s="63"/>
      <c r="P207" s="187">
        <f>O207*H207</f>
        <v>0</v>
      </c>
      <c r="Q207" s="187">
        <v>2.5999999999999998E-4</v>
      </c>
      <c r="R207" s="187">
        <f>Q207*H207</f>
        <v>7.7089999999999988E-3</v>
      </c>
      <c r="S207" s="187">
        <v>0</v>
      </c>
      <c r="T207" s="18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9" t="s">
        <v>209</v>
      </c>
      <c r="AT207" s="189" t="s">
        <v>164</v>
      </c>
      <c r="AU207" s="189" t="s">
        <v>94</v>
      </c>
      <c r="AY207" s="17" t="s">
        <v>162</v>
      </c>
      <c r="BE207" s="107">
        <f>IF(N207="základná",J207,0)</f>
        <v>0</v>
      </c>
      <c r="BF207" s="107">
        <f>IF(N207="znížená",J207,0)</f>
        <v>0</v>
      </c>
      <c r="BG207" s="107">
        <f>IF(N207="zákl. prenesená",J207,0)</f>
        <v>0</v>
      </c>
      <c r="BH207" s="107">
        <f>IF(N207="zníž. prenesená",J207,0)</f>
        <v>0</v>
      </c>
      <c r="BI207" s="107">
        <f>IF(N207="nulová",J207,0)</f>
        <v>0</v>
      </c>
      <c r="BJ207" s="17" t="s">
        <v>94</v>
      </c>
      <c r="BK207" s="107">
        <f>ROUND(I207*H207,2)</f>
        <v>0</v>
      </c>
      <c r="BL207" s="17" t="s">
        <v>209</v>
      </c>
      <c r="BM207" s="189" t="s">
        <v>355</v>
      </c>
    </row>
    <row r="208" spans="1:65" s="13" customFormat="1" ht="11.25">
      <c r="B208" s="190"/>
      <c r="D208" s="191" t="s">
        <v>170</v>
      </c>
      <c r="E208" s="192" t="s">
        <v>1</v>
      </c>
      <c r="F208" s="193" t="s">
        <v>356</v>
      </c>
      <c r="H208" s="194">
        <v>17.2</v>
      </c>
      <c r="I208" s="195"/>
      <c r="L208" s="190"/>
      <c r="M208" s="196"/>
      <c r="N208" s="197"/>
      <c r="O208" s="197"/>
      <c r="P208" s="197"/>
      <c r="Q208" s="197"/>
      <c r="R208" s="197"/>
      <c r="S208" s="197"/>
      <c r="T208" s="198"/>
      <c r="AT208" s="192" t="s">
        <v>170</v>
      </c>
      <c r="AU208" s="192" t="s">
        <v>94</v>
      </c>
      <c r="AV208" s="13" t="s">
        <v>94</v>
      </c>
      <c r="AW208" s="13" t="s">
        <v>29</v>
      </c>
      <c r="AX208" s="13" t="s">
        <v>75</v>
      </c>
      <c r="AY208" s="192" t="s">
        <v>162</v>
      </c>
    </row>
    <row r="209" spans="1:65" s="14" customFormat="1" ht="11.25">
      <c r="B209" s="199"/>
      <c r="D209" s="191" t="s">
        <v>170</v>
      </c>
      <c r="E209" s="200" t="s">
        <v>1</v>
      </c>
      <c r="F209" s="201" t="s">
        <v>357</v>
      </c>
      <c r="H209" s="202">
        <v>17.2</v>
      </c>
      <c r="I209" s="203"/>
      <c r="L209" s="199"/>
      <c r="M209" s="204"/>
      <c r="N209" s="205"/>
      <c r="O209" s="205"/>
      <c r="P209" s="205"/>
      <c r="Q209" s="205"/>
      <c r="R209" s="205"/>
      <c r="S209" s="205"/>
      <c r="T209" s="206"/>
      <c r="AT209" s="200" t="s">
        <v>170</v>
      </c>
      <c r="AU209" s="200" t="s">
        <v>94</v>
      </c>
      <c r="AV209" s="14" t="s">
        <v>173</v>
      </c>
      <c r="AW209" s="14" t="s">
        <v>29</v>
      </c>
      <c r="AX209" s="14" t="s">
        <v>75</v>
      </c>
      <c r="AY209" s="200" t="s">
        <v>162</v>
      </c>
    </row>
    <row r="210" spans="1:65" s="13" customFormat="1" ht="11.25">
      <c r="B210" s="190"/>
      <c r="D210" s="191" t="s">
        <v>170</v>
      </c>
      <c r="E210" s="192" t="s">
        <v>1</v>
      </c>
      <c r="F210" s="193" t="s">
        <v>358</v>
      </c>
      <c r="H210" s="194">
        <v>12.45</v>
      </c>
      <c r="I210" s="195"/>
      <c r="L210" s="190"/>
      <c r="M210" s="196"/>
      <c r="N210" s="197"/>
      <c r="O210" s="197"/>
      <c r="P210" s="197"/>
      <c r="Q210" s="197"/>
      <c r="R210" s="197"/>
      <c r="S210" s="197"/>
      <c r="T210" s="198"/>
      <c r="AT210" s="192" t="s">
        <v>170</v>
      </c>
      <c r="AU210" s="192" t="s">
        <v>94</v>
      </c>
      <c r="AV210" s="13" t="s">
        <v>94</v>
      </c>
      <c r="AW210" s="13" t="s">
        <v>29</v>
      </c>
      <c r="AX210" s="13" t="s">
        <v>75</v>
      </c>
      <c r="AY210" s="192" t="s">
        <v>162</v>
      </c>
    </row>
    <row r="211" spans="1:65" s="14" customFormat="1" ht="11.25">
      <c r="B211" s="199"/>
      <c r="D211" s="191" t="s">
        <v>170</v>
      </c>
      <c r="E211" s="200" t="s">
        <v>1</v>
      </c>
      <c r="F211" s="201" t="s">
        <v>359</v>
      </c>
      <c r="H211" s="202">
        <v>12.45</v>
      </c>
      <c r="I211" s="203"/>
      <c r="L211" s="199"/>
      <c r="M211" s="204"/>
      <c r="N211" s="205"/>
      <c r="O211" s="205"/>
      <c r="P211" s="205"/>
      <c r="Q211" s="205"/>
      <c r="R211" s="205"/>
      <c r="S211" s="205"/>
      <c r="T211" s="206"/>
      <c r="AT211" s="200" t="s">
        <v>170</v>
      </c>
      <c r="AU211" s="200" t="s">
        <v>94</v>
      </c>
      <c r="AV211" s="14" t="s">
        <v>173</v>
      </c>
      <c r="AW211" s="14" t="s">
        <v>29</v>
      </c>
      <c r="AX211" s="14" t="s">
        <v>75</v>
      </c>
      <c r="AY211" s="200" t="s">
        <v>162</v>
      </c>
    </row>
    <row r="212" spans="1:65" s="15" customFormat="1" ht="11.25">
      <c r="B212" s="207"/>
      <c r="D212" s="191" t="s">
        <v>170</v>
      </c>
      <c r="E212" s="208" t="s">
        <v>1</v>
      </c>
      <c r="F212" s="209" t="s">
        <v>174</v>
      </c>
      <c r="H212" s="210">
        <v>29.65</v>
      </c>
      <c r="I212" s="211"/>
      <c r="L212" s="207"/>
      <c r="M212" s="212"/>
      <c r="N212" s="213"/>
      <c r="O212" s="213"/>
      <c r="P212" s="213"/>
      <c r="Q212" s="213"/>
      <c r="R212" s="213"/>
      <c r="S212" s="213"/>
      <c r="T212" s="214"/>
      <c r="AT212" s="208" t="s">
        <v>170</v>
      </c>
      <c r="AU212" s="208" t="s">
        <v>94</v>
      </c>
      <c r="AV212" s="15" t="s">
        <v>168</v>
      </c>
      <c r="AW212" s="15" t="s">
        <v>29</v>
      </c>
      <c r="AX212" s="15" t="s">
        <v>83</v>
      </c>
      <c r="AY212" s="208" t="s">
        <v>162</v>
      </c>
    </row>
    <row r="213" spans="1:65" s="2" customFormat="1" ht="24.2" customHeight="1">
      <c r="A213" s="34"/>
      <c r="B213" s="145"/>
      <c r="C213" s="221" t="s">
        <v>7</v>
      </c>
      <c r="D213" s="221" t="s">
        <v>321</v>
      </c>
      <c r="E213" s="222" t="s">
        <v>360</v>
      </c>
      <c r="F213" s="223" t="s">
        <v>361</v>
      </c>
      <c r="G213" s="224" t="s">
        <v>167</v>
      </c>
      <c r="H213" s="225">
        <v>1.1919999999999999</v>
      </c>
      <c r="I213" s="226"/>
      <c r="J213" s="227">
        <f>ROUND(I213*H213,2)</f>
        <v>0</v>
      </c>
      <c r="K213" s="228"/>
      <c r="L213" s="229"/>
      <c r="M213" s="230" t="s">
        <v>1</v>
      </c>
      <c r="N213" s="231" t="s">
        <v>41</v>
      </c>
      <c r="O213" s="63"/>
      <c r="P213" s="187">
        <f>O213*H213</f>
        <v>0</v>
      </c>
      <c r="Q213" s="187">
        <v>0.55000000000000004</v>
      </c>
      <c r="R213" s="187">
        <f>Q213*H213</f>
        <v>0.65560000000000007</v>
      </c>
      <c r="S213" s="187">
        <v>0</v>
      </c>
      <c r="T213" s="18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9" t="s">
        <v>362</v>
      </c>
      <c r="AT213" s="189" t="s">
        <v>321</v>
      </c>
      <c r="AU213" s="189" t="s">
        <v>94</v>
      </c>
      <c r="AY213" s="17" t="s">
        <v>162</v>
      </c>
      <c r="BE213" s="107">
        <f>IF(N213="základná",J213,0)</f>
        <v>0</v>
      </c>
      <c r="BF213" s="107">
        <f>IF(N213="znížená",J213,0)</f>
        <v>0</v>
      </c>
      <c r="BG213" s="107">
        <f>IF(N213="zákl. prenesená",J213,0)</f>
        <v>0</v>
      </c>
      <c r="BH213" s="107">
        <f>IF(N213="zníž. prenesená",J213,0)</f>
        <v>0</v>
      </c>
      <c r="BI213" s="107">
        <f>IF(N213="nulová",J213,0)</f>
        <v>0</v>
      </c>
      <c r="BJ213" s="17" t="s">
        <v>94</v>
      </c>
      <c r="BK213" s="107">
        <f>ROUND(I213*H213,2)</f>
        <v>0</v>
      </c>
      <c r="BL213" s="17" t="s">
        <v>209</v>
      </c>
      <c r="BM213" s="189" t="s">
        <v>363</v>
      </c>
    </row>
    <row r="214" spans="1:65" s="13" customFormat="1" ht="11.25">
      <c r="B214" s="190"/>
      <c r="D214" s="191" t="s">
        <v>170</v>
      </c>
      <c r="E214" s="192" t="s">
        <v>1</v>
      </c>
      <c r="F214" s="193" t="s">
        <v>364</v>
      </c>
      <c r="H214" s="194">
        <v>0.495</v>
      </c>
      <c r="I214" s="195"/>
      <c r="L214" s="190"/>
      <c r="M214" s="196"/>
      <c r="N214" s="197"/>
      <c r="O214" s="197"/>
      <c r="P214" s="197"/>
      <c r="Q214" s="197"/>
      <c r="R214" s="197"/>
      <c r="S214" s="197"/>
      <c r="T214" s="198"/>
      <c r="AT214" s="192" t="s">
        <v>170</v>
      </c>
      <c r="AU214" s="192" t="s">
        <v>94</v>
      </c>
      <c r="AV214" s="13" t="s">
        <v>94</v>
      </c>
      <c r="AW214" s="13" t="s">
        <v>29</v>
      </c>
      <c r="AX214" s="13" t="s">
        <v>75</v>
      </c>
      <c r="AY214" s="192" t="s">
        <v>162</v>
      </c>
    </row>
    <row r="215" spans="1:65" s="14" customFormat="1" ht="11.25">
      <c r="B215" s="199"/>
      <c r="D215" s="191" t="s">
        <v>170</v>
      </c>
      <c r="E215" s="200" t="s">
        <v>1</v>
      </c>
      <c r="F215" s="201" t="s">
        <v>357</v>
      </c>
      <c r="H215" s="202">
        <v>0.495</v>
      </c>
      <c r="I215" s="203"/>
      <c r="L215" s="199"/>
      <c r="M215" s="204"/>
      <c r="N215" s="205"/>
      <c r="O215" s="205"/>
      <c r="P215" s="205"/>
      <c r="Q215" s="205"/>
      <c r="R215" s="205"/>
      <c r="S215" s="205"/>
      <c r="T215" s="206"/>
      <c r="AT215" s="200" t="s">
        <v>170</v>
      </c>
      <c r="AU215" s="200" t="s">
        <v>94</v>
      </c>
      <c r="AV215" s="14" t="s">
        <v>173</v>
      </c>
      <c r="AW215" s="14" t="s">
        <v>29</v>
      </c>
      <c r="AX215" s="14" t="s">
        <v>75</v>
      </c>
      <c r="AY215" s="200" t="s">
        <v>162</v>
      </c>
    </row>
    <row r="216" spans="1:65" s="13" customFormat="1" ht="11.25">
      <c r="B216" s="190"/>
      <c r="D216" s="191" t="s">
        <v>170</v>
      </c>
      <c r="E216" s="192" t="s">
        <v>1</v>
      </c>
      <c r="F216" s="193" t="s">
        <v>365</v>
      </c>
      <c r="H216" s="194">
        <v>0.35899999999999999</v>
      </c>
      <c r="I216" s="195"/>
      <c r="L216" s="190"/>
      <c r="M216" s="196"/>
      <c r="N216" s="197"/>
      <c r="O216" s="197"/>
      <c r="P216" s="197"/>
      <c r="Q216" s="197"/>
      <c r="R216" s="197"/>
      <c r="S216" s="197"/>
      <c r="T216" s="198"/>
      <c r="AT216" s="192" t="s">
        <v>170</v>
      </c>
      <c r="AU216" s="192" t="s">
        <v>94</v>
      </c>
      <c r="AV216" s="13" t="s">
        <v>94</v>
      </c>
      <c r="AW216" s="13" t="s">
        <v>29</v>
      </c>
      <c r="AX216" s="13" t="s">
        <v>75</v>
      </c>
      <c r="AY216" s="192" t="s">
        <v>162</v>
      </c>
    </row>
    <row r="217" spans="1:65" s="14" customFormat="1" ht="11.25">
      <c r="B217" s="199"/>
      <c r="D217" s="191" t="s">
        <v>170</v>
      </c>
      <c r="E217" s="200" t="s">
        <v>1</v>
      </c>
      <c r="F217" s="201" t="s">
        <v>359</v>
      </c>
      <c r="H217" s="202">
        <v>0.35899999999999999</v>
      </c>
      <c r="I217" s="203"/>
      <c r="L217" s="199"/>
      <c r="M217" s="204"/>
      <c r="N217" s="205"/>
      <c r="O217" s="205"/>
      <c r="P217" s="205"/>
      <c r="Q217" s="205"/>
      <c r="R217" s="205"/>
      <c r="S217" s="205"/>
      <c r="T217" s="206"/>
      <c r="AT217" s="200" t="s">
        <v>170</v>
      </c>
      <c r="AU217" s="200" t="s">
        <v>94</v>
      </c>
      <c r="AV217" s="14" t="s">
        <v>173</v>
      </c>
      <c r="AW217" s="14" t="s">
        <v>29</v>
      </c>
      <c r="AX217" s="14" t="s">
        <v>75</v>
      </c>
      <c r="AY217" s="200" t="s">
        <v>162</v>
      </c>
    </row>
    <row r="218" spans="1:65" s="13" customFormat="1" ht="11.25">
      <c r="B218" s="190"/>
      <c r="D218" s="191" t="s">
        <v>170</v>
      </c>
      <c r="E218" s="192" t="s">
        <v>1</v>
      </c>
      <c r="F218" s="193" t="s">
        <v>366</v>
      </c>
      <c r="H218" s="194">
        <v>0.23</v>
      </c>
      <c r="I218" s="195"/>
      <c r="L218" s="190"/>
      <c r="M218" s="196"/>
      <c r="N218" s="197"/>
      <c r="O218" s="197"/>
      <c r="P218" s="197"/>
      <c r="Q218" s="197"/>
      <c r="R218" s="197"/>
      <c r="S218" s="197"/>
      <c r="T218" s="198"/>
      <c r="AT218" s="192" t="s">
        <v>170</v>
      </c>
      <c r="AU218" s="192" t="s">
        <v>94</v>
      </c>
      <c r="AV218" s="13" t="s">
        <v>94</v>
      </c>
      <c r="AW218" s="13" t="s">
        <v>29</v>
      </c>
      <c r="AX218" s="13" t="s">
        <v>75</v>
      </c>
      <c r="AY218" s="192" t="s">
        <v>162</v>
      </c>
    </row>
    <row r="219" spans="1:65" s="14" customFormat="1" ht="11.25">
      <c r="B219" s="199"/>
      <c r="D219" s="191" t="s">
        <v>170</v>
      </c>
      <c r="E219" s="200" t="s">
        <v>1</v>
      </c>
      <c r="F219" s="201" t="s">
        <v>351</v>
      </c>
      <c r="H219" s="202">
        <v>0.23</v>
      </c>
      <c r="I219" s="203"/>
      <c r="L219" s="199"/>
      <c r="M219" s="204"/>
      <c r="N219" s="205"/>
      <c r="O219" s="205"/>
      <c r="P219" s="205"/>
      <c r="Q219" s="205"/>
      <c r="R219" s="205"/>
      <c r="S219" s="205"/>
      <c r="T219" s="206"/>
      <c r="AT219" s="200" t="s">
        <v>170</v>
      </c>
      <c r="AU219" s="200" t="s">
        <v>94</v>
      </c>
      <c r="AV219" s="14" t="s">
        <v>173</v>
      </c>
      <c r="AW219" s="14" t="s">
        <v>29</v>
      </c>
      <c r="AX219" s="14" t="s">
        <v>75</v>
      </c>
      <c r="AY219" s="200" t="s">
        <v>162</v>
      </c>
    </row>
    <row r="220" spans="1:65" s="15" customFormat="1" ht="11.25">
      <c r="B220" s="207"/>
      <c r="D220" s="191" t="s">
        <v>170</v>
      </c>
      <c r="E220" s="208" t="s">
        <v>1</v>
      </c>
      <c r="F220" s="209" t="s">
        <v>174</v>
      </c>
      <c r="H220" s="210">
        <v>1.0840000000000001</v>
      </c>
      <c r="I220" s="211"/>
      <c r="L220" s="207"/>
      <c r="M220" s="212"/>
      <c r="N220" s="213"/>
      <c r="O220" s="213"/>
      <c r="P220" s="213"/>
      <c r="Q220" s="213"/>
      <c r="R220" s="213"/>
      <c r="S220" s="213"/>
      <c r="T220" s="214"/>
      <c r="AT220" s="208" t="s">
        <v>170</v>
      </c>
      <c r="AU220" s="208" t="s">
        <v>94</v>
      </c>
      <c r="AV220" s="15" t="s">
        <v>168</v>
      </c>
      <c r="AW220" s="15" t="s">
        <v>29</v>
      </c>
      <c r="AX220" s="15" t="s">
        <v>83</v>
      </c>
      <c r="AY220" s="208" t="s">
        <v>162</v>
      </c>
    </row>
    <row r="221" spans="1:65" s="13" customFormat="1" ht="11.25">
      <c r="B221" s="190"/>
      <c r="D221" s="191" t="s">
        <v>170</v>
      </c>
      <c r="F221" s="193" t="s">
        <v>367</v>
      </c>
      <c r="H221" s="194">
        <v>1.1919999999999999</v>
      </c>
      <c r="I221" s="195"/>
      <c r="L221" s="190"/>
      <c r="M221" s="196"/>
      <c r="N221" s="197"/>
      <c r="O221" s="197"/>
      <c r="P221" s="197"/>
      <c r="Q221" s="197"/>
      <c r="R221" s="197"/>
      <c r="S221" s="197"/>
      <c r="T221" s="198"/>
      <c r="AT221" s="192" t="s">
        <v>170</v>
      </c>
      <c r="AU221" s="192" t="s">
        <v>94</v>
      </c>
      <c r="AV221" s="13" t="s">
        <v>94</v>
      </c>
      <c r="AW221" s="13" t="s">
        <v>3</v>
      </c>
      <c r="AX221" s="13" t="s">
        <v>83</v>
      </c>
      <c r="AY221" s="192" t="s">
        <v>162</v>
      </c>
    </row>
    <row r="222" spans="1:65" s="2" customFormat="1" ht="24.2" customHeight="1">
      <c r="A222" s="34"/>
      <c r="B222" s="145"/>
      <c r="C222" s="177" t="s">
        <v>368</v>
      </c>
      <c r="D222" s="177" t="s">
        <v>164</v>
      </c>
      <c r="E222" s="178" t="s">
        <v>369</v>
      </c>
      <c r="F222" s="179" t="s">
        <v>370</v>
      </c>
      <c r="G222" s="180" t="s">
        <v>329</v>
      </c>
      <c r="H222" s="181">
        <v>172</v>
      </c>
      <c r="I222" s="182"/>
      <c r="J222" s="183">
        <f>ROUND(I222*H222,2)</f>
        <v>0</v>
      </c>
      <c r="K222" s="184"/>
      <c r="L222" s="35"/>
      <c r="M222" s="185" t="s">
        <v>1</v>
      </c>
      <c r="N222" s="186" t="s">
        <v>41</v>
      </c>
      <c r="O222" s="63"/>
      <c r="P222" s="187">
        <f>O222*H222</f>
        <v>0</v>
      </c>
      <c r="Q222" s="187">
        <v>0</v>
      </c>
      <c r="R222" s="187">
        <f>Q222*H222</f>
        <v>0</v>
      </c>
      <c r="S222" s="187">
        <v>0</v>
      </c>
      <c r="T222" s="18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9" t="s">
        <v>209</v>
      </c>
      <c r="AT222" s="189" t="s">
        <v>164</v>
      </c>
      <c r="AU222" s="189" t="s">
        <v>94</v>
      </c>
      <c r="AY222" s="17" t="s">
        <v>162</v>
      </c>
      <c r="BE222" s="107">
        <f>IF(N222="základná",J222,0)</f>
        <v>0</v>
      </c>
      <c r="BF222" s="107">
        <f>IF(N222="znížená",J222,0)</f>
        <v>0</v>
      </c>
      <c r="BG222" s="107">
        <f>IF(N222="zákl. prenesená",J222,0)</f>
        <v>0</v>
      </c>
      <c r="BH222" s="107">
        <f>IF(N222="zníž. prenesená",J222,0)</f>
        <v>0</v>
      </c>
      <c r="BI222" s="107">
        <f>IF(N222="nulová",J222,0)</f>
        <v>0</v>
      </c>
      <c r="BJ222" s="17" t="s">
        <v>94</v>
      </c>
      <c r="BK222" s="107">
        <f>ROUND(I222*H222,2)</f>
        <v>0</v>
      </c>
      <c r="BL222" s="17" t="s">
        <v>209</v>
      </c>
      <c r="BM222" s="189" t="s">
        <v>371</v>
      </c>
    </row>
    <row r="223" spans="1:65" s="13" customFormat="1" ht="11.25">
      <c r="B223" s="190"/>
      <c r="D223" s="191" t="s">
        <v>170</v>
      </c>
      <c r="E223" s="192" t="s">
        <v>1</v>
      </c>
      <c r="F223" s="193" t="s">
        <v>372</v>
      </c>
      <c r="H223" s="194">
        <v>172</v>
      </c>
      <c r="I223" s="195"/>
      <c r="L223" s="190"/>
      <c r="M223" s="196"/>
      <c r="N223" s="197"/>
      <c r="O223" s="197"/>
      <c r="P223" s="197"/>
      <c r="Q223" s="197"/>
      <c r="R223" s="197"/>
      <c r="S223" s="197"/>
      <c r="T223" s="198"/>
      <c r="AT223" s="192" t="s">
        <v>170</v>
      </c>
      <c r="AU223" s="192" t="s">
        <v>94</v>
      </c>
      <c r="AV223" s="13" t="s">
        <v>94</v>
      </c>
      <c r="AW223" s="13" t="s">
        <v>29</v>
      </c>
      <c r="AX223" s="13" t="s">
        <v>75</v>
      </c>
      <c r="AY223" s="192" t="s">
        <v>162</v>
      </c>
    </row>
    <row r="224" spans="1:65" s="14" customFormat="1" ht="11.25">
      <c r="B224" s="199"/>
      <c r="D224" s="191" t="s">
        <v>170</v>
      </c>
      <c r="E224" s="200" t="s">
        <v>1</v>
      </c>
      <c r="F224" s="201" t="s">
        <v>172</v>
      </c>
      <c r="H224" s="202">
        <v>172</v>
      </c>
      <c r="I224" s="203"/>
      <c r="L224" s="199"/>
      <c r="M224" s="204"/>
      <c r="N224" s="205"/>
      <c r="O224" s="205"/>
      <c r="P224" s="205"/>
      <c r="Q224" s="205"/>
      <c r="R224" s="205"/>
      <c r="S224" s="205"/>
      <c r="T224" s="206"/>
      <c r="AT224" s="200" t="s">
        <v>170</v>
      </c>
      <c r="AU224" s="200" t="s">
        <v>94</v>
      </c>
      <c r="AV224" s="14" t="s">
        <v>173</v>
      </c>
      <c r="AW224" s="14" t="s">
        <v>29</v>
      </c>
      <c r="AX224" s="14" t="s">
        <v>75</v>
      </c>
      <c r="AY224" s="200" t="s">
        <v>162</v>
      </c>
    </row>
    <row r="225" spans="1:65" s="15" customFormat="1" ht="11.25">
      <c r="B225" s="207"/>
      <c r="D225" s="191" t="s">
        <v>170</v>
      </c>
      <c r="E225" s="208" t="s">
        <v>1</v>
      </c>
      <c r="F225" s="209" t="s">
        <v>174</v>
      </c>
      <c r="H225" s="210">
        <v>172</v>
      </c>
      <c r="I225" s="211"/>
      <c r="L225" s="207"/>
      <c r="M225" s="212"/>
      <c r="N225" s="213"/>
      <c r="O225" s="213"/>
      <c r="P225" s="213"/>
      <c r="Q225" s="213"/>
      <c r="R225" s="213"/>
      <c r="S225" s="213"/>
      <c r="T225" s="214"/>
      <c r="AT225" s="208" t="s">
        <v>170</v>
      </c>
      <c r="AU225" s="208" t="s">
        <v>94</v>
      </c>
      <c r="AV225" s="15" t="s">
        <v>168</v>
      </c>
      <c r="AW225" s="15" t="s">
        <v>29</v>
      </c>
      <c r="AX225" s="15" t="s">
        <v>83</v>
      </c>
      <c r="AY225" s="208" t="s">
        <v>162</v>
      </c>
    </row>
    <row r="226" spans="1:65" s="2" customFormat="1" ht="24.2" customHeight="1">
      <c r="A226" s="34"/>
      <c r="B226" s="145"/>
      <c r="C226" s="221" t="s">
        <v>373</v>
      </c>
      <c r="D226" s="221" t="s">
        <v>321</v>
      </c>
      <c r="E226" s="222" t="s">
        <v>374</v>
      </c>
      <c r="F226" s="223" t="s">
        <v>375</v>
      </c>
      <c r="G226" s="224" t="s">
        <v>167</v>
      </c>
      <c r="H226" s="225">
        <v>0.45400000000000001</v>
      </c>
      <c r="I226" s="226"/>
      <c r="J226" s="227">
        <f>ROUND(I226*H226,2)</f>
        <v>0</v>
      </c>
      <c r="K226" s="228"/>
      <c r="L226" s="229"/>
      <c r="M226" s="230" t="s">
        <v>1</v>
      </c>
      <c r="N226" s="231" t="s">
        <v>41</v>
      </c>
      <c r="O226" s="63"/>
      <c r="P226" s="187">
        <f>O226*H226</f>
        <v>0</v>
      </c>
      <c r="Q226" s="187">
        <v>0.55000000000000004</v>
      </c>
      <c r="R226" s="187">
        <f>Q226*H226</f>
        <v>0.24970000000000003</v>
      </c>
      <c r="S226" s="187">
        <v>0</v>
      </c>
      <c r="T226" s="18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9" t="s">
        <v>362</v>
      </c>
      <c r="AT226" s="189" t="s">
        <v>321</v>
      </c>
      <c r="AU226" s="189" t="s">
        <v>94</v>
      </c>
      <c r="AY226" s="17" t="s">
        <v>162</v>
      </c>
      <c r="BE226" s="107">
        <f>IF(N226="základná",J226,0)</f>
        <v>0</v>
      </c>
      <c r="BF226" s="107">
        <f>IF(N226="znížená",J226,0)</f>
        <v>0</v>
      </c>
      <c r="BG226" s="107">
        <f>IF(N226="zákl. prenesená",J226,0)</f>
        <v>0</v>
      </c>
      <c r="BH226" s="107">
        <f>IF(N226="zníž. prenesená",J226,0)</f>
        <v>0</v>
      </c>
      <c r="BI226" s="107">
        <f>IF(N226="nulová",J226,0)</f>
        <v>0</v>
      </c>
      <c r="BJ226" s="17" t="s">
        <v>94</v>
      </c>
      <c r="BK226" s="107">
        <f>ROUND(I226*H226,2)</f>
        <v>0</v>
      </c>
      <c r="BL226" s="17" t="s">
        <v>209</v>
      </c>
      <c r="BM226" s="189" t="s">
        <v>376</v>
      </c>
    </row>
    <row r="227" spans="1:65" s="13" customFormat="1" ht="11.25">
      <c r="B227" s="190"/>
      <c r="D227" s="191" t="s">
        <v>170</v>
      </c>
      <c r="E227" s="192" t="s">
        <v>1</v>
      </c>
      <c r="F227" s="193" t="s">
        <v>377</v>
      </c>
      <c r="H227" s="194">
        <v>0.41299999999999998</v>
      </c>
      <c r="I227" s="195"/>
      <c r="L227" s="190"/>
      <c r="M227" s="196"/>
      <c r="N227" s="197"/>
      <c r="O227" s="197"/>
      <c r="P227" s="197"/>
      <c r="Q227" s="197"/>
      <c r="R227" s="197"/>
      <c r="S227" s="197"/>
      <c r="T227" s="198"/>
      <c r="AT227" s="192" t="s">
        <v>170</v>
      </c>
      <c r="AU227" s="192" t="s">
        <v>94</v>
      </c>
      <c r="AV227" s="13" t="s">
        <v>94</v>
      </c>
      <c r="AW227" s="13" t="s">
        <v>29</v>
      </c>
      <c r="AX227" s="13" t="s">
        <v>75</v>
      </c>
      <c r="AY227" s="192" t="s">
        <v>162</v>
      </c>
    </row>
    <row r="228" spans="1:65" s="14" customFormat="1" ht="11.25">
      <c r="B228" s="199"/>
      <c r="D228" s="191" t="s">
        <v>170</v>
      </c>
      <c r="E228" s="200" t="s">
        <v>1</v>
      </c>
      <c r="F228" s="201" t="s">
        <v>172</v>
      </c>
      <c r="H228" s="202">
        <v>0.41299999999999998</v>
      </c>
      <c r="I228" s="203"/>
      <c r="L228" s="199"/>
      <c r="M228" s="204"/>
      <c r="N228" s="205"/>
      <c r="O228" s="205"/>
      <c r="P228" s="205"/>
      <c r="Q228" s="205"/>
      <c r="R228" s="205"/>
      <c r="S228" s="205"/>
      <c r="T228" s="206"/>
      <c r="AT228" s="200" t="s">
        <v>170</v>
      </c>
      <c r="AU228" s="200" t="s">
        <v>94</v>
      </c>
      <c r="AV228" s="14" t="s">
        <v>173</v>
      </c>
      <c r="AW228" s="14" t="s">
        <v>29</v>
      </c>
      <c r="AX228" s="14" t="s">
        <v>75</v>
      </c>
      <c r="AY228" s="200" t="s">
        <v>162</v>
      </c>
    </row>
    <row r="229" spans="1:65" s="15" customFormat="1" ht="11.25">
      <c r="B229" s="207"/>
      <c r="D229" s="191" t="s">
        <v>170</v>
      </c>
      <c r="E229" s="208" t="s">
        <v>1</v>
      </c>
      <c r="F229" s="209" t="s">
        <v>174</v>
      </c>
      <c r="H229" s="210">
        <v>0.41299999999999998</v>
      </c>
      <c r="I229" s="211"/>
      <c r="L229" s="207"/>
      <c r="M229" s="212"/>
      <c r="N229" s="213"/>
      <c r="O229" s="213"/>
      <c r="P229" s="213"/>
      <c r="Q229" s="213"/>
      <c r="R229" s="213"/>
      <c r="S229" s="213"/>
      <c r="T229" s="214"/>
      <c r="AT229" s="208" t="s">
        <v>170</v>
      </c>
      <c r="AU229" s="208" t="s">
        <v>94</v>
      </c>
      <c r="AV229" s="15" t="s">
        <v>168</v>
      </c>
      <c r="AW229" s="15" t="s">
        <v>29</v>
      </c>
      <c r="AX229" s="15" t="s">
        <v>83</v>
      </c>
      <c r="AY229" s="208" t="s">
        <v>162</v>
      </c>
    </row>
    <row r="230" spans="1:65" s="13" customFormat="1" ht="11.25">
      <c r="B230" s="190"/>
      <c r="D230" s="191" t="s">
        <v>170</v>
      </c>
      <c r="F230" s="193" t="s">
        <v>378</v>
      </c>
      <c r="H230" s="194">
        <v>0.45400000000000001</v>
      </c>
      <c r="I230" s="195"/>
      <c r="L230" s="190"/>
      <c r="M230" s="196"/>
      <c r="N230" s="197"/>
      <c r="O230" s="197"/>
      <c r="P230" s="197"/>
      <c r="Q230" s="197"/>
      <c r="R230" s="197"/>
      <c r="S230" s="197"/>
      <c r="T230" s="198"/>
      <c r="AT230" s="192" t="s">
        <v>170</v>
      </c>
      <c r="AU230" s="192" t="s">
        <v>94</v>
      </c>
      <c r="AV230" s="13" t="s">
        <v>94</v>
      </c>
      <c r="AW230" s="13" t="s">
        <v>3</v>
      </c>
      <c r="AX230" s="13" t="s">
        <v>83</v>
      </c>
      <c r="AY230" s="192" t="s">
        <v>162</v>
      </c>
    </row>
    <row r="231" spans="1:65" s="2" customFormat="1" ht="44.25" customHeight="1">
      <c r="A231" s="34"/>
      <c r="B231" s="145"/>
      <c r="C231" s="177" t="s">
        <v>379</v>
      </c>
      <c r="D231" s="177" t="s">
        <v>164</v>
      </c>
      <c r="E231" s="178" t="s">
        <v>380</v>
      </c>
      <c r="F231" s="179" t="s">
        <v>381</v>
      </c>
      <c r="G231" s="180" t="s">
        <v>167</v>
      </c>
      <c r="H231" s="181">
        <v>1.6459999999999999</v>
      </c>
      <c r="I231" s="182"/>
      <c r="J231" s="183">
        <f>ROUND(I231*H231,2)</f>
        <v>0</v>
      </c>
      <c r="K231" s="184"/>
      <c r="L231" s="35"/>
      <c r="M231" s="185" t="s">
        <v>1</v>
      </c>
      <c r="N231" s="186" t="s">
        <v>41</v>
      </c>
      <c r="O231" s="63"/>
      <c r="P231" s="187">
        <f>O231*H231</f>
        <v>0</v>
      </c>
      <c r="Q231" s="187">
        <v>2.2329999999999999E-2</v>
      </c>
      <c r="R231" s="187">
        <f>Q231*H231</f>
        <v>3.6755179999999998E-2</v>
      </c>
      <c r="S231" s="187">
        <v>0</v>
      </c>
      <c r="T231" s="18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9" t="s">
        <v>209</v>
      </c>
      <c r="AT231" s="189" t="s">
        <v>164</v>
      </c>
      <c r="AU231" s="189" t="s">
        <v>94</v>
      </c>
      <c r="AY231" s="17" t="s">
        <v>162</v>
      </c>
      <c r="BE231" s="107">
        <f>IF(N231="základná",J231,0)</f>
        <v>0</v>
      </c>
      <c r="BF231" s="107">
        <f>IF(N231="znížená",J231,0)</f>
        <v>0</v>
      </c>
      <c r="BG231" s="107">
        <f>IF(N231="zákl. prenesená",J231,0)</f>
        <v>0</v>
      </c>
      <c r="BH231" s="107">
        <f>IF(N231="zníž. prenesená",J231,0)</f>
        <v>0</v>
      </c>
      <c r="BI231" s="107">
        <f>IF(N231="nulová",J231,0)</f>
        <v>0</v>
      </c>
      <c r="BJ231" s="17" t="s">
        <v>94</v>
      </c>
      <c r="BK231" s="107">
        <f>ROUND(I231*H231,2)</f>
        <v>0</v>
      </c>
      <c r="BL231" s="17" t="s">
        <v>209</v>
      </c>
      <c r="BM231" s="189" t="s">
        <v>382</v>
      </c>
    </row>
    <row r="232" spans="1:65" s="13" customFormat="1" ht="11.25">
      <c r="B232" s="190"/>
      <c r="D232" s="191" t="s">
        <v>170</v>
      </c>
      <c r="E232" s="192" t="s">
        <v>1</v>
      </c>
      <c r="F232" s="193" t="s">
        <v>383</v>
      </c>
      <c r="H232" s="194">
        <v>1.6459999999999999</v>
      </c>
      <c r="I232" s="195"/>
      <c r="L232" s="190"/>
      <c r="M232" s="196"/>
      <c r="N232" s="197"/>
      <c r="O232" s="197"/>
      <c r="P232" s="197"/>
      <c r="Q232" s="197"/>
      <c r="R232" s="197"/>
      <c r="S232" s="197"/>
      <c r="T232" s="198"/>
      <c r="AT232" s="192" t="s">
        <v>170</v>
      </c>
      <c r="AU232" s="192" t="s">
        <v>94</v>
      </c>
      <c r="AV232" s="13" t="s">
        <v>94</v>
      </c>
      <c r="AW232" s="13" t="s">
        <v>29</v>
      </c>
      <c r="AX232" s="13" t="s">
        <v>75</v>
      </c>
      <c r="AY232" s="192" t="s">
        <v>162</v>
      </c>
    </row>
    <row r="233" spans="1:65" s="14" customFormat="1" ht="11.25">
      <c r="B233" s="199"/>
      <c r="D233" s="191" t="s">
        <v>170</v>
      </c>
      <c r="E233" s="200" t="s">
        <v>1</v>
      </c>
      <c r="F233" s="201" t="s">
        <v>172</v>
      </c>
      <c r="H233" s="202">
        <v>1.6459999999999999</v>
      </c>
      <c r="I233" s="203"/>
      <c r="L233" s="199"/>
      <c r="M233" s="204"/>
      <c r="N233" s="205"/>
      <c r="O233" s="205"/>
      <c r="P233" s="205"/>
      <c r="Q233" s="205"/>
      <c r="R233" s="205"/>
      <c r="S233" s="205"/>
      <c r="T233" s="206"/>
      <c r="AT233" s="200" t="s">
        <v>170</v>
      </c>
      <c r="AU233" s="200" t="s">
        <v>94</v>
      </c>
      <c r="AV233" s="14" t="s">
        <v>173</v>
      </c>
      <c r="AW233" s="14" t="s">
        <v>29</v>
      </c>
      <c r="AX233" s="14" t="s">
        <v>75</v>
      </c>
      <c r="AY233" s="200" t="s">
        <v>162</v>
      </c>
    </row>
    <row r="234" spans="1:65" s="15" customFormat="1" ht="11.25">
      <c r="B234" s="207"/>
      <c r="D234" s="191" t="s">
        <v>170</v>
      </c>
      <c r="E234" s="208" t="s">
        <v>1</v>
      </c>
      <c r="F234" s="209" t="s">
        <v>174</v>
      </c>
      <c r="H234" s="210">
        <v>1.6459999999999999</v>
      </c>
      <c r="I234" s="211"/>
      <c r="L234" s="207"/>
      <c r="M234" s="212"/>
      <c r="N234" s="213"/>
      <c r="O234" s="213"/>
      <c r="P234" s="213"/>
      <c r="Q234" s="213"/>
      <c r="R234" s="213"/>
      <c r="S234" s="213"/>
      <c r="T234" s="214"/>
      <c r="AT234" s="208" t="s">
        <v>170</v>
      </c>
      <c r="AU234" s="208" t="s">
        <v>94</v>
      </c>
      <c r="AV234" s="15" t="s">
        <v>168</v>
      </c>
      <c r="AW234" s="15" t="s">
        <v>29</v>
      </c>
      <c r="AX234" s="15" t="s">
        <v>83</v>
      </c>
      <c r="AY234" s="208" t="s">
        <v>162</v>
      </c>
    </row>
    <row r="235" spans="1:65" s="2" customFormat="1" ht="24.2" customHeight="1">
      <c r="A235" s="34"/>
      <c r="B235" s="145"/>
      <c r="C235" s="177" t="s">
        <v>384</v>
      </c>
      <c r="D235" s="177" t="s">
        <v>164</v>
      </c>
      <c r="E235" s="178" t="s">
        <v>385</v>
      </c>
      <c r="F235" s="179" t="s">
        <v>386</v>
      </c>
      <c r="G235" s="180" t="s">
        <v>329</v>
      </c>
      <c r="H235" s="181">
        <v>14</v>
      </c>
      <c r="I235" s="182"/>
      <c r="J235" s="183">
        <f>ROUND(I235*H235,2)</f>
        <v>0</v>
      </c>
      <c r="K235" s="184"/>
      <c r="L235" s="35"/>
      <c r="M235" s="185" t="s">
        <v>1</v>
      </c>
      <c r="N235" s="186" t="s">
        <v>41</v>
      </c>
      <c r="O235" s="63"/>
      <c r="P235" s="187">
        <f>O235*H235</f>
        <v>0</v>
      </c>
      <c r="Q235" s="187">
        <v>2.1000000000000001E-4</v>
      </c>
      <c r="R235" s="187">
        <f>Q235*H235</f>
        <v>2.9399999999999999E-3</v>
      </c>
      <c r="S235" s="187">
        <v>0</v>
      </c>
      <c r="T235" s="18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9" t="s">
        <v>209</v>
      </c>
      <c r="AT235" s="189" t="s">
        <v>164</v>
      </c>
      <c r="AU235" s="189" t="s">
        <v>94</v>
      </c>
      <c r="AY235" s="17" t="s">
        <v>162</v>
      </c>
      <c r="BE235" s="107">
        <f>IF(N235="základná",J235,0)</f>
        <v>0</v>
      </c>
      <c r="BF235" s="107">
        <f>IF(N235="znížená",J235,0)</f>
        <v>0</v>
      </c>
      <c r="BG235" s="107">
        <f>IF(N235="zákl. prenesená",J235,0)</f>
        <v>0</v>
      </c>
      <c r="BH235" s="107">
        <f>IF(N235="zníž. prenesená",J235,0)</f>
        <v>0</v>
      </c>
      <c r="BI235" s="107">
        <f>IF(N235="nulová",J235,0)</f>
        <v>0</v>
      </c>
      <c r="BJ235" s="17" t="s">
        <v>94</v>
      </c>
      <c r="BK235" s="107">
        <f>ROUND(I235*H235,2)</f>
        <v>0</v>
      </c>
      <c r="BL235" s="17" t="s">
        <v>209</v>
      </c>
      <c r="BM235" s="189" t="s">
        <v>387</v>
      </c>
    </row>
    <row r="236" spans="1:65" s="13" customFormat="1" ht="11.25">
      <c r="B236" s="190"/>
      <c r="D236" s="191" t="s">
        <v>170</v>
      </c>
      <c r="E236" s="192" t="s">
        <v>1</v>
      </c>
      <c r="F236" s="193" t="s">
        <v>388</v>
      </c>
      <c r="H236" s="194">
        <v>14</v>
      </c>
      <c r="I236" s="195"/>
      <c r="L236" s="190"/>
      <c r="M236" s="196"/>
      <c r="N236" s="197"/>
      <c r="O236" s="197"/>
      <c r="P236" s="197"/>
      <c r="Q236" s="197"/>
      <c r="R236" s="197"/>
      <c r="S236" s="197"/>
      <c r="T236" s="198"/>
      <c r="AT236" s="192" t="s">
        <v>170</v>
      </c>
      <c r="AU236" s="192" t="s">
        <v>94</v>
      </c>
      <c r="AV236" s="13" t="s">
        <v>94</v>
      </c>
      <c r="AW236" s="13" t="s">
        <v>29</v>
      </c>
      <c r="AX236" s="13" t="s">
        <v>75</v>
      </c>
      <c r="AY236" s="192" t="s">
        <v>162</v>
      </c>
    </row>
    <row r="237" spans="1:65" s="14" customFormat="1" ht="11.25">
      <c r="B237" s="199"/>
      <c r="D237" s="191" t="s">
        <v>170</v>
      </c>
      <c r="E237" s="200" t="s">
        <v>1</v>
      </c>
      <c r="F237" s="201" t="s">
        <v>172</v>
      </c>
      <c r="H237" s="202">
        <v>14</v>
      </c>
      <c r="I237" s="203"/>
      <c r="L237" s="199"/>
      <c r="M237" s="204"/>
      <c r="N237" s="205"/>
      <c r="O237" s="205"/>
      <c r="P237" s="205"/>
      <c r="Q237" s="205"/>
      <c r="R237" s="205"/>
      <c r="S237" s="205"/>
      <c r="T237" s="206"/>
      <c r="AT237" s="200" t="s">
        <v>170</v>
      </c>
      <c r="AU237" s="200" t="s">
        <v>94</v>
      </c>
      <c r="AV237" s="14" t="s">
        <v>173</v>
      </c>
      <c r="AW237" s="14" t="s">
        <v>29</v>
      </c>
      <c r="AX237" s="14" t="s">
        <v>75</v>
      </c>
      <c r="AY237" s="200" t="s">
        <v>162</v>
      </c>
    </row>
    <row r="238" spans="1:65" s="15" customFormat="1" ht="11.25">
      <c r="B238" s="207"/>
      <c r="D238" s="191" t="s">
        <v>170</v>
      </c>
      <c r="E238" s="208" t="s">
        <v>1</v>
      </c>
      <c r="F238" s="209" t="s">
        <v>174</v>
      </c>
      <c r="H238" s="210">
        <v>14</v>
      </c>
      <c r="I238" s="211"/>
      <c r="L238" s="207"/>
      <c r="M238" s="212"/>
      <c r="N238" s="213"/>
      <c r="O238" s="213"/>
      <c r="P238" s="213"/>
      <c r="Q238" s="213"/>
      <c r="R238" s="213"/>
      <c r="S238" s="213"/>
      <c r="T238" s="214"/>
      <c r="AT238" s="208" t="s">
        <v>170</v>
      </c>
      <c r="AU238" s="208" t="s">
        <v>94</v>
      </c>
      <c r="AV238" s="15" t="s">
        <v>168</v>
      </c>
      <c r="AW238" s="15" t="s">
        <v>29</v>
      </c>
      <c r="AX238" s="15" t="s">
        <v>83</v>
      </c>
      <c r="AY238" s="208" t="s">
        <v>162</v>
      </c>
    </row>
    <row r="239" spans="1:65" s="2" customFormat="1" ht="24.2" customHeight="1">
      <c r="A239" s="34"/>
      <c r="B239" s="145"/>
      <c r="C239" s="177" t="s">
        <v>389</v>
      </c>
      <c r="D239" s="177" t="s">
        <v>164</v>
      </c>
      <c r="E239" s="178" t="s">
        <v>390</v>
      </c>
      <c r="F239" s="179" t="s">
        <v>391</v>
      </c>
      <c r="G239" s="180" t="s">
        <v>329</v>
      </c>
      <c r="H239" s="181">
        <v>132.31</v>
      </c>
      <c r="I239" s="182"/>
      <c r="J239" s="183">
        <f>ROUND(I239*H239,2)</f>
        <v>0</v>
      </c>
      <c r="K239" s="184"/>
      <c r="L239" s="35"/>
      <c r="M239" s="185" t="s">
        <v>1</v>
      </c>
      <c r="N239" s="186" t="s">
        <v>41</v>
      </c>
      <c r="O239" s="63"/>
      <c r="P239" s="187">
        <f>O239*H239</f>
        <v>0</v>
      </c>
      <c r="Q239" s="187">
        <v>2.1000000000000001E-4</v>
      </c>
      <c r="R239" s="187">
        <f>Q239*H239</f>
        <v>2.77851E-2</v>
      </c>
      <c r="S239" s="187">
        <v>0</v>
      </c>
      <c r="T239" s="18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9" t="s">
        <v>209</v>
      </c>
      <c r="AT239" s="189" t="s">
        <v>164</v>
      </c>
      <c r="AU239" s="189" t="s">
        <v>94</v>
      </c>
      <c r="AY239" s="17" t="s">
        <v>162</v>
      </c>
      <c r="BE239" s="107">
        <f>IF(N239="základná",J239,0)</f>
        <v>0</v>
      </c>
      <c r="BF239" s="107">
        <f>IF(N239="znížená",J239,0)</f>
        <v>0</v>
      </c>
      <c r="BG239" s="107">
        <f>IF(N239="zákl. prenesená",J239,0)</f>
        <v>0</v>
      </c>
      <c r="BH239" s="107">
        <f>IF(N239="zníž. prenesená",J239,0)</f>
        <v>0</v>
      </c>
      <c r="BI239" s="107">
        <f>IF(N239="nulová",J239,0)</f>
        <v>0</v>
      </c>
      <c r="BJ239" s="17" t="s">
        <v>94</v>
      </c>
      <c r="BK239" s="107">
        <f>ROUND(I239*H239,2)</f>
        <v>0</v>
      </c>
      <c r="BL239" s="17" t="s">
        <v>209</v>
      </c>
      <c r="BM239" s="189" t="s">
        <v>392</v>
      </c>
    </row>
    <row r="240" spans="1:65" s="13" customFormat="1" ht="11.25">
      <c r="B240" s="190"/>
      <c r="D240" s="191" t="s">
        <v>170</v>
      </c>
      <c r="E240" s="192" t="s">
        <v>1</v>
      </c>
      <c r="F240" s="193" t="s">
        <v>393</v>
      </c>
      <c r="H240" s="194">
        <v>42</v>
      </c>
      <c r="I240" s="195"/>
      <c r="L240" s="190"/>
      <c r="M240" s="196"/>
      <c r="N240" s="197"/>
      <c r="O240" s="197"/>
      <c r="P240" s="197"/>
      <c r="Q240" s="197"/>
      <c r="R240" s="197"/>
      <c r="S240" s="197"/>
      <c r="T240" s="198"/>
      <c r="AT240" s="192" t="s">
        <v>170</v>
      </c>
      <c r="AU240" s="192" t="s">
        <v>94</v>
      </c>
      <c r="AV240" s="13" t="s">
        <v>94</v>
      </c>
      <c r="AW240" s="13" t="s">
        <v>29</v>
      </c>
      <c r="AX240" s="13" t="s">
        <v>75</v>
      </c>
      <c r="AY240" s="192" t="s">
        <v>162</v>
      </c>
    </row>
    <row r="241" spans="1:65" s="14" customFormat="1" ht="11.25">
      <c r="B241" s="199"/>
      <c r="D241" s="191" t="s">
        <v>170</v>
      </c>
      <c r="E241" s="200" t="s">
        <v>1</v>
      </c>
      <c r="F241" s="201" t="s">
        <v>394</v>
      </c>
      <c r="H241" s="202">
        <v>42</v>
      </c>
      <c r="I241" s="203"/>
      <c r="L241" s="199"/>
      <c r="M241" s="204"/>
      <c r="N241" s="205"/>
      <c r="O241" s="205"/>
      <c r="P241" s="205"/>
      <c r="Q241" s="205"/>
      <c r="R241" s="205"/>
      <c r="S241" s="205"/>
      <c r="T241" s="206"/>
      <c r="AT241" s="200" t="s">
        <v>170</v>
      </c>
      <c r="AU241" s="200" t="s">
        <v>94</v>
      </c>
      <c r="AV241" s="14" t="s">
        <v>173</v>
      </c>
      <c r="AW241" s="14" t="s">
        <v>29</v>
      </c>
      <c r="AX241" s="14" t="s">
        <v>75</v>
      </c>
      <c r="AY241" s="200" t="s">
        <v>162</v>
      </c>
    </row>
    <row r="242" spans="1:65" s="13" customFormat="1" ht="11.25">
      <c r="B242" s="190"/>
      <c r="D242" s="191" t="s">
        <v>170</v>
      </c>
      <c r="E242" s="192" t="s">
        <v>1</v>
      </c>
      <c r="F242" s="193" t="s">
        <v>395</v>
      </c>
      <c r="H242" s="194">
        <v>28.26</v>
      </c>
      <c r="I242" s="195"/>
      <c r="L242" s="190"/>
      <c r="M242" s="196"/>
      <c r="N242" s="197"/>
      <c r="O242" s="197"/>
      <c r="P242" s="197"/>
      <c r="Q242" s="197"/>
      <c r="R242" s="197"/>
      <c r="S242" s="197"/>
      <c r="T242" s="198"/>
      <c r="AT242" s="192" t="s">
        <v>170</v>
      </c>
      <c r="AU242" s="192" t="s">
        <v>94</v>
      </c>
      <c r="AV242" s="13" t="s">
        <v>94</v>
      </c>
      <c r="AW242" s="13" t="s">
        <v>29</v>
      </c>
      <c r="AX242" s="13" t="s">
        <v>75</v>
      </c>
      <c r="AY242" s="192" t="s">
        <v>162</v>
      </c>
    </row>
    <row r="243" spans="1:65" s="14" customFormat="1" ht="11.25">
      <c r="B243" s="199"/>
      <c r="D243" s="191" t="s">
        <v>170</v>
      </c>
      <c r="E243" s="200" t="s">
        <v>1</v>
      </c>
      <c r="F243" s="201" t="s">
        <v>396</v>
      </c>
      <c r="H243" s="202">
        <v>28.26</v>
      </c>
      <c r="I243" s="203"/>
      <c r="L243" s="199"/>
      <c r="M243" s="204"/>
      <c r="N243" s="205"/>
      <c r="O243" s="205"/>
      <c r="P243" s="205"/>
      <c r="Q243" s="205"/>
      <c r="R243" s="205"/>
      <c r="S243" s="205"/>
      <c r="T243" s="206"/>
      <c r="AT243" s="200" t="s">
        <v>170</v>
      </c>
      <c r="AU243" s="200" t="s">
        <v>94</v>
      </c>
      <c r="AV243" s="14" t="s">
        <v>173</v>
      </c>
      <c r="AW243" s="14" t="s">
        <v>29</v>
      </c>
      <c r="AX243" s="14" t="s">
        <v>75</v>
      </c>
      <c r="AY243" s="200" t="s">
        <v>162</v>
      </c>
    </row>
    <row r="244" spans="1:65" s="13" customFormat="1" ht="11.25">
      <c r="B244" s="190"/>
      <c r="D244" s="191" t="s">
        <v>170</v>
      </c>
      <c r="E244" s="192" t="s">
        <v>1</v>
      </c>
      <c r="F244" s="193" t="s">
        <v>397</v>
      </c>
      <c r="H244" s="194">
        <v>62.05</v>
      </c>
      <c r="I244" s="195"/>
      <c r="L244" s="190"/>
      <c r="M244" s="196"/>
      <c r="N244" s="197"/>
      <c r="O244" s="197"/>
      <c r="P244" s="197"/>
      <c r="Q244" s="197"/>
      <c r="R244" s="197"/>
      <c r="S244" s="197"/>
      <c r="T244" s="198"/>
      <c r="AT244" s="192" t="s">
        <v>170</v>
      </c>
      <c r="AU244" s="192" t="s">
        <v>94</v>
      </c>
      <c r="AV244" s="13" t="s">
        <v>94</v>
      </c>
      <c r="AW244" s="13" t="s">
        <v>29</v>
      </c>
      <c r="AX244" s="13" t="s">
        <v>75</v>
      </c>
      <c r="AY244" s="192" t="s">
        <v>162</v>
      </c>
    </row>
    <row r="245" spans="1:65" s="14" customFormat="1" ht="11.25">
      <c r="B245" s="199"/>
      <c r="D245" s="191" t="s">
        <v>170</v>
      </c>
      <c r="E245" s="200" t="s">
        <v>1</v>
      </c>
      <c r="F245" s="201" t="s">
        <v>398</v>
      </c>
      <c r="H245" s="202">
        <v>62.05</v>
      </c>
      <c r="I245" s="203"/>
      <c r="L245" s="199"/>
      <c r="M245" s="204"/>
      <c r="N245" s="205"/>
      <c r="O245" s="205"/>
      <c r="P245" s="205"/>
      <c r="Q245" s="205"/>
      <c r="R245" s="205"/>
      <c r="S245" s="205"/>
      <c r="T245" s="206"/>
      <c r="AT245" s="200" t="s">
        <v>170</v>
      </c>
      <c r="AU245" s="200" t="s">
        <v>94</v>
      </c>
      <c r="AV245" s="14" t="s">
        <v>173</v>
      </c>
      <c r="AW245" s="14" t="s">
        <v>29</v>
      </c>
      <c r="AX245" s="14" t="s">
        <v>75</v>
      </c>
      <c r="AY245" s="200" t="s">
        <v>162</v>
      </c>
    </row>
    <row r="246" spans="1:65" s="15" customFormat="1" ht="11.25">
      <c r="B246" s="207"/>
      <c r="D246" s="191" t="s">
        <v>170</v>
      </c>
      <c r="E246" s="208" t="s">
        <v>1</v>
      </c>
      <c r="F246" s="209" t="s">
        <v>174</v>
      </c>
      <c r="H246" s="210">
        <v>132.31</v>
      </c>
      <c r="I246" s="211"/>
      <c r="L246" s="207"/>
      <c r="M246" s="212"/>
      <c r="N246" s="213"/>
      <c r="O246" s="213"/>
      <c r="P246" s="213"/>
      <c r="Q246" s="213"/>
      <c r="R246" s="213"/>
      <c r="S246" s="213"/>
      <c r="T246" s="214"/>
      <c r="AT246" s="208" t="s">
        <v>170</v>
      </c>
      <c r="AU246" s="208" t="s">
        <v>94</v>
      </c>
      <c r="AV246" s="15" t="s">
        <v>168</v>
      </c>
      <c r="AW246" s="15" t="s">
        <v>29</v>
      </c>
      <c r="AX246" s="15" t="s">
        <v>83</v>
      </c>
      <c r="AY246" s="208" t="s">
        <v>162</v>
      </c>
    </row>
    <row r="247" spans="1:65" s="2" customFormat="1" ht="24.2" customHeight="1">
      <c r="A247" s="34"/>
      <c r="B247" s="145"/>
      <c r="C247" s="177" t="s">
        <v>399</v>
      </c>
      <c r="D247" s="177" t="s">
        <v>164</v>
      </c>
      <c r="E247" s="178" t="s">
        <v>400</v>
      </c>
      <c r="F247" s="179" t="s">
        <v>401</v>
      </c>
      <c r="G247" s="180" t="s">
        <v>329</v>
      </c>
      <c r="H247" s="181">
        <v>26.49</v>
      </c>
      <c r="I247" s="182"/>
      <c r="J247" s="183">
        <f>ROUND(I247*H247,2)</f>
        <v>0</v>
      </c>
      <c r="K247" s="184"/>
      <c r="L247" s="35"/>
      <c r="M247" s="185" t="s">
        <v>1</v>
      </c>
      <c r="N247" s="186" t="s">
        <v>41</v>
      </c>
      <c r="O247" s="63"/>
      <c r="P247" s="187">
        <f>O247*H247</f>
        <v>0</v>
      </c>
      <c r="Q247" s="187">
        <v>2.1000000000000001E-4</v>
      </c>
      <c r="R247" s="187">
        <f>Q247*H247</f>
        <v>5.5629E-3</v>
      </c>
      <c r="S247" s="187">
        <v>0</v>
      </c>
      <c r="T247" s="18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9" t="s">
        <v>209</v>
      </c>
      <c r="AT247" s="189" t="s">
        <v>164</v>
      </c>
      <c r="AU247" s="189" t="s">
        <v>94</v>
      </c>
      <c r="AY247" s="17" t="s">
        <v>162</v>
      </c>
      <c r="BE247" s="107">
        <f>IF(N247="základná",J247,0)</f>
        <v>0</v>
      </c>
      <c r="BF247" s="107">
        <f>IF(N247="znížená",J247,0)</f>
        <v>0</v>
      </c>
      <c r="BG247" s="107">
        <f>IF(N247="zákl. prenesená",J247,0)</f>
        <v>0</v>
      </c>
      <c r="BH247" s="107">
        <f>IF(N247="zníž. prenesená",J247,0)</f>
        <v>0</v>
      </c>
      <c r="BI247" s="107">
        <f>IF(N247="nulová",J247,0)</f>
        <v>0</v>
      </c>
      <c r="BJ247" s="17" t="s">
        <v>94</v>
      </c>
      <c r="BK247" s="107">
        <f>ROUND(I247*H247,2)</f>
        <v>0</v>
      </c>
      <c r="BL247" s="17" t="s">
        <v>209</v>
      </c>
      <c r="BM247" s="189" t="s">
        <v>402</v>
      </c>
    </row>
    <row r="248" spans="1:65" s="13" customFormat="1" ht="11.25">
      <c r="B248" s="190"/>
      <c r="D248" s="191" t="s">
        <v>170</v>
      </c>
      <c r="E248" s="192" t="s">
        <v>1</v>
      </c>
      <c r="F248" s="193" t="s">
        <v>403</v>
      </c>
      <c r="H248" s="194">
        <v>14.04</v>
      </c>
      <c r="I248" s="195"/>
      <c r="L248" s="190"/>
      <c r="M248" s="196"/>
      <c r="N248" s="197"/>
      <c r="O248" s="197"/>
      <c r="P248" s="197"/>
      <c r="Q248" s="197"/>
      <c r="R248" s="197"/>
      <c r="S248" s="197"/>
      <c r="T248" s="198"/>
      <c r="AT248" s="192" t="s">
        <v>170</v>
      </c>
      <c r="AU248" s="192" t="s">
        <v>94</v>
      </c>
      <c r="AV248" s="13" t="s">
        <v>94</v>
      </c>
      <c r="AW248" s="13" t="s">
        <v>29</v>
      </c>
      <c r="AX248" s="13" t="s">
        <v>75</v>
      </c>
      <c r="AY248" s="192" t="s">
        <v>162</v>
      </c>
    </row>
    <row r="249" spans="1:65" s="13" customFormat="1" ht="11.25">
      <c r="B249" s="190"/>
      <c r="D249" s="191" t="s">
        <v>170</v>
      </c>
      <c r="E249" s="192" t="s">
        <v>1</v>
      </c>
      <c r="F249" s="193" t="s">
        <v>358</v>
      </c>
      <c r="H249" s="194">
        <v>12.45</v>
      </c>
      <c r="I249" s="195"/>
      <c r="L249" s="190"/>
      <c r="M249" s="196"/>
      <c r="N249" s="197"/>
      <c r="O249" s="197"/>
      <c r="P249" s="197"/>
      <c r="Q249" s="197"/>
      <c r="R249" s="197"/>
      <c r="S249" s="197"/>
      <c r="T249" s="198"/>
      <c r="AT249" s="192" t="s">
        <v>170</v>
      </c>
      <c r="AU249" s="192" t="s">
        <v>94</v>
      </c>
      <c r="AV249" s="13" t="s">
        <v>94</v>
      </c>
      <c r="AW249" s="13" t="s">
        <v>29</v>
      </c>
      <c r="AX249" s="13" t="s">
        <v>75</v>
      </c>
      <c r="AY249" s="192" t="s">
        <v>162</v>
      </c>
    </row>
    <row r="250" spans="1:65" s="14" customFormat="1" ht="11.25">
      <c r="B250" s="199"/>
      <c r="D250" s="191" t="s">
        <v>170</v>
      </c>
      <c r="E250" s="200" t="s">
        <v>1</v>
      </c>
      <c r="F250" s="201" t="s">
        <v>172</v>
      </c>
      <c r="H250" s="202">
        <v>26.49</v>
      </c>
      <c r="I250" s="203"/>
      <c r="L250" s="199"/>
      <c r="M250" s="204"/>
      <c r="N250" s="205"/>
      <c r="O250" s="205"/>
      <c r="P250" s="205"/>
      <c r="Q250" s="205"/>
      <c r="R250" s="205"/>
      <c r="S250" s="205"/>
      <c r="T250" s="206"/>
      <c r="AT250" s="200" t="s">
        <v>170</v>
      </c>
      <c r="AU250" s="200" t="s">
        <v>94</v>
      </c>
      <c r="AV250" s="14" t="s">
        <v>173</v>
      </c>
      <c r="AW250" s="14" t="s">
        <v>29</v>
      </c>
      <c r="AX250" s="14" t="s">
        <v>75</v>
      </c>
      <c r="AY250" s="200" t="s">
        <v>162</v>
      </c>
    </row>
    <row r="251" spans="1:65" s="15" customFormat="1" ht="11.25">
      <c r="B251" s="207"/>
      <c r="D251" s="191" t="s">
        <v>170</v>
      </c>
      <c r="E251" s="208" t="s">
        <v>1</v>
      </c>
      <c r="F251" s="209" t="s">
        <v>174</v>
      </c>
      <c r="H251" s="210">
        <v>26.49</v>
      </c>
      <c r="I251" s="211"/>
      <c r="L251" s="207"/>
      <c r="M251" s="212"/>
      <c r="N251" s="213"/>
      <c r="O251" s="213"/>
      <c r="P251" s="213"/>
      <c r="Q251" s="213"/>
      <c r="R251" s="213"/>
      <c r="S251" s="213"/>
      <c r="T251" s="214"/>
      <c r="AT251" s="208" t="s">
        <v>170</v>
      </c>
      <c r="AU251" s="208" t="s">
        <v>94</v>
      </c>
      <c r="AV251" s="15" t="s">
        <v>168</v>
      </c>
      <c r="AW251" s="15" t="s">
        <v>29</v>
      </c>
      <c r="AX251" s="15" t="s">
        <v>83</v>
      </c>
      <c r="AY251" s="208" t="s">
        <v>162</v>
      </c>
    </row>
    <row r="252" spans="1:65" s="2" customFormat="1" ht="16.5" customHeight="1">
      <c r="A252" s="34"/>
      <c r="B252" s="145"/>
      <c r="C252" s="221" t="s">
        <v>404</v>
      </c>
      <c r="D252" s="221" t="s">
        <v>321</v>
      </c>
      <c r="E252" s="222" t="s">
        <v>405</v>
      </c>
      <c r="F252" s="223" t="s">
        <v>406</v>
      </c>
      <c r="G252" s="224" t="s">
        <v>167</v>
      </c>
      <c r="H252" s="225">
        <v>3.661</v>
      </c>
      <c r="I252" s="226"/>
      <c r="J252" s="227">
        <f>ROUND(I252*H252,2)</f>
        <v>0</v>
      </c>
      <c r="K252" s="228"/>
      <c r="L252" s="229"/>
      <c r="M252" s="230" t="s">
        <v>1</v>
      </c>
      <c r="N252" s="231" t="s">
        <v>41</v>
      </c>
      <c r="O252" s="63"/>
      <c r="P252" s="187">
        <f>O252*H252</f>
        <v>0</v>
      </c>
      <c r="Q252" s="187">
        <v>0.65</v>
      </c>
      <c r="R252" s="187">
        <f>Q252*H252</f>
        <v>2.3796500000000003</v>
      </c>
      <c r="S252" s="187">
        <v>0</v>
      </c>
      <c r="T252" s="18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9" t="s">
        <v>362</v>
      </c>
      <c r="AT252" s="189" t="s">
        <v>321</v>
      </c>
      <c r="AU252" s="189" t="s">
        <v>94</v>
      </c>
      <c r="AY252" s="17" t="s">
        <v>162</v>
      </c>
      <c r="BE252" s="107">
        <f>IF(N252="základná",J252,0)</f>
        <v>0</v>
      </c>
      <c r="BF252" s="107">
        <f>IF(N252="znížená",J252,0)</f>
        <v>0</v>
      </c>
      <c r="BG252" s="107">
        <f>IF(N252="zákl. prenesená",J252,0)</f>
        <v>0</v>
      </c>
      <c r="BH252" s="107">
        <f>IF(N252="zníž. prenesená",J252,0)</f>
        <v>0</v>
      </c>
      <c r="BI252" s="107">
        <f>IF(N252="nulová",J252,0)</f>
        <v>0</v>
      </c>
      <c r="BJ252" s="17" t="s">
        <v>94</v>
      </c>
      <c r="BK252" s="107">
        <f>ROUND(I252*H252,2)</f>
        <v>0</v>
      </c>
      <c r="BL252" s="17" t="s">
        <v>209</v>
      </c>
      <c r="BM252" s="189" t="s">
        <v>407</v>
      </c>
    </row>
    <row r="253" spans="1:65" s="13" customFormat="1" ht="11.25">
      <c r="B253" s="190"/>
      <c r="D253" s="191" t="s">
        <v>170</v>
      </c>
      <c r="E253" s="192" t="s">
        <v>1</v>
      </c>
      <c r="F253" s="193" t="s">
        <v>408</v>
      </c>
      <c r="H253" s="194">
        <v>0.20399999999999999</v>
      </c>
      <c r="I253" s="195"/>
      <c r="L253" s="190"/>
      <c r="M253" s="196"/>
      <c r="N253" s="197"/>
      <c r="O253" s="197"/>
      <c r="P253" s="197"/>
      <c r="Q253" s="197"/>
      <c r="R253" s="197"/>
      <c r="S253" s="197"/>
      <c r="T253" s="198"/>
      <c r="AT253" s="192" t="s">
        <v>170</v>
      </c>
      <c r="AU253" s="192" t="s">
        <v>94</v>
      </c>
      <c r="AV253" s="13" t="s">
        <v>94</v>
      </c>
      <c r="AW253" s="13" t="s">
        <v>29</v>
      </c>
      <c r="AX253" s="13" t="s">
        <v>75</v>
      </c>
      <c r="AY253" s="192" t="s">
        <v>162</v>
      </c>
    </row>
    <row r="254" spans="1:65" s="13" customFormat="1" ht="11.25">
      <c r="B254" s="190"/>
      <c r="D254" s="191" t="s">
        <v>170</v>
      </c>
      <c r="E254" s="192" t="s">
        <v>1</v>
      </c>
      <c r="F254" s="193" t="s">
        <v>409</v>
      </c>
      <c r="H254" s="194">
        <v>0.68899999999999995</v>
      </c>
      <c r="I254" s="195"/>
      <c r="L254" s="190"/>
      <c r="M254" s="196"/>
      <c r="N254" s="197"/>
      <c r="O254" s="197"/>
      <c r="P254" s="197"/>
      <c r="Q254" s="197"/>
      <c r="R254" s="197"/>
      <c r="S254" s="197"/>
      <c r="T254" s="198"/>
      <c r="AT254" s="192" t="s">
        <v>170</v>
      </c>
      <c r="AU254" s="192" t="s">
        <v>94</v>
      </c>
      <c r="AV254" s="13" t="s">
        <v>94</v>
      </c>
      <c r="AW254" s="13" t="s">
        <v>29</v>
      </c>
      <c r="AX254" s="13" t="s">
        <v>75</v>
      </c>
      <c r="AY254" s="192" t="s">
        <v>162</v>
      </c>
    </row>
    <row r="255" spans="1:65" s="14" customFormat="1" ht="11.25">
      <c r="B255" s="199"/>
      <c r="D255" s="191" t="s">
        <v>170</v>
      </c>
      <c r="E255" s="200" t="s">
        <v>1</v>
      </c>
      <c r="F255" s="201" t="s">
        <v>410</v>
      </c>
      <c r="H255" s="202">
        <v>0.8929999999999999</v>
      </c>
      <c r="I255" s="203"/>
      <c r="L255" s="199"/>
      <c r="M255" s="204"/>
      <c r="N255" s="205"/>
      <c r="O255" s="205"/>
      <c r="P255" s="205"/>
      <c r="Q255" s="205"/>
      <c r="R255" s="205"/>
      <c r="S255" s="205"/>
      <c r="T255" s="206"/>
      <c r="AT255" s="200" t="s">
        <v>170</v>
      </c>
      <c r="AU255" s="200" t="s">
        <v>94</v>
      </c>
      <c r="AV255" s="14" t="s">
        <v>173</v>
      </c>
      <c r="AW255" s="14" t="s">
        <v>29</v>
      </c>
      <c r="AX255" s="14" t="s">
        <v>75</v>
      </c>
      <c r="AY255" s="200" t="s">
        <v>162</v>
      </c>
    </row>
    <row r="256" spans="1:65" s="13" customFormat="1" ht="11.25">
      <c r="B256" s="190"/>
      <c r="D256" s="191" t="s">
        <v>170</v>
      </c>
      <c r="E256" s="192" t="s">
        <v>1</v>
      </c>
      <c r="F256" s="193" t="s">
        <v>411</v>
      </c>
      <c r="H256" s="194">
        <v>1.242</v>
      </c>
      <c r="I256" s="195"/>
      <c r="L256" s="190"/>
      <c r="M256" s="196"/>
      <c r="N256" s="197"/>
      <c r="O256" s="197"/>
      <c r="P256" s="197"/>
      <c r="Q256" s="197"/>
      <c r="R256" s="197"/>
      <c r="S256" s="197"/>
      <c r="T256" s="198"/>
      <c r="AT256" s="192" t="s">
        <v>170</v>
      </c>
      <c r="AU256" s="192" t="s">
        <v>94</v>
      </c>
      <c r="AV256" s="13" t="s">
        <v>94</v>
      </c>
      <c r="AW256" s="13" t="s">
        <v>29</v>
      </c>
      <c r="AX256" s="13" t="s">
        <v>75</v>
      </c>
      <c r="AY256" s="192" t="s">
        <v>162</v>
      </c>
    </row>
    <row r="257" spans="1:65" s="13" customFormat="1" ht="11.25">
      <c r="B257" s="190"/>
      <c r="D257" s="191" t="s">
        <v>170</v>
      </c>
      <c r="E257" s="192" t="s">
        <v>1</v>
      </c>
      <c r="F257" s="193" t="s">
        <v>412</v>
      </c>
      <c r="H257" s="194">
        <v>1.097</v>
      </c>
      <c r="I257" s="195"/>
      <c r="L257" s="190"/>
      <c r="M257" s="196"/>
      <c r="N257" s="197"/>
      <c r="O257" s="197"/>
      <c r="P257" s="197"/>
      <c r="Q257" s="197"/>
      <c r="R257" s="197"/>
      <c r="S257" s="197"/>
      <c r="T257" s="198"/>
      <c r="AT257" s="192" t="s">
        <v>170</v>
      </c>
      <c r="AU257" s="192" t="s">
        <v>94</v>
      </c>
      <c r="AV257" s="13" t="s">
        <v>94</v>
      </c>
      <c r="AW257" s="13" t="s">
        <v>29</v>
      </c>
      <c r="AX257" s="13" t="s">
        <v>75</v>
      </c>
      <c r="AY257" s="192" t="s">
        <v>162</v>
      </c>
    </row>
    <row r="258" spans="1:65" s="14" customFormat="1" ht="11.25">
      <c r="B258" s="199"/>
      <c r="D258" s="191" t="s">
        <v>170</v>
      </c>
      <c r="E258" s="200" t="s">
        <v>1</v>
      </c>
      <c r="F258" s="201" t="s">
        <v>413</v>
      </c>
      <c r="H258" s="202">
        <v>2.339</v>
      </c>
      <c r="I258" s="203"/>
      <c r="L258" s="199"/>
      <c r="M258" s="204"/>
      <c r="N258" s="205"/>
      <c r="O258" s="205"/>
      <c r="P258" s="205"/>
      <c r="Q258" s="205"/>
      <c r="R258" s="205"/>
      <c r="S258" s="205"/>
      <c r="T258" s="206"/>
      <c r="AT258" s="200" t="s">
        <v>170</v>
      </c>
      <c r="AU258" s="200" t="s">
        <v>94</v>
      </c>
      <c r="AV258" s="14" t="s">
        <v>173</v>
      </c>
      <c r="AW258" s="14" t="s">
        <v>29</v>
      </c>
      <c r="AX258" s="14" t="s">
        <v>75</v>
      </c>
      <c r="AY258" s="200" t="s">
        <v>162</v>
      </c>
    </row>
    <row r="259" spans="1:65" s="13" customFormat="1" ht="11.25">
      <c r="B259" s="190"/>
      <c r="D259" s="191" t="s">
        <v>170</v>
      </c>
      <c r="E259" s="192" t="s">
        <v>1</v>
      </c>
      <c r="F259" s="193" t="s">
        <v>414</v>
      </c>
      <c r="H259" s="194">
        <v>0.158</v>
      </c>
      <c r="I259" s="195"/>
      <c r="L259" s="190"/>
      <c r="M259" s="196"/>
      <c r="N259" s="197"/>
      <c r="O259" s="197"/>
      <c r="P259" s="197"/>
      <c r="Q259" s="197"/>
      <c r="R259" s="197"/>
      <c r="S259" s="197"/>
      <c r="T259" s="198"/>
      <c r="AT259" s="192" t="s">
        <v>170</v>
      </c>
      <c r="AU259" s="192" t="s">
        <v>94</v>
      </c>
      <c r="AV259" s="13" t="s">
        <v>94</v>
      </c>
      <c r="AW259" s="13" t="s">
        <v>29</v>
      </c>
      <c r="AX259" s="13" t="s">
        <v>75</v>
      </c>
      <c r="AY259" s="192" t="s">
        <v>162</v>
      </c>
    </row>
    <row r="260" spans="1:65" s="14" customFormat="1" ht="11.25">
      <c r="B260" s="199"/>
      <c r="D260" s="191" t="s">
        <v>170</v>
      </c>
      <c r="E260" s="200" t="s">
        <v>1</v>
      </c>
      <c r="F260" s="201" t="s">
        <v>415</v>
      </c>
      <c r="H260" s="202">
        <v>0.158</v>
      </c>
      <c r="I260" s="203"/>
      <c r="L260" s="199"/>
      <c r="M260" s="204"/>
      <c r="N260" s="205"/>
      <c r="O260" s="205"/>
      <c r="P260" s="205"/>
      <c r="Q260" s="205"/>
      <c r="R260" s="205"/>
      <c r="S260" s="205"/>
      <c r="T260" s="206"/>
      <c r="AT260" s="200" t="s">
        <v>170</v>
      </c>
      <c r="AU260" s="200" t="s">
        <v>94</v>
      </c>
      <c r="AV260" s="14" t="s">
        <v>173</v>
      </c>
      <c r="AW260" s="14" t="s">
        <v>29</v>
      </c>
      <c r="AX260" s="14" t="s">
        <v>75</v>
      </c>
      <c r="AY260" s="200" t="s">
        <v>162</v>
      </c>
    </row>
    <row r="261" spans="1:65" s="15" customFormat="1" ht="11.25">
      <c r="B261" s="207"/>
      <c r="D261" s="191" t="s">
        <v>170</v>
      </c>
      <c r="E261" s="208" t="s">
        <v>1</v>
      </c>
      <c r="F261" s="209" t="s">
        <v>174</v>
      </c>
      <c r="H261" s="210">
        <v>3.3899999999999997</v>
      </c>
      <c r="I261" s="211"/>
      <c r="L261" s="207"/>
      <c r="M261" s="212"/>
      <c r="N261" s="213"/>
      <c r="O261" s="213"/>
      <c r="P261" s="213"/>
      <c r="Q261" s="213"/>
      <c r="R261" s="213"/>
      <c r="S261" s="213"/>
      <c r="T261" s="214"/>
      <c r="AT261" s="208" t="s">
        <v>170</v>
      </c>
      <c r="AU261" s="208" t="s">
        <v>94</v>
      </c>
      <c r="AV261" s="15" t="s">
        <v>168</v>
      </c>
      <c r="AW261" s="15" t="s">
        <v>29</v>
      </c>
      <c r="AX261" s="15" t="s">
        <v>83</v>
      </c>
      <c r="AY261" s="208" t="s">
        <v>162</v>
      </c>
    </row>
    <row r="262" spans="1:65" s="13" customFormat="1" ht="11.25">
      <c r="B262" s="190"/>
      <c r="D262" s="191" t="s">
        <v>170</v>
      </c>
      <c r="F262" s="193" t="s">
        <v>416</v>
      </c>
      <c r="H262" s="194">
        <v>3.661</v>
      </c>
      <c r="I262" s="195"/>
      <c r="L262" s="190"/>
      <c r="M262" s="196"/>
      <c r="N262" s="197"/>
      <c r="O262" s="197"/>
      <c r="P262" s="197"/>
      <c r="Q262" s="197"/>
      <c r="R262" s="197"/>
      <c r="S262" s="197"/>
      <c r="T262" s="198"/>
      <c r="AT262" s="192" t="s">
        <v>170</v>
      </c>
      <c r="AU262" s="192" t="s">
        <v>94</v>
      </c>
      <c r="AV262" s="13" t="s">
        <v>94</v>
      </c>
      <c r="AW262" s="13" t="s">
        <v>3</v>
      </c>
      <c r="AX262" s="13" t="s">
        <v>83</v>
      </c>
      <c r="AY262" s="192" t="s">
        <v>162</v>
      </c>
    </row>
    <row r="263" spans="1:65" s="2" customFormat="1" ht="24.2" customHeight="1">
      <c r="A263" s="34"/>
      <c r="B263" s="145"/>
      <c r="C263" s="177" t="s">
        <v>417</v>
      </c>
      <c r="D263" s="177" t="s">
        <v>164</v>
      </c>
      <c r="E263" s="178" t="s">
        <v>418</v>
      </c>
      <c r="F263" s="179" t="s">
        <v>419</v>
      </c>
      <c r="G263" s="180" t="s">
        <v>167</v>
      </c>
      <c r="H263" s="181">
        <v>3.661</v>
      </c>
      <c r="I263" s="182"/>
      <c r="J263" s="183">
        <f>ROUND(I263*H263,2)</f>
        <v>0</v>
      </c>
      <c r="K263" s="184"/>
      <c r="L263" s="35"/>
      <c r="M263" s="185" t="s">
        <v>1</v>
      </c>
      <c r="N263" s="186" t="s">
        <v>41</v>
      </c>
      <c r="O263" s="63"/>
      <c r="P263" s="187">
        <f>O263*H263</f>
        <v>0</v>
      </c>
      <c r="Q263" s="187">
        <v>2.5780000000000001E-2</v>
      </c>
      <c r="R263" s="187">
        <f>Q263*H263</f>
        <v>9.4380580000000006E-2</v>
      </c>
      <c r="S263" s="187">
        <v>0</v>
      </c>
      <c r="T263" s="18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9" t="s">
        <v>209</v>
      </c>
      <c r="AT263" s="189" t="s">
        <v>164</v>
      </c>
      <c r="AU263" s="189" t="s">
        <v>94</v>
      </c>
      <c r="AY263" s="17" t="s">
        <v>162</v>
      </c>
      <c r="BE263" s="107">
        <f>IF(N263="základná",J263,0)</f>
        <v>0</v>
      </c>
      <c r="BF263" s="107">
        <f>IF(N263="znížená",J263,0)</f>
        <v>0</v>
      </c>
      <c r="BG263" s="107">
        <f>IF(N263="zákl. prenesená",J263,0)</f>
        <v>0</v>
      </c>
      <c r="BH263" s="107">
        <f>IF(N263="zníž. prenesená",J263,0)</f>
        <v>0</v>
      </c>
      <c r="BI263" s="107">
        <f>IF(N263="nulová",J263,0)</f>
        <v>0</v>
      </c>
      <c r="BJ263" s="17" t="s">
        <v>94</v>
      </c>
      <c r="BK263" s="107">
        <f>ROUND(I263*H263,2)</f>
        <v>0</v>
      </c>
      <c r="BL263" s="17" t="s">
        <v>209</v>
      </c>
      <c r="BM263" s="189" t="s">
        <v>420</v>
      </c>
    </row>
    <row r="264" spans="1:65" s="13" customFormat="1" ht="11.25">
      <c r="B264" s="190"/>
      <c r="D264" s="191" t="s">
        <v>170</v>
      </c>
      <c r="E264" s="192" t="s">
        <v>1</v>
      </c>
      <c r="F264" s="193" t="s">
        <v>421</v>
      </c>
      <c r="H264" s="194">
        <v>3.661</v>
      </c>
      <c r="I264" s="195"/>
      <c r="L264" s="190"/>
      <c r="M264" s="196"/>
      <c r="N264" s="197"/>
      <c r="O264" s="197"/>
      <c r="P264" s="197"/>
      <c r="Q264" s="197"/>
      <c r="R264" s="197"/>
      <c r="S264" s="197"/>
      <c r="T264" s="198"/>
      <c r="AT264" s="192" t="s">
        <v>170</v>
      </c>
      <c r="AU264" s="192" t="s">
        <v>94</v>
      </c>
      <c r="AV264" s="13" t="s">
        <v>94</v>
      </c>
      <c r="AW264" s="13" t="s">
        <v>29</v>
      </c>
      <c r="AX264" s="13" t="s">
        <v>75</v>
      </c>
      <c r="AY264" s="192" t="s">
        <v>162</v>
      </c>
    </row>
    <row r="265" spans="1:65" s="14" customFormat="1" ht="11.25">
      <c r="B265" s="199"/>
      <c r="D265" s="191" t="s">
        <v>170</v>
      </c>
      <c r="E265" s="200" t="s">
        <v>1</v>
      </c>
      <c r="F265" s="201" t="s">
        <v>172</v>
      </c>
      <c r="H265" s="202">
        <v>3.661</v>
      </c>
      <c r="I265" s="203"/>
      <c r="L265" s="199"/>
      <c r="M265" s="204"/>
      <c r="N265" s="205"/>
      <c r="O265" s="205"/>
      <c r="P265" s="205"/>
      <c r="Q265" s="205"/>
      <c r="R265" s="205"/>
      <c r="S265" s="205"/>
      <c r="T265" s="206"/>
      <c r="AT265" s="200" t="s">
        <v>170</v>
      </c>
      <c r="AU265" s="200" t="s">
        <v>94</v>
      </c>
      <c r="AV265" s="14" t="s">
        <v>173</v>
      </c>
      <c r="AW265" s="14" t="s">
        <v>29</v>
      </c>
      <c r="AX265" s="14" t="s">
        <v>75</v>
      </c>
      <c r="AY265" s="200" t="s">
        <v>162</v>
      </c>
    </row>
    <row r="266" spans="1:65" s="15" customFormat="1" ht="11.25">
      <c r="B266" s="207"/>
      <c r="D266" s="191" t="s">
        <v>170</v>
      </c>
      <c r="E266" s="208" t="s">
        <v>1</v>
      </c>
      <c r="F266" s="209" t="s">
        <v>174</v>
      </c>
      <c r="H266" s="210">
        <v>3.661</v>
      </c>
      <c r="I266" s="211"/>
      <c r="L266" s="207"/>
      <c r="M266" s="212"/>
      <c r="N266" s="213"/>
      <c r="O266" s="213"/>
      <c r="P266" s="213"/>
      <c r="Q266" s="213"/>
      <c r="R266" s="213"/>
      <c r="S266" s="213"/>
      <c r="T266" s="214"/>
      <c r="AT266" s="208" t="s">
        <v>170</v>
      </c>
      <c r="AU266" s="208" t="s">
        <v>94</v>
      </c>
      <c r="AV266" s="15" t="s">
        <v>168</v>
      </c>
      <c r="AW266" s="15" t="s">
        <v>29</v>
      </c>
      <c r="AX266" s="15" t="s">
        <v>83</v>
      </c>
      <c r="AY266" s="208" t="s">
        <v>162</v>
      </c>
    </row>
    <row r="267" spans="1:65" s="2" customFormat="1" ht="24.2" customHeight="1">
      <c r="A267" s="34"/>
      <c r="B267" s="145"/>
      <c r="C267" s="177" t="s">
        <v>422</v>
      </c>
      <c r="D267" s="177" t="s">
        <v>164</v>
      </c>
      <c r="E267" s="178" t="s">
        <v>423</v>
      </c>
      <c r="F267" s="179" t="s">
        <v>225</v>
      </c>
      <c r="G267" s="180" t="s">
        <v>294</v>
      </c>
      <c r="H267" s="181">
        <v>3.4649999999999999</v>
      </c>
      <c r="I267" s="182"/>
      <c r="J267" s="183">
        <f>ROUND(I267*H267,2)</f>
        <v>0</v>
      </c>
      <c r="K267" s="184"/>
      <c r="L267" s="35"/>
      <c r="M267" s="185" t="s">
        <v>1</v>
      </c>
      <c r="N267" s="186" t="s">
        <v>41</v>
      </c>
      <c r="O267" s="63"/>
      <c r="P267" s="187">
        <f>O267*H267</f>
        <v>0</v>
      </c>
      <c r="Q267" s="187">
        <v>0</v>
      </c>
      <c r="R267" s="187">
        <f>Q267*H267</f>
        <v>0</v>
      </c>
      <c r="S267" s="187">
        <v>0</v>
      </c>
      <c r="T267" s="18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9" t="s">
        <v>209</v>
      </c>
      <c r="AT267" s="189" t="s">
        <v>164</v>
      </c>
      <c r="AU267" s="189" t="s">
        <v>94</v>
      </c>
      <c r="AY267" s="17" t="s">
        <v>162</v>
      </c>
      <c r="BE267" s="107">
        <f>IF(N267="základná",J267,0)</f>
        <v>0</v>
      </c>
      <c r="BF267" s="107">
        <f>IF(N267="znížená",J267,0)</f>
        <v>0</v>
      </c>
      <c r="BG267" s="107">
        <f>IF(N267="zákl. prenesená",J267,0)</f>
        <v>0</v>
      </c>
      <c r="BH267" s="107">
        <f>IF(N267="zníž. prenesená",J267,0)</f>
        <v>0</v>
      </c>
      <c r="BI267" s="107">
        <f>IF(N267="nulová",J267,0)</f>
        <v>0</v>
      </c>
      <c r="BJ267" s="17" t="s">
        <v>94</v>
      </c>
      <c r="BK267" s="107">
        <f>ROUND(I267*H267,2)</f>
        <v>0</v>
      </c>
      <c r="BL267" s="17" t="s">
        <v>209</v>
      </c>
      <c r="BM267" s="189" t="s">
        <v>424</v>
      </c>
    </row>
    <row r="268" spans="1:65" s="12" customFormat="1" ht="22.9" customHeight="1">
      <c r="B268" s="164"/>
      <c r="D268" s="165" t="s">
        <v>74</v>
      </c>
      <c r="E268" s="175" t="s">
        <v>425</v>
      </c>
      <c r="F268" s="175" t="s">
        <v>426</v>
      </c>
      <c r="I268" s="167"/>
      <c r="J268" s="176">
        <f>BK268</f>
        <v>0</v>
      </c>
      <c r="L268" s="164"/>
      <c r="M268" s="169"/>
      <c r="N268" s="170"/>
      <c r="O268" s="170"/>
      <c r="P268" s="171">
        <f>SUM(P269:P295)</f>
        <v>0</v>
      </c>
      <c r="Q268" s="170"/>
      <c r="R268" s="171">
        <f>SUM(R269:R295)</f>
        <v>0.58134407999999993</v>
      </c>
      <c r="S268" s="170"/>
      <c r="T268" s="172">
        <f>SUM(T269:T295)</f>
        <v>0</v>
      </c>
      <c r="AR268" s="165" t="s">
        <v>94</v>
      </c>
      <c r="AT268" s="173" t="s">
        <v>74</v>
      </c>
      <c r="AU268" s="173" t="s">
        <v>83</v>
      </c>
      <c r="AY268" s="165" t="s">
        <v>162</v>
      </c>
      <c r="BK268" s="174">
        <f>SUM(BK269:BK295)</f>
        <v>0</v>
      </c>
    </row>
    <row r="269" spans="1:65" s="2" customFormat="1" ht="24.2" customHeight="1">
      <c r="A269" s="34"/>
      <c r="B269" s="145"/>
      <c r="C269" s="177" t="s">
        <v>427</v>
      </c>
      <c r="D269" s="177" t="s">
        <v>164</v>
      </c>
      <c r="E269" s="178" t="s">
        <v>428</v>
      </c>
      <c r="F269" s="179" t="s">
        <v>429</v>
      </c>
      <c r="G269" s="180" t="s">
        <v>329</v>
      </c>
      <c r="H269" s="181">
        <v>17.2</v>
      </c>
      <c r="I269" s="182"/>
      <c r="J269" s="183">
        <f>ROUND(I269*H269,2)</f>
        <v>0</v>
      </c>
      <c r="K269" s="184"/>
      <c r="L269" s="35"/>
      <c r="M269" s="185" t="s">
        <v>1</v>
      </c>
      <c r="N269" s="186" t="s">
        <v>41</v>
      </c>
      <c r="O269" s="63"/>
      <c r="P269" s="187">
        <f>O269*H269</f>
        <v>0</v>
      </c>
      <c r="Q269" s="187">
        <v>3.2000000000000003E-4</v>
      </c>
      <c r="R269" s="187">
        <f>Q269*H269</f>
        <v>5.5040000000000002E-3</v>
      </c>
      <c r="S269" s="187">
        <v>0</v>
      </c>
      <c r="T269" s="188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89" t="s">
        <v>209</v>
      </c>
      <c r="AT269" s="189" t="s">
        <v>164</v>
      </c>
      <c r="AU269" s="189" t="s">
        <v>94</v>
      </c>
      <c r="AY269" s="17" t="s">
        <v>162</v>
      </c>
      <c r="BE269" s="107">
        <f>IF(N269="základná",J269,0)</f>
        <v>0</v>
      </c>
      <c r="BF269" s="107">
        <f>IF(N269="znížená",J269,0)</f>
        <v>0</v>
      </c>
      <c r="BG269" s="107">
        <f>IF(N269="zákl. prenesená",J269,0)</f>
        <v>0</v>
      </c>
      <c r="BH269" s="107">
        <f>IF(N269="zníž. prenesená",J269,0)</f>
        <v>0</v>
      </c>
      <c r="BI269" s="107">
        <f>IF(N269="nulová",J269,0)</f>
        <v>0</v>
      </c>
      <c r="BJ269" s="17" t="s">
        <v>94</v>
      </c>
      <c r="BK269" s="107">
        <f>ROUND(I269*H269,2)</f>
        <v>0</v>
      </c>
      <c r="BL269" s="17" t="s">
        <v>209</v>
      </c>
      <c r="BM269" s="189" t="s">
        <v>430</v>
      </c>
    </row>
    <row r="270" spans="1:65" s="13" customFormat="1" ht="11.25">
      <c r="B270" s="190"/>
      <c r="D270" s="191" t="s">
        <v>170</v>
      </c>
      <c r="E270" s="192" t="s">
        <v>1</v>
      </c>
      <c r="F270" s="193" t="s">
        <v>356</v>
      </c>
      <c r="H270" s="194">
        <v>17.2</v>
      </c>
      <c r="I270" s="195"/>
      <c r="L270" s="190"/>
      <c r="M270" s="196"/>
      <c r="N270" s="197"/>
      <c r="O270" s="197"/>
      <c r="P270" s="197"/>
      <c r="Q270" s="197"/>
      <c r="R270" s="197"/>
      <c r="S270" s="197"/>
      <c r="T270" s="198"/>
      <c r="AT270" s="192" t="s">
        <v>170</v>
      </c>
      <c r="AU270" s="192" t="s">
        <v>94</v>
      </c>
      <c r="AV270" s="13" t="s">
        <v>94</v>
      </c>
      <c r="AW270" s="13" t="s">
        <v>29</v>
      </c>
      <c r="AX270" s="13" t="s">
        <v>83</v>
      </c>
      <c r="AY270" s="192" t="s">
        <v>162</v>
      </c>
    </row>
    <row r="271" spans="1:65" s="2" customFormat="1" ht="24.2" customHeight="1">
      <c r="A271" s="34"/>
      <c r="B271" s="145"/>
      <c r="C271" s="177" t="s">
        <v>431</v>
      </c>
      <c r="D271" s="177" t="s">
        <v>164</v>
      </c>
      <c r="E271" s="178" t="s">
        <v>432</v>
      </c>
      <c r="F271" s="179" t="s">
        <v>433</v>
      </c>
      <c r="G271" s="180" t="s">
        <v>329</v>
      </c>
      <c r="H271" s="181">
        <v>12.56</v>
      </c>
      <c r="I271" s="182"/>
      <c r="J271" s="183">
        <f>ROUND(I271*H271,2)</f>
        <v>0</v>
      </c>
      <c r="K271" s="184"/>
      <c r="L271" s="35"/>
      <c r="M271" s="185" t="s">
        <v>1</v>
      </c>
      <c r="N271" s="186" t="s">
        <v>41</v>
      </c>
      <c r="O271" s="63"/>
      <c r="P271" s="187">
        <f>O271*H271</f>
        <v>0</v>
      </c>
      <c r="Q271" s="187">
        <v>1.42E-3</v>
      </c>
      <c r="R271" s="187">
        <f>Q271*H271</f>
        <v>1.7835200000000002E-2</v>
      </c>
      <c r="S271" s="187">
        <v>0</v>
      </c>
      <c r="T271" s="18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89" t="s">
        <v>209</v>
      </c>
      <c r="AT271" s="189" t="s">
        <v>164</v>
      </c>
      <c r="AU271" s="189" t="s">
        <v>94</v>
      </c>
      <c r="AY271" s="17" t="s">
        <v>162</v>
      </c>
      <c r="BE271" s="107">
        <f>IF(N271="základná",J271,0)</f>
        <v>0</v>
      </c>
      <c r="BF271" s="107">
        <f>IF(N271="znížená",J271,0)</f>
        <v>0</v>
      </c>
      <c r="BG271" s="107">
        <f>IF(N271="zákl. prenesená",J271,0)</f>
        <v>0</v>
      </c>
      <c r="BH271" s="107">
        <f>IF(N271="zníž. prenesená",J271,0)</f>
        <v>0</v>
      </c>
      <c r="BI271" s="107">
        <f>IF(N271="nulová",J271,0)</f>
        <v>0</v>
      </c>
      <c r="BJ271" s="17" t="s">
        <v>94</v>
      </c>
      <c r="BK271" s="107">
        <f>ROUND(I271*H271,2)</f>
        <v>0</v>
      </c>
      <c r="BL271" s="17" t="s">
        <v>209</v>
      </c>
      <c r="BM271" s="189" t="s">
        <v>434</v>
      </c>
    </row>
    <row r="272" spans="1:65" s="13" customFormat="1" ht="11.25">
      <c r="B272" s="190"/>
      <c r="D272" s="191" t="s">
        <v>170</v>
      </c>
      <c r="E272" s="192" t="s">
        <v>1</v>
      </c>
      <c r="F272" s="193" t="s">
        <v>435</v>
      </c>
      <c r="H272" s="194">
        <v>12.56</v>
      </c>
      <c r="I272" s="195"/>
      <c r="L272" s="190"/>
      <c r="M272" s="196"/>
      <c r="N272" s="197"/>
      <c r="O272" s="197"/>
      <c r="P272" s="197"/>
      <c r="Q272" s="197"/>
      <c r="R272" s="197"/>
      <c r="S272" s="197"/>
      <c r="T272" s="198"/>
      <c r="AT272" s="192" t="s">
        <v>170</v>
      </c>
      <c r="AU272" s="192" t="s">
        <v>94</v>
      </c>
      <c r="AV272" s="13" t="s">
        <v>94</v>
      </c>
      <c r="AW272" s="13" t="s">
        <v>29</v>
      </c>
      <c r="AX272" s="13" t="s">
        <v>83</v>
      </c>
      <c r="AY272" s="192" t="s">
        <v>162</v>
      </c>
    </row>
    <row r="273" spans="1:65" s="2" customFormat="1" ht="24.2" customHeight="1">
      <c r="A273" s="34"/>
      <c r="B273" s="145"/>
      <c r="C273" s="177" t="s">
        <v>362</v>
      </c>
      <c r="D273" s="177" t="s">
        <v>164</v>
      </c>
      <c r="E273" s="178" t="s">
        <v>436</v>
      </c>
      <c r="F273" s="179" t="s">
        <v>437</v>
      </c>
      <c r="G273" s="180" t="s">
        <v>304</v>
      </c>
      <c r="H273" s="181">
        <v>54.008000000000003</v>
      </c>
      <c r="I273" s="182"/>
      <c r="J273" s="183">
        <f>ROUND(I273*H273,2)</f>
        <v>0</v>
      </c>
      <c r="K273" s="184"/>
      <c r="L273" s="35"/>
      <c r="M273" s="185" t="s">
        <v>1</v>
      </c>
      <c r="N273" s="186" t="s">
        <v>41</v>
      </c>
      <c r="O273" s="63"/>
      <c r="P273" s="187">
        <f>O273*H273</f>
        <v>0</v>
      </c>
      <c r="Q273" s="187">
        <v>9.11E-3</v>
      </c>
      <c r="R273" s="187">
        <f>Q273*H273</f>
        <v>0.49201288000000004</v>
      </c>
      <c r="S273" s="187">
        <v>0</v>
      </c>
      <c r="T273" s="188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89" t="s">
        <v>209</v>
      </c>
      <c r="AT273" s="189" t="s">
        <v>164</v>
      </c>
      <c r="AU273" s="189" t="s">
        <v>94</v>
      </c>
      <c r="AY273" s="17" t="s">
        <v>162</v>
      </c>
      <c r="BE273" s="107">
        <f>IF(N273="základná",J273,0)</f>
        <v>0</v>
      </c>
      <c r="BF273" s="107">
        <f>IF(N273="znížená",J273,0)</f>
        <v>0</v>
      </c>
      <c r="BG273" s="107">
        <f>IF(N273="zákl. prenesená",J273,0)</f>
        <v>0</v>
      </c>
      <c r="BH273" s="107">
        <f>IF(N273="zníž. prenesená",J273,0)</f>
        <v>0</v>
      </c>
      <c r="BI273" s="107">
        <f>IF(N273="nulová",J273,0)</f>
        <v>0</v>
      </c>
      <c r="BJ273" s="17" t="s">
        <v>94</v>
      </c>
      <c r="BK273" s="107">
        <f>ROUND(I273*H273,2)</f>
        <v>0</v>
      </c>
      <c r="BL273" s="17" t="s">
        <v>209</v>
      </c>
      <c r="BM273" s="189" t="s">
        <v>438</v>
      </c>
    </row>
    <row r="274" spans="1:65" s="13" customFormat="1" ht="11.25">
      <c r="B274" s="190"/>
      <c r="D274" s="191" t="s">
        <v>170</v>
      </c>
      <c r="E274" s="192" t="s">
        <v>1</v>
      </c>
      <c r="F274" s="193" t="s">
        <v>439</v>
      </c>
      <c r="H274" s="194">
        <v>54.008000000000003</v>
      </c>
      <c r="I274" s="195"/>
      <c r="L274" s="190"/>
      <c r="M274" s="196"/>
      <c r="N274" s="197"/>
      <c r="O274" s="197"/>
      <c r="P274" s="197"/>
      <c r="Q274" s="197"/>
      <c r="R274" s="197"/>
      <c r="S274" s="197"/>
      <c r="T274" s="198"/>
      <c r="AT274" s="192" t="s">
        <v>170</v>
      </c>
      <c r="AU274" s="192" t="s">
        <v>94</v>
      </c>
      <c r="AV274" s="13" t="s">
        <v>94</v>
      </c>
      <c r="AW274" s="13" t="s">
        <v>29</v>
      </c>
      <c r="AX274" s="13" t="s">
        <v>75</v>
      </c>
      <c r="AY274" s="192" t="s">
        <v>162</v>
      </c>
    </row>
    <row r="275" spans="1:65" s="14" customFormat="1" ht="11.25">
      <c r="B275" s="199"/>
      <c r="D275" s="191" t="s">
        <v>170</v>
      </c>
      <c r="E275" s="200" t="s">
        <v>1</v>
      </c>
      <c r="F275" s="201" t="s">
        <v>172</v>
      </c>
      <c r="H275" s="202">
        <v>54.008000000000003</v>
      </c>
      <c r="I275" s="203"/>
      <c r="L275" s="199"/>
      <c r="M275" s="204"/>
      <c r="N275" s="205"/>
      <c r="O275" s="205"/>
      <c r="P275" s="205"/>
      <c r="Q275" s="205"/>
      <c r="R275" s="205"/>
      <c r="S275" s="205"/>
      <c r="T275" s="206"/>
      <c r="AT275" s="200" t="s">
        <v>170</v>
      </c>
      <c r="AU275" s="200" t="s">
        <v>94</v>
      </c>
      <c r="AV275" s="14" t="s">
        <v>173</v>
      </c>
      <c r="AW275" s="14" t="s">
        <v>29</v>
      </c>
      <c r="AX275" s="14" t="s">
        <v>75</v>
      </c>
      <c r="AY275" s="200" t="s">
        <v>162</v>
      </c>
    </row>
    <row r="276" spans="1:65" s="15" customFormat="1" ht="11.25">
      <c r="B276" s="207"/>
      <c r="D276" s="191" t="s">
        <v>170</v>
      </c>
      <c r="E276" s="208" t="s">
        <v>1</v>
      </c>
      <c r="F276" s="209" t="s">
        <v>174</v>
      </c>
      <c r="H276" s="210">
        <v>54.008000000000003</v>
      </c>
      <c r="I276" s="211"/>
      <c r="L276" s="207"/>
      <c r="M276" s="212"/>
      <c r="N276" s="213"/>
      <c r="O276" s="213"/>
      <c r="P276" s="213"/>
      <c r="Q276" s="213"/>
      <c r="R276" s="213"/>
      <c r="S276" s="213"/>
      <c r="T276" s="214"/>
      <c r="AT276" s="208" t="s">
        <v>170</v>
      </c>
      <c r="AU276" s="208" t="s">
        <v>94</v>
      </c>
      <c r="AV276" s="15" t="s">
        <v>168</v>
      </c>
      <c r="AW276" s="15" t="s">
        <v>29</v>
      </c>
      <c r="AX276" s="15" t="s">
        <v>83</v>
      </c>
      <c r="AY276" s="208" t="s">
        <v>162</v>
      </c>
    </row>
    <row r="277" spans="1:65" s="2" customFormat="1" ht="24.2" customHeight="1">
      <c r="A277" s="34"/>
      <c r="B277" s="145"/>
      <c r="C277" s="177" t="s">
        <v>440</v>
      </c>
      <c r="D277" s="177" t="s">
        <v>164</v>
      </c>
      <c r="E277" s="178" t="s">
        <v>441</v>
      </c>
      <c r="F277" s="179" t="s">
        <v>442</v>
      </c>
      <c r="G277" s="180" t="s">
        <v>329</v>
      </c>
      <c r="H277" s="181">
        <v>17.2</v>
      </c>
      <c r="I277" s="182"/>
      <c r="J277" s="183">
        <f>ROUND(I277*H277,2)</f>
        <v>0</v>
      </c>
      <c r="K277" s="184"/>
      <c r="L277" s="35"/>
      <c r="M277" s="185" t="s">
        <v>1</v>
      </c>
      <c r="N277" s="186" t="s">
        <v>41</v>
      </c>
      <c r="O277" s="63"/>
      <c r="P277" s="187">
        <f>O277*H277</f>
        <v>0</v>
      </c>
      <c r="Q277" s="187">
        <v>2.15E-3</v>
      </c>
      <c r="R277" s="187">
        <f>Q277*H277</f>
        <v>3.6979999999999999E-2</v>
      </c>
      <c r="S277" s="187">
        <v>0</v>
      </c>
      <c r="T277" s="188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89" t="s">
        <v>209</v>
      </c>
      <c r="AT277" s="189" t="s">
        <v>164</v>
      </c>
      <c r="AU277" s="189" t="s">
        <v>94</v>
      </c>
      <c r="AY277" s="17" t="s">
        <v>162</v>
      </c>
      <c r="BE277" s="107">
        <f>IF(N277="základná",J277,0)</f>
        <v>0</v>
      </c>
      <c r="BF277" s="107">
        <f>IF(N277="znížená",J277,0)</f>
        <v>0</v>
      </c>
      <c r="BG277" s="107">
        <f>IF(N277="zákl. prenesená",J277,0)</f>
        <v>0</v>
      </c>
      <c r="BH277" s="107">
        <f>IF(N277="zníž. prenesená",J277,0)</f>
        <v>0</v>
      </c>
      <c r="BI277" s="107">
        <f>IF(N277="nulová",J277,0)</f>
        <v>0</v>
      </c>
      <c r="BJ277" s="17" t="s">
        <v>94</v>
      </c>
      <c r="BK277" s="107">
        <f>ROUND(I277*H277,2)</f>
        <v>0</v>
      </c>
      <c r="BL277" s="17" t="s">
        <v>209</v>
      </c>
      <c r="BM277" s="189" t="s">
        <v>443</v>
      </c>
    </row>
    <row r="278" spans="1:65" s="13" customFormat="1" ht="11.25">
      <c r="B278" s="190"/>
      <c r="D278" s="191" t="s">
        <v>170</v>
      </c>
      <c r="E278" s="192" t="s">
        <v>1</v>
      </c>
      <c r="F278" s="193" t="s">
        <v>356</v>
      </c>
      <c r="H278" s="194">
        <v>17.2</v>
      </c>
      <c r="I278" s="195"/>
      <c r="L278" s="190"/>
      <c r="M278" s="196"/>
      <c r="N278" s="197"/>
      <c r="O278" s="197"/>
      <c r="P278" s="197"/>
      <c r="Q278" s="197"/>
      <c r="R278" s="197"/>
      <c r="S278" s="197"/>
      <c r="T278" s="198"/>
      <c r="AT278" s="192" t="s">
        <v>170</v>
      </c>
      <c r="AU278" s="192" t="s">
        <v>94</v>
      </c>
      <c r="AV278" s="13" t="s">
        <v>94</v>
      </c>
      <c r="AW278" s="13" t="s">
        <v>29</v>
      </c>
      <c r="AX278" s="13" t="s">
        <v>75</v>
      </c>
      <c r="AY278" s="192" t="s">
        <v>162</v>
      </c>
    </row>
    <row r="279" spans="1:65" s="14" customFormat="1" ht="11.25">
      <c r="B279" s="199"/>
      <c r="D279" s="191" t="s">
        <v>170</v>
      </c>
      <c r="E279" s="200" t="s">
        <v>1</v>
      </c>
      <c r="F279" s="201" t="s">
        <v>172</v>
      </c>
      <c r="H279" s="202">
        <v>17.2</v>
      </c>
      <c r="I279" s="203"/>
      <c r="L279" s="199"/>
      <c r="M279" s="204"/>
      <c r="N279" s="205"/>
      <c r="O279" s="205"/>
      <c r="P279" s="205"/>
      <c r="Q279" s="205"/>
      <c r="R279" s="205"/>
      <c r="S279" s="205"/>
      <c r="T279" s="206"/>
      <c r="AT279" s="200" t="s">
        <v>170</v>
      </c>
      <c r="AU279" s="200" t="s">
        <v>94</v>
      </c>
      <c r="AV279" s="14" t="s">
        <v>173</v>
      </c>
      <c r="AW279" s="14" t="s">
        <v>29</v>
      </c>
      <c r="AX279" s="14" t="s">
        <v>75</v>
      </c>
      <c r="AY279" s="200" t="s">
        <v>162</v>
      </c>
    </row>
    <row r="280" spans="1:65" s="15" customFormat="1" ht="11.25">
      <c r="B280" s="207"/>
      <c r="D280" s="191" t="s">
        <v>170</v>
      </c>
      <c r="E280" s="208" t="s">
        <v>1</v>
      </c>
      <c r="F280" s="209" t="s">
        <v>174</v>
      </c>
      <c r="H280" s="210">
        <v>17.2</v>
      </c>
      <c r="I280" s="211"/>
      <c r="L280" s="207"/>
      <c r="M280" s="212"/>
      <c r="N280" s="213"/>
      <c r="O280" s="213"/>
      <c r="P280" s="213"/>
      <c r="Q280" s="213"/>
      <c r="R280" s="213"/>
      <c r="S280" s="213"/>
      <c r="T280" s="214"/>
      <c r="AT280" s="208" t="s">
        <v>170</v>
      </c>
      <c r="AU280" s="208" t="s">
        <v>94</v>
      </c>
      <c r="AV280" s="15" t="s">
        <v>168</v>
      </c>
      <c r="AW280" s="15" t="s">
        <v>29</v>
      </c>
      <c r="AX280" s="15" t="s">
        <v>83</v>
      </c>
      <c r="AY280" s="208" t="s">
        <v>162</v>
      </c>
    </row>
    <row r="281" spans="1:65" s="2" customFormat="1" ht="33" customHeight="1">
      <c r="A281" s="34"/>
      <c r="B281" s="145"/>
      <c r="C281" s="177" t="s">
        <v>444</v>
      </c>
      <c r="D281" s="177" t="s">
        <v>164</v>
      </c>
      <c r="E281" s="178" t="s">
        <v>445</v>
      </c>
      <c r="F281" s="179" t="s">
        <v>446</v>
      </c>
      <c r="G281" s="180" t="s">
        <v>200</v>
      </c>
      <c r="H281" s="181">
        <v>2</v>
      </c>
      <c r="I281" s="182"/>
      <c r="J281" s="183">
        <f>ROUND(I281*H281,2)</f>
        <v>0</v>
      </c>
      <c r="K281" s="184"/>
      <c r="L281" s="35"/>
      <c r="M281" s="185" t="s">
        <v>1</v>
      </c>
      <c r="N281" s="186" t="s">
        <v>41</v>
      </c>
      <c r="O281" s="63"/>
      <c r="P281" s="187">
        <f>O281*H281</f>
        <v>0</v>
      </c>
      <c r="Q281" s="187">
        <v>1.58E-3</v>
      </c>
      <c r="R281" s="187">
        <f>Q281*H281</f>
        <v>3.16E-3</v>
      </c>
      <c r="S281" s="187">
        <v>0</v>
      </c>
      <c r="T281" s="18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89" t="s">
        <v>209</v>
      </c>
      <c r="AT281" s="189" t="s">
        <v>164</v>
      </c>
      <c r="AU281" s="189" t="s">
        <v>94</v>
      </c>
      <c r="AY281" s="17" t="s">
        <v>162</v>
      </c>
      <c r="BE281" s="107">
        <f>IF(N281="základná",J281,0)</f>
        <v>0</v>
      </c>
      <c r="BF281" s="107">
        <f>IF(N281="znížená",J281,0)</f>
        <v>0</v>
      </c>
      <c r="BG281" s="107">
        <f>IF(N281="zákl. prenesená",J281,0)</f>
        <v>0</v>
      </c>
      <c r="BH281" s="107">
        <f>IF(N281="zníž. prenesená",J281,0)</f>
        <v>0</v>
      </c>
      <c r="BI281" s="107">
        <f>IF(N281="nulová",J281,0)</f>
        <v>0</v>
      </c>
      <c r="BJ281" s="17" t="s">
        <v>94</v>
      </c>
      <c r="BK281" s="107">
        <f>ROUND(I281*H281,2)</f>
        <v>0</v>
      </c>
      <c r="BL281" s="17" t="s">
        <v>209</v>
      </c>
      <c r="BM281" s="189" t="s">
        <v>447</v>
      </c>
    </row>
    <row r="282" spans="1:65" s="2" customFormat="1" ht="37.9" customHeight="1">
      <c r="A282" s="34"/>
      <c r="B282" s="145"/>
      <c r="C282" s="177" t="s">
        <v>448</v>
      </c>
      <c r="D282" s="177" t="s">
        <v>164</v>
      </c>
      <c r="E282" s="178" t="s">
        <v>449</v>
      </c>
      <c r="F282" s="179" t="s">
        <v>450</v>
      </c>
      <c r="G282" s="180" t="s">
        <v>200</v>
      </c>
      <c r="H282" s="181">
        <v>4</v>
      </c>
      <c r="I282" s="182"/>
      <c r="J282" s="183">
        <f>ROUND(I282*H282,2)</f>
        <v>0</v>
      </c>
      <c r="K282" s="184"/>
      <c r="L282" s="35"/>
      <c r="M282" s="185" t="s">
        <v>1</v>
      </c>
      <c r="N282" s="186" t="s">
        <v>41</v>
      </c>
      <c r="O282" s="63"/>
      <c r="P282" s="187">
        <f>O282*H282</f>
        <v>0</v>
      </c>
      <c r="Q282" s="187">
        <v>2.0000000000000002E-5</v>
      </c>
      <c r="R282" s="187">
        <f>Q282*H282</f>
        <v>8.0000000000000007E-5</v>
      </c>
      <c r="S282" s="187">
        <v>0</v>
      </c>
      <c r="T282" s="188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89" t="s">
        <v>209</v>
      </c>
      <c r="AT282" s="189" t="s">
        <v>164</v>
      </c>
      <c r="AU282" s="189" t="s">
        <v>94</v>
      </c>
      <c r="AY282" s="17" t="s">
        <v>162</v>
      </c>
      <c r="BE282" s="107">
        <f>IF(N282="základná",J282,0)</f>
        <v>0</v>
      </c>
      <c r="BF282" s="107">
        <f>IF(N282="znížená",J282,0)</f>
        <v>0</v>
      </c>
      <c r="BG282" s="107">
        <f>IF(N282="zákl. prenesená",J282,0)</f>
        <v>0</v>
      </c>
      <c r="BH282" s="107">
        <f>IF(N282="zníž. prenesená",J282,0)</f>
        <v>0</v>
      </c>
      <c r="BI282" s="107">
        <f>IF(N282="nulová",J282,0)</f>
        <v>0</v>
      </c>
      <c r="BJ282" s="17" t="s">
        <v>94</v>
      </c>
      <c r="BK282" s="107">
        <f>ROUND(I282*H282,2)</f>
        <v>0</v>
      </c>
      <c r="BL282" s="17" t="s">
        <v>209</v>
      </c>
      <c r="BM282" s="189" t="s">
        <v>451</v>
      </c>
    </row>
    <row r="283" spans="1:65" s="2" customFormat="1" ht="16.5" customHeight="1">
      <c r="A283" s="34"/>
      <c r="B283" s="145"/>
      <c r="C283" s="221" t="s">
        <v>452</v>
      </c>
      <c r="D283" s="221" t="s">
        <v>321</v>
      </c>
      <c r="E283" s="222" t="s">
        <v>453</v>
      </c>
      <c r="F283" s="223" t="s">
        <v>454</v>
      </c>
      <c r="G283" s="224" t="s">
        <v>200</v>
      </c>
      <c r="H283" s="225">
        <v>4</v>
      </c>
      <c r="I283" s="226"/>
      <c r="J283" s="227">
        <f>ROUND(I283*H283,2)</f>
        <v>0</v>
      </c>
      <c r="K283" s="228"/>
      <c r="L283" s="229"/>
      <c r="M283" s="230" t="s">
        <v>1</v>
      </c>
      <c r="N283" s="231" t="s">
        <v>41</v>
      </c>
      <c r="O283" s="63"/>
      <c r="P283" s="187">
        <f>O283*H283</f>
        <v>0</v>
      </c>
      <c r="Q283" s="187">
        <v>8.0000000000000007E-5</v>
      </c>
      <c r="R283" s="187">
        <f>Q283*H283</f>
        <v>3.2000000000000003E-4</v>
      </c>
      <c r="S283" s="187">
        <v>0</v>
      </c>
      <c r="T283" s="188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89" t="s">
        <v>362</v>
      </c>
      <c r="AT283" s="189" t="s">
        <v>321</v>
      </c>
      <c r="AU283" s="189" t="s">
        <v>94</v>
      </c>
      <c r="AY283" s="17" t="s">
        <v>162</v>
      </c>
      <c r="BE283" s="107">
        <f>IF(N283="základná",J283,0)</f>
        <v>0</v>
      </c>
      <c r="BF283" s="107">
        <f>IF(N283="znížená",J283,0)</f>
        <v>0</v>
      </c>
      <c r="BG283" s="107">
        <f>IF(N283="zákl. prenesená",J283,0)</f>
        <v>0</v>
      </c>
      <c r="BH283" s="107">
        <f>IF(N283="zníž. prenesená",J283,0)</f>
        <v>0</v>
      </c>
      <c r="BI283" s="107">
        <f>IF(N283="nulová",J283,0)</f>
        <v>0</v>
      </c>
      <c r="BJ283" s="17" t="s">
        <v>94</v>
      </c>
      <c r="BK283" s="107">
        <f>ROUND(I283*H283,2)</f>
        <v>0</v>
      </c>
      <c r="BL283" s="17" t="s">
        <v>209</v>
      </c>
      <c r="BM283" s="189" t="s">
        <v>455</v>
      </c>
    </row>
    <row r="284" spans="1:65" s="2" customFormat="1" ht="37.9" customHeight="1">
      <c r="A284" s="34"/>
      <c r="B284" s="145"/>
      <c r="C284" s="177" t="s">
        <v>456</v>
      </c>
      <c r="D284" s="177" t="s">
        <v>164</v>
      </c>
      <c r="E284" s="178" t="s">
        <v>457</v>
      </c>
      <c r="F284" s="179" t="s">
        <v>458</v>
      </c>
      <c r="G284" s="180" t="s">
        <v>200</v>
      </c>
      <c r="H284" s="181">
        <v>18</v>
      </c>
      <c r="I284" s="182"/>
      <c r="J284" s="183">
        <f>ROUND(I284*H284,2)</f>
        <v>0</v>
      </c>
      <c r="K284" s="184"/>
      <c r="L284" s="35"/>
      <c r="M284" s="185" t="s">
        <v>1</v>
      </c>
      <c r="N284" s="186" t="s">
        <v>41</v>
      </c>
      <c r="O284" s="63"/>
      <c r="P284" s="187">
        <f>O284*H284</f>
        <v>0</v>
      </c>
      <c r="Q284" s="187">
        <v>1.7000000000000001E-4</v>
      </c>
      <c r="R284" s="187">
        <f>Q284*H284</f>
        <v>3.0600000000000002E-3</v>
      </c>
      <c r="S284" s="187">
        <v>0</v>
      </c>
      <c r="T284" s="18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89" t="s">
        <v>209</v>
      </c>
      <c r="AT284" s="189" t="s">
        <v>164</v>
      </c>
      <c r="AU284" s="189" t="s">
        <v>94</v>
      </c>
      <c r="AY284" s="17" t="s">
        <v>162</v>
      </c>
      <c r="BE284" s="107">
        <f>IF(N284="základná",J284,0)</f>
        <v>0</v>
      </c>
      <c r="BF284" s="107">
        <f>IF(N284="znížená",J284,0)</f>
        <v>0</v>
      </c>
      <c r="BG284" s="107">
        <f>IF(N284="zákl. prenesená",J284,0)</f>
        <v>0</v>
      </c>
      <c r="BH284" s="107">
        <f>IF(N284="zníž. prenesená",J284,0)</f>
        <v>0</v>
      </c>
      <c r="BI284" s="107">
        <f>IF(N284="nulová",J284,0)</f>
        <v>0</v>
      </c>
      <c r="BJ284" s="17" t="s">
        <v>94</v>
      </c>
      <c r="BK284" s="107">
        <f>ROUND(I284*H284,2)</f>
        <v>0</v>
      </c>
      <c r="BL284" s="17" t="s">
        <v>209</v>
      </c>
      <c r="BM284" s="189" t="s">
        <v>459</v>
      </c>
    </row>
    <row r="285" spans="1:65" s="13" customFormat="1" ht="11.25">
      <c r="B285" s="190"/>
      <c r="D285" s="191" t="s">
        <v>170</v>
      </c>
      <c r="E285" s="192" t="s">
        <v>1</v>
      </c>
      <c r="F285" s="193" t="s">
        <v>460</v>
      </c>
      <c r="H285" s="194">
        <v>18</v>
      </c>
      <c r="I285" s="195"/>
      <c r="L285" s="190"/>
      <c r="M285" s="196"/>
      <c r="N285" s="197"/>
      <c r="O285" s="197"/>
      <c r="P285" s="197"/>
      <c r="Q285" s="197"/>
      <c r="R285" s="197"/>
      <c r="S285" s="197"/>
      <c r="T285" s="198"/>
      <c r="AT285" s="192" t="s">
        <v>170</v>
      </c>
      <c r="AU285" s="192" t="s">
        <v>94</v>
      </c>
      <c r="AV285" s="13" t="s">
        <v>94</v>
      </c>
      <c r="AW285" s="13" t="s">
        <v>29</v>
      </c>
      <c r="AX285" s="13" t="s">
        <v>83</v>
      </c>
      <c r="AY285" s="192" t="s">
        <v>162</v>
      </c>
    </row>
    <row r="286" spans="1:65" s="2" customFormat="1" ht="16.5" customHeight="1">
      <c r="A286" s="34"/>
      <c r="B286" s="145"/>
      <c r="C286" s="221" t="s">
        <v>461</v>
      </c>
      <c r="D286" s="221" t="s">
        <v>321</v>
      </c>
      <c r="E286" s="222" t="s">
        <v>462</v>
      </c>
      <c r="F286" s="223" t="s">
        <v>463</v>
      </c>
      <c r="G286" s="224" t="s">
        <v>200</v>
      </c>
      <c r="H286" s="225">
        <v>18</v>
      </c>
      <c r="I286" s="226"/>
      <c r="J286" s="227">
        <f t="shared" ref="J286:J291" si="5">ROUND(I286*H286,2)</f>
        <v>0</v>
      </c>
      <c r="K286" s="228"/>
      <c r="L286" s="229"/>
      <c r="M286" s="230" t="s">
        <v>1</v>
      </c>
      <c r="N286" s="231" t="s">
        <v>41</v>
      </c>
      <c r="O286" s="63"/>
      <c r="P286" s="187">
        <f t="shared" ref="P286:P291" si="6">O286*H286</f>
        <v>0</v>
      </c>
      <c r="Q286" s="187">
        <v>5.9999999999999995E-4</v>
      </c>
      <c r="R286" s="187">
        <f t="shared" ref="R286:R291" si="7">Q286*H286</f>
        <v>1.0799999999999999E-2</v>
      </c>
      <c r="S286" s="187">
        <v>0</v>
      </c>
      <c r="T286" s="188">
        <f t="shared" ref="T286:T291" si="8"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89" t="s">
        <v>362</v>
      </c>
      <c r="AT286" s="189" t="s">
        <v>321</v>
      </c>
      <c r="AU286" s="189" t="s">
        <v>94</v>
      </c>
      <c r="AY286" s="17" t="s">
        <v>162</v>
      </c>
      <c r="BE286" s="107">
        <f t="shared" ref="BE286:BE291" si="9">IF(N286="základná",J286,0)</f>
        <v>0</v>
      </c>
      <c r="BF286" s="107">
        <f t="shared" ref="BF286:BF291" si="10">IF(N286="znížená",J286,0)</f>
        <v>0</v>
      </c>
      <c r="BG286" s="107">
        <f t="shared" ref="BG286:BG291" si="11">IF(N286="zákl. prenesená",J286,0)</f>
        <v>0</v>
      </c>
      <c r="BH286" s="107">
        <f t="shared" ref="BH286:BH291" si="12">IF(N286="zníž. prenesená",J286,0)</f>
        <v>0</v>
      </c>
      <c r="BI286" s="107">
        <f t="shared" ref="BI286:BI291" si="13">IF(N286="nulová",J286,0)</f>
        <v>0</v>
      </c>
      <c r="BJ286" s="17" t="s">
        <v>94</v>
      </c>
      <c r="BK286" s="107">
        <f t="shared" ref="BK286:BK291" si="14">ROUND(I286*H286,2)</f>
        <v>0</v>
      </c>
      <c r="BL286" s="17" t="s">
        <v>209</v>
      </c>
      <c r="BM286" s="189" t="s">
        <v>464</v>
      </c>
    </row>
    <row r="287" spans="1:65" s="2" customFormat="1" ht="33" customHeight="1">
      <c r="A287" s="34"/>
      <c r="B287" s="145"/>
      <c r="C287" s="177" t="s">
        <v>465</v>
      </c>
      <c r="D287" s="177" t="s">
        <v>164</v>
      </c>
      <c r="E287" s="178" t="s">
        <v>466</v>
      </c>
      <c r="F287" s="179" t="s">
        <v>467</v>
      </c>
      <c r="G287" s="180" t="s">
        <v>200</v>
      </c>
      <c r="H287" s="181">
        <v>4</v>
      </c>
      <c r="I287" s="182"/>
      <c r="J287" s="183">
        <f t="shared" si="5"/>
        <v>0</v>
      </c>
      <c r="K287" s="184"/>
      <c r="L287" s="35"/>
      <c r="M287" s="185" t="s">
        <v>1</v>
      </c>
      <c r="N287" s="186" t="s">
        <v>41</v>
      </c>
      <c r="O287" s="63"/>
      <c r="P287" s="187">
        <f t="shared" si="6"/>
        <v>0</v>
      </c>
      <c r="Q287" s="187">
        <v>1E-4</v>
      </c>
      <c r="R287" s="187">
        <f t="shared" si="7"/>
        <v>4.0000000000000002E-4</v>
      </c>
      <c r="S287" s="187">
        <v>0</v>
      </c>
      <c r="T287" s="188">
        <f t="shared" si="8"/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89" t="s">
        <v>209</v>
      </c>
      <c r="AT287" s="189" t="s">
        <v>164</v>
      </c>
      <c r="AU287" s="189" t="s">
        <v>94</v>
      </c>
      <c r="AY287" s="17" t="s">
        <v>162</v>
      </c>
      <c r="BE287" s="107">
        <f t="shared" si="9"/>
        <v>0</v>
      </c>
      <c r="BF287" s="107">
        <f t="shared" si="10"/>
        <v>0</v>
      </c>
      <c r="BG287" s="107">
        <f t="shared" si="11"/>
        <v>0</v>
      </c>
      <c r="BH287" s="107">
        <f t="shared" si="12"/>
        <v>0</v>
      </c>
      <c r="BI287" s="107">
        <f t="shared" si="13"/>
        <v>0</v>
      </c>
      <c r="BJ287" s="17" t="s">
        <v>94</v>
      </c>
      <c r="BK287" s="107">
        <f t="shared" si="14"/>
        <v>0</v>
      </c>
      <c r="BL287" s="17" t="s">
        <v>209</v>
      </c>
      <c r="BM287" s="189" t="s">
        <v>468</v>
      </c>
    </row>
    <row r="288" spans="1:65" s="2" customFormat="1" ht="21.75" customHeight="1">
      <c r="A288" s="34"/>
      <c r="B288" s="145"/>
      <c r="C288" s="221" t="s">
        <v>469</v>
      </c>
      <c r="D288" s="221" t="s">
        <v>321</v>
      </c>
      <c r="E288" s="222" t="s">
        <v>470</v>
      </c>
      <c r="F288" s="223" t="s">
        <v>471</v>
      </c>
      <c r="G288" s="224" t="s">
        <v>200</v>
      </c>
      <c r="H288" s="225">
        <v>4</v>
      </c>
      <c r="I288" s="226"/>
      <c r="J288" s="227">
        <f t="shared" si="5"/>
        <v>0</v>
      </c>
      <c r="K288" s="228"/>
      <c r="L288" s="229"/>
      <c r="M288" s="230" t="s">
        <v>1</v>
      </c>
      <c r="N288" s="231" t="s">
        <v>41</v>
      </c>
      <c r="O288" s="63"/>
      <c r="P288" s="187">
        <f t="shared" si="6"/>
        <v>0</v>
      </c>
      <c r="Q288" s="187">
        <v>2.5000000000000001E-4</v>
      </c>
      <c r="R288" s="187">
        <f t="shared" si="7"/>
        <v>1E-3</v>
      </c>
      <c r="S288" s="187">
        <v>0</v>
      </c>
      <c r="T288" s="188">
        <f t="shared" si="8"/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89" t="s">
        <v>362</v>
      </c>
      <c r="AT288" s="189" t="s">
        <v>321</v>
      </c>
      <c r="AU288" s="189" t="s">
        <v>94</v>
      </c>
      <c r="AY288" s="17" t="s">
        <v>162</v>
      </c>
      <c r="BE288" s="107">
        <f t="shared" si="9"/>
        <v>0</v>
      </c>
      <c r="BF288" s="107">
        <f t="shared" si="10"/>
        <v>0</v>
      </c>
      <c r="BG288" s="107">
        <f t="shared" si="11"/>
        <v>0</v>
      </c>
      <c r="BH288" s="107">
        <f t="shared" si="12"/>
        <v>0</v>
      </c>
      <c r="BI288" s="107">
        <f t="shared" si="13"/>
        <v>0</v>
      </c>
      <c r="BJ288" s="17" t="s">
        <v>94</v>
      </c>
      <c r="BK288" s="107">
        <f t="shared" si="14"/>
        <v>0</v>
      </c>
      <c r="BL288" s="17" t="s">
        <v>209</v>
      </c>
      <c r="BM288" s="189" t="s">
        <v>472</v>
      </c>
    </row>
    <row r="289" spans="1:65" s="2" customFormat="1" ht="37.9" customHeight="1">
      <c r="A289" s="34"/>
      <c r="B289" s="145"/>
      <c r="C289" s="177" t="s">
        <v>473</v>
      </c>
      <c r="D289" s="177" t="s">
        <v>164</v>
      </c>
      <c r="E289" s="178" t="s">
        <v>474</v>
      </c>
      <c r="F289" s="179" t="s">
        <v>475</v>
      </c>
      <c r="G289" s="180" t="s">
        <v>200</v>
      </c>
      <c r="H289" s="181">
        <v>4</v>
      </c>
      <c r="I289" s="182"/>
      <c r="J289" s="183">
        <f t="shared" si="5"/>
        <v>0</v>
      </c>
      <c r="K289" s="184"/>
      <c r="L289" s="35"/>
      <c r="M289" s="185" t="s">
        <v>1</v>
      </c>
      <c r="N289" s="186" t="s">
        <v>41</v>
      </c>
      <c r="O289" s="63"/>
      <c r="P289" s="187">
        <f t="shared" si="6"/>
        <v>0</v>
      </c>
      <c r="Q289" s="187">
        <v>0</v>
      </c>
      <c r="R289" s="187">
        <f t="shared" si="7"/>
        <v>0</v>
      </c>
      <c r="S289" s="187">
        <v>0</v>
      </c>
      <c r="T289" s="188">
        <f t="shared" si="8"/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89" t="s">
        <v>209</v>
      </c>
      <c r="AT289" s="189" t="s">
        <v>164</v>
      </c>
      <c r="AU289" s="189" t="s">
        <v>94</v>
      </c>
      <c r="AY289" s="17" t="s">
        <v>162</v>
      </c>
      <c r="BE289" s="107">
        <f t="shared" si="9"/>
        <v>0</v>
      </c>
      <c r="BF289" s="107">
        <f t="shared" si="10"/>
        <v>0</v>
      </c>
      <c r="BG289" s="107">
        <f t="shared" si="11"/>
        <v>0</v>
      </c>
      <c r="BH289" s="107">
        <f t="shared" si="12"/>
        <v>0</v>
      </c>
      <c r="BI289" s="107">
        <f t="shared" si="13"/>
        <v>0</v>
      </c>
      <c r="BJ289" s="17" t="s">
        <v>94</v>
      </c>
      <c r="BK289" s="107">
        <f t="shared" si="14"/>
        <v>0</v>
      </c>
      <c r="BL289" s="17" t="s">
        <v>209</v>
      </c>
      <c r="BM289" s="189" t="s">
        <v>476</v>
      </c>
    </row>
    <row r="290" spans="1:65" s="2" customFormat="1" ht="24.2" customHeight="1">
      <c r="A290" s="34"/>
      <c r="B290" s="145"/>
      <c r="C290" s="221" t="s">
        <v>477</v>
      </c>
      <c r="D290" s="221" t="s">
        <v>321</v>
      </c>
      <c r="E290" s="222" t="s">
        <v>478</v>
      </c>
      <c r="F290" s="223" t="s">
        <v>479</v>
      </c>
      <c r="G290" s="224" t="s">
        <v>200</v>
      </c>
      <c r="H290" s="225">
        <v>4</v>
      </c>
      <c r="I290" s="226"/>
      <c r="J290" s="227">
        <f t="shared" si="5"/>
        <v>0</v>
      </c>
      <c r="K290" s="228"/>
      <c r="L290" s="229"/>
      <c r="M290" s="230" t="s">
        <v>1</v>
      </c>
      <c r="N290" s="231" t="s">
        <v>41</v>
      </c>
      <c r="O290" s="63"/>
      <c r="P290" s="187">
        <f t="shared" si="6"/>
        <v>0</v>
      </c>
      <c r="Q290" s="187">
        <v>2.7999999999999998E-4</v>
      </c>
      <c r="R290" s="187">
        <f t="shared" si="7"/>
        <v>1.1199999999999999E-3</v>
      </c>
      <c r="S290" s="187">
        <v>0</v>
      </c>
      <c r="T290" s="188">
        <f t="shared" si="8"/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89" t="s">
        <v>362</v>
      </c>
      <c r="AT290" s="189" t="s">
        <v>321</v>
      </c>
      <c r="AU290" s="189" t="s">
        <v>94</v>
      </c>
      <c r="AY290" s="17" t="s">
        <v>162</v>
      </c>
      <c r="BE290" s="107">
        <f t="shared" si="9"/>
        <v>0</v>
      </c>
      <c r="BF290" s="107">
        <f t="shared" si="10"/>
        <v>0</v>
      </c>
      <c r="BG290" s="107">
        <f t="shared" si="11"/>
        <v>0</v>
      </c>
      <c r="BH290" s="107">
        <f t="shared" si="12"/>
        <v>0</v>
      </c>
      <c r="BI290" s="107">
        <f t="shared" si="13"/>
        <v>0</v>
      </c>
      <c r="BJ290" s="17" t="s">
        <v>94</v>
      </c>
      <c r="BK290" s="107">
        <f t="shared" si="14"/>
        <v>0</v>
      </c>
      <c r="BL290" s="17" t="s">
        <v>209</v>
      </c>
      <c r="BM290" s="189" t="s">
        <v>480</v>
      </c>
    </row>
    <row r="291" spans="1:65" s="2" customFormat="1" ht="24.2" customHeight="1">
      <c r="A291" s="34"/>
      <c r="B291" s="145"/>
      <c r="C291" s="177" t="s">
        <v>481</v>
      </c>
      <c r="D291" s="177" t="s">
        <v>164</v>
      </c>
      <c r="E291" s="178" t="s">
        <v>482</v>
      </c>
      <c r="F291" s="179" t="s">
        <v>483</v>
      </c>
      <c r="G291" s="180" t="s">
        <v>329</v>
      </c>
      <c r="H291" s="181">
        <v>3.24</v>
      </c>
      <c r="I291" s="182"/>
      <c r="J291" s="183">
        <f t="shared" si="5"/>
        <v>0</v>
      </c>
      <c r="K291" s="184"/>
      <c r="L291" s="35"/>
      <c r="M291" s="185" t="s">
        <v>1</v>
      </c>
      <c r="N291" s="186" t="s">
        <v>41</v>
      </c>
      <c r="O291" s="63"/>
      <c r="P291" s="187">
        <f t="shared" si="6"/>
        <v>0</v>
      </c>
      <c r="Q291" s="187">
        <v>2.8E-3</v>
      </c>
      <c r="R291" s="187">
        <f t="shared" si="7"/>
        <v>9.0720000000000002E-3</v>
      </c>
      <c r="S291" s="187">
        <v>0</v>
      </c>
      <c r="T291" s="188">
        <f t="shared" si="8"/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89" t="s">
        <v>209</v>
      </c>
      <c r="AT291" s="189" t="s">
        <v>164</v>
      </c>
      <c r="AU291" s="189" t="s">
        <v>94</v>
      </c>
      <c r="AY291" s="17" t="s">
        <v>162</v>
      </c>
      <c r="BE291" s="107">
        <f t="shared" si="9"/>
        <v>0</v>
      </c>
      <c r="BF291" s="107">
        <f t="shared" si="10"/>
        <v>0</v>
      </c>
      <c r="BG291" s="107">
        <f t="shared" si="11"/>
        <v>0</v>
      </c>
      <c r="BH291" s="107">
        <f t="shared" si="12"/>
        <v>0</v>
      </c>
      <c r="BI291" s="107">
        <f t="shared" si="13"/>
        <v>0</v>
      </c>
      <c r="BJ291" s="17" t="s">
        <v>94</v>
      </c>
      <c r="BK291" s="107">
        <f t="shared" si="14"/>
        <v>0</v>
      </c>
      <c r="BL291" s="17" t="s">
        <v>209</v>
      </c>
      <c r="BM291" s="189" t="s">
        <v>484</v>
      </c>
    </row>
    <row r="292" spans="1:65" s="13" customFormat="1" ht="11.25">
      <c r="B292" s="190"/>
      <c r="D292" s="191" t="s">
        <v>170</v>
      </c>
      <c r="E292" s="192" t="s">
        <v>1</v>
      </c>
      <c r="F292" s="193" t="s">
        <v>485</v>
      </c>
      <c r="H292" s="194">
        <v>3.24</v>
      </c>
      <c r="I292" s="195"/>
      <c r="L292" s="190"/>
      <c r="M292" s="196"/>
      <c r="N292" s="197"/>
      <c r="O292" s="197"/>
      <c r="P292" s="197"/>
      <c r="Q292" s="197"/>
      <c r="R292" s="197"/>
      <c r="S292" s="197"/>
      <c r="T292" s="198"/>
      <c r="AT292" s="192" t="s">
        <v>170</v>
      </c>
      <c r="AU292" s="192" t="s">
        <v>94</v>
      </c>
      <c r="AV292" s="13" t="s">
        <v>94</v>
      </c>
      <c r="AW292" s="13" t="s">
        <v>29</v>
      </c>
      <c r="AX292" s="13" t="s">
        <v>75</v>
      </c>
      <c r="AY292" s="192" t="s">
        <v>162</v>
      </c>
    </row>
    <row r="293" spans="1:65" s="14" customFormat="1" ht="11.25">
      <c r="B293" s="199"/>
      <c r="D293" s="191" t="s">
        <v>170</v>
      </c>
      <c r="E293" s="200" t="s">
        <v>1</v>
      </c>
      <c r="F293" s="201" t="s">
        <v>172</v>
      </c>
      <c r="H293" s="202">
        <v>3.24</v>
      </c>
      <c r="I293" s="203"/>
      <c r="L293" s="199"/>
      <c r="M293" s="204"/>
      <c r="N293" s="205"/>
      <c r="O293" s="205"/>
      <c r="P293" s="205"/>
      <c r="Q293" s="205"/>
      <c r="R293" s="205"/>
      <c r="S293" s="205"/>
      <c r="T293" s="206"/>
      <c r="AT293" s="200" t="s">
        <v>170</v>
      </c>
      <c r="AU293" s="200" t="s">
        <v>94</v>
      </c>
      <c r="AV293" s="14" t="s">
        <v>173</v>
      </c>
      <c r="AW293" s="14" t="s">
        <v>29</v>
      </c>
      <c r="AX293" s="14" t="s">
        <v>75</v>
      </c>
      <c r="AY293" s="200" t="s">
        <v>162</v>
      </c>
    </row>
    <row r="294" spans="1:65" s="15" customFormat="1" ht="11.25">
      <c r="B294" s="207"/>
      <c r="D294" s="191" t="s">
        <v>170</v>
      </c>
      <c r="E294" s="208" t="s">
        <v>1</v>
      </c>
      <c r="F294" s="209" t="s">
        <v>174</v>
      </c>
      <c r="H294" s="210">
        <v>3.24</v>
      </c>
      <c r="I294" s="211"/>
      <c r="L294" s="207"/>
      <c r="M294" s="212"/>
      <c r="N294" s="213"/>
      <c r="O294" s="213"/>
      <c r="P294" s="213"/>
      <c r="Q294" s="213"/>
      <c r="R294" s="213"/>
      <c r="S294" s="213"/>
      <c r="T294" s="214"/>
      <c r="AT294" s="208" t="s">
        <v>170</v>
      </c>
      <c r="AU294" s="208" t="s">
        <v>94</v>
      </c>
      <c r="AV294" s="15" t="s">
        <v>168</v>
      </c>
      <c r="AW294" s="15" t="s">
        <v>29</v>
      </c>
      <c r="AX294" s="15" t="s">
        <v>83</v>
      </c>
      <c r="AY294" s="208" t="s">
        <v>162</v>
      </c>
    </row>
    <row r="295" spans="1:65" s="2" customFormat="1" ht="24.2" customHeight="1">
      <c r="A295" s="34"/>
      <c r="B295" s="145"/>
      <c r="C295" s="177" t="s">
        <v>486</v>
      </c>
      <c r="D295" s="177" t="s">
        <v>164</v>
      </c>
      <c r="E295" s="178" t="s">
        <v>487</v>
      </c>
      <c r="F295" s="179" t="s">
        <v>488</v>
      </c>
      <c r="G295" s="180" t="s">
        <v>294</v>
      </c>
      <c r="H295" s="181">
        <v>0.58099999999999996</v>
      </c>
      <c r="I295" s="182"/>
      <c r="J295" s="183">
        <f>ROUND(I295*H295,2)</f>
        <v>0</v>
      </c>
      <c r="K295" s="184"/>
      <c r="L295" s="35"/>
      <c r="M295" s="185" t="s">
        <v>1</v>
      </c>
      <c r="N295" s="186" t="s">
        <v>41</v>
      </c>
      <c r="O295" s="63"/>
      <c r="P295" s="187">
        <f>O295*H295</f>
        <v>0</v>
      </c>
      <c r="Q295" s="187">
        <v>0</v>
      </c>
      <c r="R295" s="187">
        <f>Q295*H295</f>
        <v>0</v>
      </c>
      <c r="S295" s="187">
        <v>0</v>
      </c>
      <c r="T295" s="188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89" t="s">
        <v>209</v>
      </c>
      <c r="AT295" s="189" t="s">
        <v>164</v>
      </c>
      <c r="AU295" s="189" t="s">
        <v>94</v>
      </c>
      <c r="AY295" s="17" t="s">
        <v>162</v>
      </c>
      <c r="BE295" s="107">
        <f>IF(N295="základná",J295,0)</f>
        <v>0</v>
      </c>
      <c r="BF295" s="107">
        <f>IF(N295="znížená",J295,0)</f>
        <v>0</v>
      </c>
      <c r="BG295" s="107">
        <f>IF(N295="zákl. prenesená",J295,0)</f>
        <v>0</v>
      </c>
      <c r="BH295" s="107">
        <f>IF(N295="zníž. prenesená",J295,0)</f>
        <v>0</v>
      </c>
      <c r="BI295" s="107">
        <f>IF(N295="nulová",J295,0)</f>
        <v>0</v>
      </c>
      <c r="BJ295" s="17" t="s">
        <v>94</v>
      </c>
      <c r="BK295" s="107">
        <f>ROUND(I295*H295,2)</f>
        <v>0</v>
      </c>
      <c r="BL295" s="17" t="s">
        <v>209</v>
      </c>
      <c r="BM295" s="189" t="s">
        <v>489</v>
      </c>
    </row>
    <row r="296" spans="1:65" s="12" customFormat="1" ht="22.9" customHeight="1">
      <c r="B296" s="164"/>
      <c r="D296" s="165" t="s">
        <v>74</v>
      </c>
      <c r="E296" s="175" t="s">
        <v>490</v>
      </c>
      <c r="F296" s="175" t="s">
        <v>491</v>
      </c>
      <c r="I296" s="167"/>
      <c r="J296" s="176">
        <f>BK296</f>
        <v>0</v>
      </c>
      <c r="L296" s="164"/>
      <c r="M296" s="169"/>
      <c r="N296" s="170"/>
      <c r="O296" s="170"/>
      <c r="P296" s="171">
        <f>SUM(P297:P314)</f>
        <v>0</v>
      </c>
      <c r="Q296" s="170"/>
      <c r="R296" s="171">
        <f>SUM(R297:R314)</f>
        <v>2.9115E-3</v>
      </c>
      <c r="S296" s="170"/>
      <c r="T296" s="172">
        <f>SUM(T297:T314)</f>
        <v>0</v>
      </c>
      <c r="AR296" s="165" t="s">
        <v>94</v>
      </c>
      <c r="AT296" s="173" t="s">
        <v>74</v>
      </c>
      <c r="AU296" s="173" t="s">
        <v>83</v>
      </c>
      <c r="AY296" s="165" t="s">
        <v>162</v>
      </c>
      <c r="BK296" s="174">
        <f>SUM(BK297:BK314)</f>
        <v>0</v>
      </c>
    </row>
    <row r="297" spans="1:65" s="2" customFormat="1" ht="37.9" customHeight="1">
      <c r="A297" s="34"/>
      <c r="B297" s="145"/>
      <c r="C297" s="177" t="s">
        <v>492</v>
      </c>
      <c r="D297" s="177" t="s">
        <v>164</v>
      </c>
      <c r="E297" s="178" t="s">
        <v>493</v>
      </c>
      <c r="F297" s="179" t="s">
        <v>494</v>
      </c>
      <c r="G297" s="180" t="s">
        <v>304</v>
      </c>
      <c r="H297" s="181">
        <v>145.57499999999999</v>
      </c>
      <c r="I297" s="182"/>
      <c r="J297" s="183">
        <f>ROUND(I297*H297,2)</f>
        <v>0</v>
      </c>
      <c r="K297" s="184"/>
      <c r="L297" s="35"/>
      <c r="M297" s="185" t="s">
        <v>1</v>
      </c>
      <c r="N297" s="186" t="s">
        <v>41</v>
      </c>
      <c r="O297" s="63"/>
      <c r="P297" s="187">
        <f>O297*H297</f>
        <v>0</v>
      </c>
      <c r="Q297" s="187">
        <v>2.0000000000000002E-5</v>
      </c>
      <c r="R297" s="187">
        <f>Q297*H297</f>
        <v>2.9115E-3</v>
      </c>
      <c r="S297" s="187">
        <v>0</v>
      </c>
      <c r="T297" s="188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89" t="s">
        <v>209</v>
      </c>
      <c r="AT297" s="189" t="s">
        <v>164</v>
      </c>
      <c r="AU297" s="189" t="s">
        <v>94</v>
      </c>
      <c r="AY297" s="17" t="s">
        <v>162</v>
      </c>
      <c r="BE297" s="107">
        <f>IF(N297="základná",J297,0)</f>
        <v>0</v>
      </c>
      <c r="BF297" s="107">
        <f>IF(N297="znížená",J297,0)</f>
        <v>0</v>
      </c>
      <c r="BG297" s="107">
        <f>IF(N297="zákl. prenesená",J297,0)</f>
        <v>0</v>
      </c>
      <c r="BH297" s="107">
        <f>IF(N297="zníž. prenesená",J297,0)</f>
        <v>0</v>
      </c>
      <c r="BI297" s="107">
        <f>IF(N297="nulová",J297,0)</f>
        <v>0</v>
      </c>
      <c r="BJ297" s="17" t="s">
        <v>94</v>
      </c>
      <c r="BK297" s="107">
        <f>ROUND(I297*H297,2)</f>
        <v>0</v>
      </c>
      <c r="BL297" s="17" t="s">
        <v>209</v>
      </c>
      <c r="BM297" s="189" t="s">
        <v>495</v>
      </c>
    </row>
    <row r="298" spans="1:65" s="13" customFormat="1" ht="11.25">
      <c r="B298" s="190"/>
      <c r="D298" s="191" t="s">
        <v>170</v>
      </c>
      <c r="E298" s="192" t="s">
        <v>1</v>
      </c>
      <c r="F298" s="193" t="s">
        <v>496</v>
      </c>
      <c r="H298" s="194">
        <v>11.696</v>
      </c>
      <c r="I298" s="195"/>
      <c r="L298" s="190"/>
      <c r="M298" s="196"/>
      <c r="N298" s="197"/>
      <c r="O298" s="197"/>
      <c r="P298" s="197"/>
      <c r="Q298" s="197"/>
      <c r="R298" s="197"/>
      <c r="S298" s="197"/>
      <c r="T298" s="198"/>
      <c r="AT298" s="192" t="s">
        <v>170</v>
      </c>
      <c r="AU298" s="192" t="s">
        <v>94</v>
      </c>
      <c r="AV298" s="13" t="s">
        <v>94</v>
      </c>
      <c r="AW298" s="13" t="s">
        <v>29</v>
      </c>
      <c r="AX298" s="13" t="s">
        <v>75</v>
      </c>
      <c r="AY298" s="192" t="s">
        <v>162</v>
      </c>
    </row>
    <row r="299" spans="1:65" s="14" customFormat="1" ht="11.25">
      <c r="B299" s="199"/>
      <c r="D299" s="191" t="s">
        <v>170</v>
      </c>
      <c r="E299" s="200" t="s">
        <v>1</v>
      </c>
      <c r="F299" s="201" t="s">
        <v>357</v>
      </c>
      <c r="H299" s="202">
        <v>11.696</v>
      </c>
      <c r="I299" s="203"/>
      <c r="L299" s="199"/>
      <c r="M299" s="204"/>
      <c r="N299" s="205"/>
      <c r="O299" s="205"/>
      <c r="P299" s="205"/>
      <c r="Q299" s="205"/>
      <c r="R299" s="205"/>
      <c r="S299" s="205"/>
      <c r="T299" s="206"/>
      <c r="AT299" s="200" t="s">
        <v>170</v>
      </c>
      <c r="AU299" s="200" t="s">
        <v>94</v>
      </c>
      <c r="AV299" s="14" t="s">
        <v>173</v>
      </c>
      <c r="AW299" s="14" t="s">
        <v>29</v>
      </c>
      <c r="AX299" s="14" t="s">
        <v>75</v>
      </c>
      <c r="AY299" s="200" t="s">
        <v>162</v>
      </c>
    </row>
    <row r="300" spans="1:65" s="13" customFormat="1" ht="11.25">
      <c r="B300" s="190"/>
      <c r="D300" s="191" t="s">
        <v>170</v>
      </c>
      <c r="E300" s="192" t="s">
        <v>1</v>
      </c>
      <c r="F300" s="193" t="s">
        <v>497</v>
      </c>
      <c r="H300" s="194">
        <v>8.4659999999999993</v>
      </c>
      <c r="I300" s="195"/>
      <c r="L300" s="190"/>
      <c r="M300" s="196"/>
      <c r="N300" s="197"/>
      <c r="O300" s="197"/>
      <c r="P300" s="197"/>
      <c r="Q300" s="197"/>
      <c r="R300" s="197"/>
      <c r="S300" s="197"/>
      <c r="T300" s="198"/>
      <c r="AT300" s="192" t="s">
        <v>170</v>
      </c>
      <c r="AU300" s="192" t="s">
        <v>94</v>
      </c>
      <c r="AV300" s="13" t="s">
        <v>94</v>
      </c>
      <c r="AW300" s="13" t="s">
        <v>29</v>
      </c>
      <c r="AX300" s="13" t="s">
        <v>75</v>
      </c>
      <c r="AY300" s="192" t="s">
        <v>162</v>
      </c>
    </row>
    <row r="301" spans="1:65" s="14" customFormat="1" ht="11.25">
      <c r="B301" s="199"/>
      <c r="D301" s="191" t="s">
        <v>170</v>
      </c>
      <c r="E301" s="200" t="s">
        <v>1</v>
      </c>
      <c r="F301" s="201" t="s">
        <v>359</v>
      </c>
      <c r="H301" s="202">
        <v>8.4659999999999993</v>
      </c>
      <c r="I301" s="203"/>
      <c r="L301" s="199"/>
      <c r="M301" s="204"/>
      <c r="N301" s="205"/>
      <c r="O301" s="205"/>
      <c r="P301" s="205"/>
      <c r="Q301" s="205"/>
      <c r="R301" s="205"/>
      <c r="S301" s="205"/>
      <c r="T301" s="206"/>
      <c r="AT301" s="200" t="s">
        <v>170</v>
      </c>
      <c r="AU301" s="200" t="s">
        <v>94</v>
      </c>
      <c r="AV301" s="14" t="s">
        <v>173</v>
      </c>
      <c r="AW301" s="14" t="s">
        <v>29</v>
      </c>
      <c r="AX301" s="14" t="s">
        <v>75</v>
      </c>
      <c r="AY301" s="200" t="s">
        <v>162</v>
      </c>
    </row>
    <row r="302" spans="1:65" s="13" customFormat="1" ht="11.25">
      <c r="B302" s="190"/>
      <c r="D302" s="191" t="s">
        <v>170</v>
      </c>
      <c r="E302" s="192" t="s">
        <v>1</v>
      </c>
      <c r="F302" s="193" t="s">
        <v>498</v>
      </c>
      <c r="H302" s="194">
        <v>8.64</v>
      </c>
      <c r="I302" s="195"/>
      <c r="L302" s="190"/>
      <c r="M302" s="196"/>
      <c r="N302" s="197"/>
      <c r="O302" s="197"/>
      <c r="P302" s="197"/>
      <c r="Q302" s="197"/>
      <c r="R302" s="197"/>
      <c r="S302" s="197"/>
      <c r="T302" s="198"/>
      <c r="AT302" s="192" t="s">
        <v>170</v>
      </c>
      <c r="AU302" s="192" t="s">
        <v>94</v>
      </c>
      <c r="AV302" s="13" t="s">
        <v>94</v>
      </c>
      <c r="AW302" s="13" t="s">
        <v>29</v>
      </c>
      <c r="AX302" s="13" t="s">
        <v>75</v>
      </c>
      <c r="AY302" s="192" t="s">
        <v>162</v>
      </c>
    </row>
    <row r="303" spans="1:65" s="14" customFormat="1" ht="11.25">
      <c r="B303" s="199"/>
      <c r="D303" s="191" t="s">
        <v>170</v>
      </c>
      <c r="E303" s="200" t="s">
        <v>1</v>
      </c>
      <c r="F303" s="201" t="s">
        <v>351</v>
      </c>
      <c r="H303" s="202">
        <v>8.64</v>
      </c>
      <c r="I303" s="203"/>
      <c r="L303" s="199"/>
      <c r="M303" s="204"/>
      <c r="N303" s="205"/>
      <c r="O303" s="205"/>
      <c r="P303" s="205"/>
      <c r="Q303" s="205"/>
      <c r="R303" s="205"/>
      <c r="S303" s="205"/>
      <c r="T303" s="206"/>
      <c r="AT303" s="200" t="s">
        <v>170</v>
      </c>
      <c r="AU303" s="200" t="s">
        <v>94</v>
      </c>
      <c r="AV303" s="14" t="s">
        <v>173</v>
      </c>
      <c r="AW303" s="14" t="s">
        <v>29</v>
      </c>
      <c r="AX303" s="14" t="s">
        <v>75</v>
      </c>
      <c r="AY303" s="200" t="s">
        <v>162</v>
      </c>
    </row>
    <row r="304" spans="1:65" s="13" customFormat="1" ht="11.25">
      <c r="B304" s="190"/>
      <c r="D304" s="191" t="s">
        <v>170</v>
      </c>
      <c r="E304" s="192" t="s">
        <v>1</v>
      </c>
      <c r="F304" s="193" t="s">
        <v>499</v>
      </c>
      <c r="H304" s="194">
        <v>34.4</v>
      </c>
      <c r="I304" s="195"/>
      <c r="L304" s="190"/>
      <c r="M304" s="196"/>
      <c r="N304" s="197"/>
      <c r="O304" s="197"/>
      <c r="P304" s="197"/>
      <c r="Q304" s="197"/>
      <c r="R304" s="197"/>
      <c r="S304" s="197"/>
      <c r="T304" s="198"/>
      <c r="AT304" s="192" t="s">
        <v>170</v>
      </c>
      <c r="AU304" s="192" t="s">
        <v>94</v>
      </c>
      <c r="AV304" s="13" t="s">
        <v>94</v>
      </c>
      <c r="AW304" s="13" t="s">
        <v>29</v>
      </c>
      <c r="AX304" s="13" t="s">
        <v>75</v>
      </c>
      <c r="AY304" s="192" t="s">
        <v>162</v>
      </c>
    </row>
    <row r="305" spans="1:65" s="14" customFormat="1" ht="11.25">
      <c r="B305" s="199"/>
      <c r="D305" s="191" t="s">
        <v>170</v>
      </c>
      <c r="E305" s="200" t="s">
        <v>1</v>
      </c>
      <c r="F305" s="201" t="s">
        <v>500</v>
      </c>
      <c r="H305" s="202">
        <v>34.4</v>
      </c>
      <c r="I305" s="203"/>
      <c r="L305" s="199"/>
      <c r="M305" s="204"/>
      <c r="N305" s="205"/>
      <c r="O305" s="205"/>
      <c r="P305" s="205"/>
      <c r="Q305" s="205"/>
      <c r="R305" s="205"/>
      <c r="S305" s="205"/>
      <c r="T305" s="206"/>
      <c r="AT305" s="200" t="s">
        <v>170</v>
      </c>
      <c r="AU305" s="200" t="s">
        <v>94</v>
      </c>
      <c r="AV305" s="14" t="s">
        <v>173</v>
      </c>
      <c r="AW305" s="14" t="s">
        <v>29</v>
      </c>
      <c r="AX305" s="14" t="s">
        <v>75</v>
      </c>
      <c r="AY305" s="200" t="s">
        <v>162</v>
      </c>
    </row>
    <row r="306" spans="1:65" s="13" customFormat="1" ht="11.25">
      <c r="B306" s="190"/>
      <c r="D306" s="191" t="s">
        <v>170</v>
      </c>
      <c r="E306" s="192" t="s">
        <v>1</v>
      </c>
      <c r="F306" s="193" t="s">
        <v>501</v>
      </c>
      <c r="H306" s="194">
        <v>3.3580000000000001</v>
      </c>
      <c r="I306" s="195"/>
      <c r="L306" s="190"/>
      <c r="M306" s="196"/>
      <c r="N306" s="197"/>
      <c r="O306" s="197"/>
      <c r="P306" s="197"/>
      <c r="Q306" s="197"/>
      <c r="R306" s="197"/>
      <c r="S306" s="197"/>
      <c r="T306" s="198"/>
      <c r="AT306" s="192" t="s">
        <v>170</v>
      </c>
      <c r="AU306" s="192" t="s">
        <v>94</v>
      </c>
      <c r="AV306" s="13" t="s">
        <v>94</v>
      </c>
      <c r="AW306" s="13" t="s">
        <v>29</v>
      </c>
      <c r="AX306" s="13" t="s">
        <v>75</v>
      </c>
      <c r="AY306" s="192" t="s">
        <v>162</v>
      </c>
    </row>
    <row r="307" spans="1:65" s="13" customFormat="1" ht="11.25">
      <c r="B307" s="190"/>
      <c r="D307" s="191" t="s">
        <v>170</v>
      </c>
      <c r="E307" s="192" t="s">
        <v>1</v>
      </c>
      <c r="F307" s="193" t="s">
        <v>502</v>
      </c>
      <c r="H307" s="194">
        <v>11.125</v>
      </c>
      <c r="I307" s="195"/>
      <c r="L307" s="190"/>
      <c r="M307" s="196"/>
      <c r="N307" s="197"/>
      <c r="O307" s="197"/>
      <c r="P307" s="197"/>
      <c r="Q307" s="197"/>
      <c r="R307" s="197"/>
      <c r="S307" s="197"/>
      <c r="T307" s="198"/>
      <c r="AT307" s="192" t="s">
        <v>170</v>
      </c>
      <c r="AU307" s="192" t="s">
        <v>94</v>
      </c>
      <c r="AV307" s="13" t="s">
        <v>94</v>
      </c>
      <c r="AW307" s="13" t="s">
        <v>29</v>
      </c>
      <c r="AX307" s="13" t="s">
        <v>75</v>
      </c>
      <c r="AY307" s="192" t="s">
        <v>162</v>
      </c>
    </row>
    <row r="308" spans="1:65" s="14" customFormat="1" ht="11.25">
      <c r="B308" s="199"/>
      <c r="D308" s="191" t="s">
        <v>170</v>
      </c>
      <c r="E308" s="200" t="s">
        <v>1</v>
      </c>
      <c r="F308" s="201" t="s">
        <v>410</v>
      </c>
      <c r="H308" s="202">
        <v>14.483000000000001</v>
      </c>
      <c r="I308" s="203"/>
      <c r="L308" s="199"/>
      <c r="M308" s="204"/>
      <c r="N308" s="205"/>
      <c r="O308" s="205"/>
      <c r="P308" s="205"/>
      <c r="Q308" s="205"/>
      <c r="R308" s="205"/>
      <c r="S308" s="205"/>
      <c r="T308" s="206"/>
      <c r="AT308" s="200" t="s">
        <v>170</v>
      </c>
      <c r="AU308" s="200" t="s">
        <v>94</v>
      </c>
      <c r="AV308" s="14" t="s">
        <v>173</v>
      </c>
      <c r="AW308" s="14" t="s">
        <v>29</v>
      </c>
      <c r="AX308" s="14" t="s">
        <v>75</v>
      </c>
      <c r="AY308" s="200" t="s">
        <v>162</v>
      </c>
    </row>
    <row r="309" spans="1:65" s="13" customFormat="1" ht="11.25">
      <c r="B309" s="190"/>
      <c r="D309" s="191" t="s">
        <v>170</v>
      </c>
      <c r="E309" s="192" t="s">
        <v>1</v>
      </c>
      <c r="F309" s="193" t="s">
        <v>503</v>
      </c>
      <c r="H309" s="194">
        <v>33.314</v>
      </c>
      <c r="I309" s="195"/>
      <c r="L309" s="190"/>
      <c r="M309" s="196"/>
      <c r="N309" s="197"/>
      <c r="O309" s="197"/>
      <c r="P309" s="197"/>
      <c r="Q309" s="197"/>
      <c r="R309" s="197"/>
      <c r="S309" s="197"/>
      <c r="T309" s="198"/>
      <c r="AT309" s="192" t="s">
        <v>170</v>
      </c>
      <c r="AU309" s="192" t="s">
        <v>94</v>
      </c>
      <c r="AV309" s="13" t="s">
        <v>94</v>
      </c>
      <c r="AW309" s="13" t="s">
        <v>29</v>
      </c>
      <c r="AX309" s="13" t="s">
        <v>75</v>
      </c>
      <c r="AY309" s="192" t="s">
        <v>162</v>
      </c>
    </row>
    <row r="310" spans="1:65" s="13" customFormat="1" ht="11.25">
      <c r="B310" s="190"/>
      <c r="D310" s="191" t="s">
        <v>170</v>
      </c>
      <c r="E310" s="192" t="s">
        <v>1</v>
      </c>
      <c r="F310" s="193" t="s">
        <v>504</v>
      </c>
      <c r="H310" s="194">
        <v>29.276</v>
      </c>
      <c r="I310" s="195"/>
      <c r="L310" s="190"/>
      <c r="M310" s="196"/>
      <c r="N310" s="197"/>
      <c r="O310" s="197"/>
      <c r="P310" s="197"/>
      <c r="Q310" s="197"/>
      <c r="R310" s="197"/>
      <c r="S310" s="197"/>
      <c r="T310" s="198"/>
      <c r="AT310" s="192" t="s">
        <v>170</v>
      </c>
      <c r="AU310" s="192" t="s">
        <v>94</v>
      </c>
      <c r="AV310" s="13" t="s">
        <v>94</v>
      </c>
      <c r="AW310" s="13" t="s">
        <v>29</v>
      </c>
      <c r="AX310" s="13" t="s">
        <v>75</v>
      </c>
      <c r="AY310" s="192" t="s">
        <v>162</v>
      </c>
    </row>
    <row r="311" spans="1:65" s="14" customFormat="1" ht="11.25">
      <c r="B311" s="199"/>
      <c r="D311" s="191" t="s">
        <v>170</v>
      </c>
      <c r="E311" s="200" t="s">
        <v>1</v>
      </c>
      <c r="F311" s="201" t="s">
        <v>413</v>
      </c>
      <c r="H311" s="202">
        <v>62.59</v>
      </c>
      <c r="I311" s="203"/>
      <c r="L311" s="199"/>
      <c r="M311" s="204"/>
      <c r="N311" s="205"/>
      <c r="O311" s="205"/>
      <c r="P311" s="205"/>
      <c r="Q311" s="205"/>
      <c r="R311" s="205"/>
      <c r="S311" s="205"/>
      <c r="T311" s="206"/>
      <c r="AT311" s="200" t="s">
        <v>170</v>
      </c>
      <c r="AU311" s="200" t="s">
        <v>94</v>
      </c>
      <c r="AV311" s="14" t="s">
        <v>173</v>
      </c>
      <c r="AW311" s="14" t="s">
        <v>29</v>
      </c>
      <c r="AX311" s="14" t="s">
        <v>75</v>
      </c>
      <c r="AY311" s="200" t="s">
        <v>162</v>
      </c>
    </row>
    <row r="312" spans="1:65" s="13" customFormat="1" ht="11.25">
      <c r="B312" s="190"/>
      <c r="D312" s="191" t="s">
        <v>170</v>
      </c>
      <c r="E312" s="192" t="s">
        <v>1</v>
      </c>
      <c r="F312" s="193" t="s">
        <v>505</v>
      </c>
      <c r="H312" s="194">
        <v>5.3</v>
      </c>
      <c r="I312" s="195"/>
      <c r="L312" s="190"/>
      <c r="M312" s="196"/>
      <c r="N312" s="197"/>
      <c r="O312" s="197"/>
      <c r="P312" s="197"/>
      <c r="Q312" s="197"/>
      <c r="R312" s="197"/>
      <c r="S312" s="197"/>
      <c r="T312" s="198"/>
      <c r="AT312" s="192" t="s">
        <v>170</v>
      </c>
      <c r="AU312" s="192" t="s">
        <v>94</v>
      </c>
      <c r="AV312" s="13" t="s">
        <v>94</v>
      </c>
      <c r="AW312" s="13" t="s">
        <v>29</v>
      </c>
      <c r="AX312" s="13" t="s">
        <v>75</v>
      </c>
      <c r="AY312" s="192" t="s">
        <v>162</v>
      </c>
    </row>
    <row r="313" spans="1:65" s="14" customFormat="1" ht="11.25">
      <c r="B313" s="199"/>
      <c r="D313" s="191" t="s">
        <v>170</v>
      </c>
      <c r="E313" s="200" t="s">
        <v>1</v>
      </c>
      <c r="F313" s="201" t="s">
        <v>415</v>
      </c>
      <c r="H313" s="202">
        <v>5.3</v>
      </c>
      <c r="I313" s="203"/>
      <c r="L313" s="199"/>
      <c r="M313" s="204"/>
      <c r="N313" s="205"/>
      <c r="O313" s="205"/>
      <c r="P313" s="205"/>
      <c r="Q313" s="205"/>
      <c r="R313" s="205"/>
      <c r="S313" s="205"/>
      <c r="T313" s="206"/>
      <c r="AT313" s="200" t="s">
        <v>170</v>
      </c>
      <c r="AU313" s="200" t="s">
        <v>94</v>
      </c>
      <c r="AV313" s="14" t="s">
        <v>173</v>
      </c>
      <c r="AW313" s="14" t="s">
        <v>29</v>
      </c>
      <c r="AX313" s="14" t="s">
        <v>75</v>
      </c>
      <c r="AY313" s="200" t="s">
        <v>162</v>
      </c>
    </row>
    <row r="314" spans="1:65" s="15" customFormat="1" ht="11.25">
      <c r="B314" s="207"/>
      <c r="D314" s="191" t="s">
        <v>170</v>
      </c>
      <c r="E314" s="208" t="s">
        <v>1</v>
      </c>
      <c r="F314" s="209" t="s">
        <v>174</v>
      </c>
      <c r="H314" s="210">
        <v>145.57500000000002</v>
      </c>
      <c r="I314" s="211"/>
      <c r="L314" s="207"/>
      <c r="M314" s="212"/>
      <c r="N314" s="213"/>
      <c r="O314" s="213"/>
      <c r="P314" s="213"/>
      <c r="Q314" s="213"/>
      <c r="R314" s="213"/>
      <c r="S314" s="213"/>
      <c r="T314" s="214"/>
      <c r="AT314" s="208" t="s">
        <v>170</v>
      </c>
      <c r="AU314" s="208" t="s">
        <v>94</v>
      </c>
      <c r="AV314" s="15" t="s">
        <v>168</v>
      </c>
      <c r="AW314" s="15" t="s">
        <v>29</v>
      </c>
      <c r="AX314" s="15" t="s">
        <v>83</v>
      </c>
      <c r="AY314" s="208" t="s">
        <v>162</v>
      </c>
    </row>
    <row r="315" spans="1:65" s="12" customFormat="1" ht="25.9" customHeight="1">
      <c r="B315" s="164"/>
      <c r="D315" s="165" t="s">
        <v>74</v>
      </c>
      <c r="E315" s="166" t="s">
        <v>228</v>
      </c>
      <c r="F315" s="166" t="s">
        <v>229</v>
      </c>
      <c r="I315" s="167"/>
      <c r="J315" s="168">
        <f>BK315</f>
        <v>0</v>
      </c>
      <c r="L315" s="164"/>
      <c r="M315" s="169"/>
      <c r="N315" s="170"/>
      <c r="O315" s="170"/>
      <c r="P315" s="171">
        <f>P316</f>
        <v>0</v>
      </c>
      <c r="Q315" s="170"/>
      <c r="R315" s="171">
        <f>R316</f>
        <v>0</v>
      </c>
      <c r="S315" s="170"/>
      <c r="T315" s="172">
        <f>T316</f>
        <v>0</v>
      </c>
      <c r="AR315" s="165" t="s">
        <v>168</v>
      </c>
      <c r="AT315" s="173" t="s">
        <v>74</v>
      </c>
      <c r="AU315" s="173" t="s">
        <v>75</v>
      </c>
      <c r="AY315" s="165" t="s">
        <v>162</v>
      </c>
      <c r="BK315" s="174">
        <f>BK316</f>
        <v>0</v>
      </c>
    </row>
    <row r="316" spans="1:65" s="2" customFormat="1" ht="33" customHeight="1">
      <c r="A316" s="34"/>
      <c r="B316" s="145"/>
      <c r="C316" s="177" t="s">
        <v>506</v>
      </c>
      <c r="D316" s="177" t="s">
        <v>164</v>
      </c>
      <c r="E316" s="178" t="s">
        <v>231</v>
      </c>
      <c r="F316" s="179" t="s">
        <v>507</v>
      </c>
      <c r="G316" s="180" t="s">
        <v>233</v>
      </c>
      <c r="H316" s="181">
        <v>50</v>
      </c>
      <c r="I316" s="182"/>
      <c r="J316" s="183">
        <f>ROUND(I316*H316,2)</f>
        <v>0</v>
      </c>
      <c r="K316" s="184"/>
      <c r="L316" s="35"/>
      <c r="M316" s="185" t="s">
        <v>1</v>
      </c>
      <c r="N316" s="186" t="s">
        <v>41</v>
      </c>
      <c r="O316" s="63"/>
      <c r="P316" s="187">
        <f>O316*H316</f>
        <v>0</v>
      </c>
      <c r="Q316" s="187">
        <v>0</v>
      </c>
      <c r="R316" s="187">
        <f>Q316*H316</f>
        <v>0</v>
      </c>
      <c r="S316" s="187">
        <v>0</v>
      </c>
      <c r="T316" s="188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89" t="s">
        <v>234</v>
      </c>
      <c r="AT316" s="189" t="s">
        <v>164</v>
      </c>
      <c r="AU316" s="189" t="s">
        <v>83</v>
      </c>
      <c r="AY316" s="17" t="s">
        <v>162</v>
      </c>
      <c r="BE316" s="107">
        <f>IF(N316="základná",J316,0)</f>
        <v>0</v>
      </c>
      <c r="BF316" s="107">
        <f>IF(N316="znížená",J316,0)</f>
        <v>0</v>
      </c>
      <c r="BG316" s="107">
        <f>IF(N316="zákl. prenesená",J316,0)</f>
        <v>0</v>
      </c>
      <c r="BH316" s="107">
        <f>IF(N316="zníž. prenesená",J316,0)</f>
        <v>0</v>
      </c>
      <c r="BI316" s="107">
        <f>IF(N316="nulová",J316,0)</f>
        <v>0</v>
      </c>
      <c r="BJ316" s="17" t="s">
        <v>94</v>
      </c>
      <c r="BK316" s="107">
        <f>ROUND(I316*H316,2)</f>
        <v>0</v>
      </c>
      <c r="BL316" s="17" t="s">
        <v>234</v>
      </c>
      <c r="BM316" s="189" t="s">
        <v>508</v>
      </c>
    </row>
    <row r="317" spans="1:65" s="12" customFormat="1" ht="25.9" customHeight="1">
      <c r="B317" s="164"/>
      <c r="D317" s="165" t="s">
        <v>74</v>
      </c>
      <c r="E317" s="166" t="s">
        <v>141</v>
      </c>
      <c r="F317" s="166" t="s">
        <v>509</v>
      </c>
      <c r="I317" s="167"/>
      <c r="J317" s="168">
        <f>BK317</f>
        <v>0</v>
      </c>
      <c r="L317" s="164"/>
      <c r="M317" s="169"/>
      <c r="N317" s="170"/>
      <c r="O317" s="170"/>
      <c r="P317" s="171">
        <f>SUM(P318:P319)</f>
        <v>0</v>
      </c>
      <c r="Q317" s="170"/>
      <c r="R317" s="171">
        <f>SUM(R318:R319)</f>
        <v>0</v>
      </c>
      <c r="S317" s="170"/>
      <c r="T317" s="172">
        <f>SUM(T318:T319)</f>
        <v>0</v>
      </c>
      <c r="AR317" s="165" t="s">
        <v>188</v>
      </c>
      <c r="AT317" s="173" t="s">
        <v>74</v>
      </c>
      <c r="AU317" s="173" t="s">
        <v>75</v>
      </c>
      <c r="AY317" s="165" t="s">
        <v>162</v>
      </c>
      <c r="BK317" s="174">
        <f>SUM(BK318:BK319)</f>
        <v>0</v>
      </c>
    </row>
    <row r="318" spans="1:65" s="2" customFormat="1" ht="24.2" customHeight="1">
      <c r="A318" s="34"/>
      <c r="B318" s="145"/>
      <c r="C318" s="177" t="s">
        <v>510</v>
      </c>
      <c r="D318" s="177" t="s">
        <v>164</v>
      </c>
      <c r="E318" s="178" t="s">
        <v>511</v>
      </c>
      <c r="F318" s="179" t="s">
        <v>512</v>
      </c>
      <c r="G318" s="180" t="s">
        <v>513</v>
      </c>
      <c r="H318" s="181">
        <v>1</v>
      </c>
      <c r="I318" s="182"/>
      <c r="J318" s="183">
        <f>ROUND(I318*H318,2)</f>
        <v>0</v>
      </c>
      <c r="K318" s="184"/>
      <c r="L318" s="35"/>
      <c r="M318" s="185" t="s">
        <v>1</v>
      </c>
      <c r="N318" s="186" t="s">
        <v>41</v>
      </c>
      <c r="O318" s="63"/>
      <c r="P318" s="187">
        <f>O318*H318</f>
        <v>0</v>
      </c>
      <c r="Q318" s="187">
        <v>0</v>
      </c>
      <c r="R318" s="187">
        <f>Q318*H318</f>
        <v>0</v>
      </c>
      <c r="S318" s="187">
        <v>0</v>
      </c>
      <c r="T318" s="188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89" t="s">
        <v>514</v>
      </c>
      <c r="AT318" s="189" t="s">
        <v>164</v>
      </c>
      <c r="AU318" s="189" t="s">
        <v>83</v>
      </c>
      <c r="AY318" s="17" t="s">
        <v>162</v>
      </c>
      <c r="BE318" s="107">
        <f>IF(N318="základná",J318,0)</f>
        <v>0</v>
      </c>
      <c r="BF318" s="107">
        <f>IF(N318="znížená",J318,0)</f>
        <v>0</v>
      </c>
      <c r="BG318" s="107">
        <f>IF(N318="zákl. prenesená",J318,0)</f>
        <v>0</v>
      </c>
      <c r="BH318" s="107">
        <f>IF(N318="zníž. prenesená",J318,0)</f>
        <v>0</v>
      </c>
      <c r="BI318" s="107">
        <f>IF(N318="nulová",J318,0)</f>
        <v>0</v>
      </c>
      <c r="BJ318" s="17" t="s">
        <v>94</v>
      </c>
      <c r="BK318" s="107">
        <f>ROUND(I318*H318,2)</f>
        <v>0</v>
      </c>
      <c r="BL318" s="17" t="s">
        <v>514</v>
      </c>
      <c r="BM318" s="189" t="s">
        <v>515</v>
      </c>
    </row>
    <row r="319" spans="1:65" s="2" customFormat="1" ht="24.2" customHeight="1">
      <c r="A319" s="34"/>
      <c r="B319" s="145"/>
      <c r="C319" s="177" t="s">
        <v>516</v>
      </c>
      <c r="D319" s="177" t="s">
        <v>164</v>
      </c>
      <c r="E319" s="178" t="s">
        <v>517</v>
      </c>
      <c r="F319" s="179" t="s">
        <v>518</v>
      </c>
      <c r="G319" s="180" t="s">
        <v>513</v>
      </c>
      <c r="H319" s="181">
        <v>1</v>
      </c>
      <c r="I319" s="182"/>
      <c r="J319" s="183">
        <f>ROUND(I319*H319,2)</f>
        <v>0</v>
      </c>
      <c r="K319" s="184"/>
      <c r="L319" s="35"/>
      <c r="M319" s="216" t="s">
        <v>1</v>
      </c>
      <c r="N319" s="217" t="s">
        <v>41</v>
      </c>
      <c r="O319" s="218"/>
      <c r="P319" s="219">
        <f>O319*H319</f>
        <v>0</v>
      </c>
      <c r="Q319" s="219">
        <v>0</v>
      </c>
      <c r="R319" s="219">
        <f>Q319*H319</f>
        <v>0</v>
      </c>
      <c r="S319" s="219">
        <v>0</v>
      </c>
      <c r="T319" s="220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89" t="s">
        <v>514</v>
      </c>
      <c r="AT319" s="189" t="s">
        <v>164</v>
      </c>
      <c r="AU319" s="189" t="s">
        <v>83</v>
      </c>
      <c r="AY319" s="17" t="s">
        <v>162</v>
      </c>
      <c r="BE319" s="107">
        <f>IF(N319="základná",J319,0)</f>
        <v>0</v>
      </c>
      <c r="BF319" s="107">
        <f>IF(N319="znížená",J319,0)</f>
        <v>0</v>
      </c>
      <c r="BG319" s="107">
        <f>IF(N319="zákl. prenesená",J319,0)</f>
        <v>0</v>
      </c>
      <c r="BH319" s="107">
        <f>IF(N319="zníž. prenesená",J319,0)</f>
        <v>0</v>
      </c>
      <c r="BI319" s="107">
        <f>IF(N319="nulová",J319,0)</f>
        <v>0</v>
      </c>
      <c r="BJ319" s="17" t="s">
        <v>94</v>
      </c>
      <c r="BK319" s="107">
        <f>ROUND(I319*H319,2)</f>
        <v>0</v>
      </c>
      <c r="BL319" s="17" t="s">
        <v>514</v>
      </c>
      <c r="BM319" s="189" t="s">
        <v>519</v>
      </c>
    </row>
    <row r="320" spans="1:65" s="2" customFormat="1" ht="6.95" customHeight="1">
      <c r="A320" s="34"/>
      <c r="B320" s="52"/>
      <c r="C320" s="53"/>
      <c r="D320" s="53"/>
      <c r="E320" s="53"/>
      <c r="F320" s="53"/>
      <c r="G320" s="53"/>
      <c r="H320" s="53"/>
      <c r="I320" s="53"/>
      <c r="J320" s="53"/>
      <c r="K320" s="53"/>
      <c r="L320" s="35"/>
      <c r="M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</row>
  </sheetData>
  <autoFilter ref="C141:K319" xr:uid="{00000000-0009-0000-0000-000003000000}"/>
  <mergeCells count="17">
    <mergeCell ref="E134:H134"/>
    <mergeCell ref="L2:V2"/>
    <mergeCell ref="D116:F116"/>
    <mergeCell ref="D117:F117"/>
    <mergeCell ref="D118:F118"/>
    <mergeCell ref="E130:H130"/>
    <mergeCell ref="E132:H132"/>
    <mergeCell ref="E85:H85"/>
    <mergeCell ref="E87:H87"/>
    <mergeCell ref="E89:H89"/>
    <mergeCell ref="D114:F114"/>
    <mergeCell ref="D115:F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6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98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125</v>
      </c>
      <c r="L4" s="20"/>
      <c r="M4" s="114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83" t="str">
        <f>'Rekapitulácia stavby'!K6</f>
        <v>Výstavba a obnova občianskej infraštruktúry v lesných ekosystémoch SNV</v>
      </c>
      <c r="F7" s="284"/>
      <c r="G7" s="284"/>
      <c r="H7" s="284"/>
      <c r="L7" s="20"/>
    </row>
    <row r="8" spans="1:46" s="1" customFormat="1" ht="12" customHeight="1">
      <c r="B8" s="20"/>
      <c r="D8" s="27" t="s">
        <v>126</v>
      </c>
      <c r="L8" s="20"/>
    </row>
    <row r="9" spans="1:46" s="2" customFormat="1" ht="16.5" customHeight="1">
      <c r="A9" s="34"/>
      <c r="B9" s="35"/>
      <c r="C9" s="34"/>
      <c r="D9" s="34"/>
      <c r="E9" s="283" t="s">
        <v>263</v>
      </c>
      <c r="F9" s="285"/>
      <c r="G9" s="285"/>
      <c r="H9" s="285"/>
      <c r="I9" s="34"/>
      <c r="J9" s="34"/>
      <c r="K9" s="34"/>
      <c r="L9" s="4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5"/>
      <c r="C10" s="34"/>
      <c r="D10" s="27" t="s">
        <v>264</v>
      </c>
      <c r="E10" s="34"/>
      <c r="F10" s="34"/>
      <c r="G10" s="34"/>
      <c r="H10" s="34"/>
      <c r="I10" s="34"/>
      <c r="J10" s="34"/>
      <c r="K10" s="34"/>
      <c r="L10" s="4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6.5" customHeight="1">
      <c r="A11" s="34"/>
      <c r="B11" s="35"/>
      <c r="C11" s="34"/>
      <c r="D11" s="34"/>
      <c r="E11" s="237" t="s">
        <v>520</v>
      </c>
      <c r="F11" s="285"/>
      <c r="G11" s="285"/>
      <c r="H11" s="285"/>
      <c r="I11" s="34"/>
      <c r="J11" s="34"/>
      <c r="K11" s="34"/>
      <c r="L11" s="4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1.25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4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2" customHeight="1">
      <c r="A13" s="34"/>
      <c r="B13" s="35"/>
      <c r="C13" s="34"/>
      <c r="D13" s="27" t="s">
        <v>16</v>
      </c>
      <c r="E13" s="34"/>
      <c r="F13" s="25" t="s">
        <v>1</v>
      </c>
      <c r="G13" s="34"/>
      <c r="H13" s="34"/>
      <c r="I13" s="27" t="s">
        <v>17</v>
      </c>
      <c r="J13" s="25" t="s">
        <v>1</v>
      </c>
      <c r="K13" s="34"/>
      <c r="L13" s="4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7" t="s">
        <v>18</v>
      </c>
      <c r="E14" s="34"/>
      <c r="F14" s="25" t="s">
        <v>19</v>
      </c>
      <c r="G14" s="34"/>
      <c r="H14" s="34"/>
      <c r="I14" s="27" t="s">
        <v>20</v>
      </c>
      <c r="J14" s="60">
        <f>'Rekapitulácia stavby'!AN8</f>
        <v>44873</v>
      </c>
      <c r="K14" s="34"/>
      <c r="L14" s="4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0.9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4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2" customHeight="1">
      <c r="A16" s="34"/>
      <c r="B16" s="35"/>
      <c r="C16" s="34"/>
      <c r="D16" s="27" t="s">
        <v>21</v>
      </c>
      <c r="E16" s="34"/>
      <c r="F16" s="34"/>
      <c r="G16" s="34"/>
      <c r="H16" s="34"/>
      <c r="I16" s="27" t="s">
        <v>22</v>
      </c>
      <c r="J16" s="25" t="s">
        <v>1</v>
      </c>
      <c r="K16" s="34"/>
      <c r="L16" s="4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8" customHeight="1">
      <c r="A17" s="34"/>
      <c r="B17" s="35"/>
      <c r="C17" s="34"/>
      <c r="D17" s="34"/>
      <c r="E17" s="25" t="s">
        <v>23</v>
      </c>
      <c r="F17" s="34"/>
      <c r="G17" s="34"/>
      <c r="H17" s="34"/>
      <c r="I17" s="27" t="s">
        <v>24</v>
      </c>
      <c r="J17" s="25" t="s">
        <v>1</v>
      </c>
      <c r="K17" s="34"/>
      <c r="L17" s="4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6.95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4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2" customHeight="1">
      <c r="A19" s="34"/>
      <c r="B19" s="35"/>
      <c r="C19" s="34"/>
      <c r="D19" s="27" t="s">
        <v>25</v>
      </c>
      <c r="E19" s="34"/>
      <c r="F19" s="34"/>
      <c r="G19" s="34"/>
      <c r="H19" s="34"/>
      <c r="I19" s="27" t="s">
        <v>22</v>
      </c>
      <c r="J19" s="28" t="str">
        <f>'Rekapitulácia stavby'!AN13</f>
        <v>Vyplň údaj</v>
      </c>
      <c r="K19" s="34"/>
      <c r="L19" s="4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8" customHeight="1">
      <c r="A20" s="34"/>
      <c r="B20" s="35"/>
      <c r="C20" s="34"/>
      <c r="D20" s="34"/>
      <c r="E20" s="286" t="str">
        <f>'Rekapitulácia stavby'!E14</f>
        <v>Vyplň údaj</v>
      </c>
      <c r="F20" s="244"/>
      <c r="G20" s="244"/>
      <c r="H20" s="244"/>
      <c r="I20" s="27" t="s">
        <v>24</v>
      </c>
      <c r="J20" s="28" t="str">
        <f>'Rekapitulácia stavby'!AN14</f>
        <v>Vyplň údaj</v>
      </c>
      <c r="K20" s="34"/>
      <c r="L20" s="4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6.95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4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2" customHeight="1">
      <c r="A22" s="34"/>
      <c r="B22" s="35"/>
      <c r="C22" s="34"/>
      <c r="D22" s="27" t="s">
        <v>27</v>
      </c>
      <c r="E22" s="34"/>
      <c r="F22" s="34"/>
      <c r="G22" s="34"/>
      <c r="H22" s="34"/>
      <c r="I22" s="27" t="s">
        <v>22</v>
      </c>
      <c r="J22" s="25" t="s">
        <v>1</v>
      </c>
      <c r="K22" s="34"/>
      <c r="L22" s="4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8" customHeight="1">
      <c r="A23" s="34"/>
      <c r="B23" s="35"/>
      <c r="C23" s="34"/>
      <c r="D23" s="34"/>
      <c r="E23" s="25" t="s">
        <v>28</v>
      </c>
      <c r="F23" s="34"/>
      <c r="G23" s="34"/>
      <c r="H23" s="34"/>
      <c r="I23" s="27" t="s">
        <v>24</v>
      </c>
      <c r="J23" s="25" t="s">
        <v>1</v>
      </c>
      <c r="K23" s="34"/>
      <c r="L23" s="4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6.95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4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12" customHeight="1">
      <c r="A25" s="34"/>
      <c r="B25" s="35"/>
      <c r="C25" s="34"/>
      <c r="D25" s="27" t="s">
        <v>30</v>
      </c>
      <c r="E25" s="34"/>
      <c r="F25" s="34"/>
      <c r="G25" s="34"/>
      <c r="H25" s="34"/>
      <c r="I25" s="27" t="s">
        <v>22</v>
      </c>
      <c r="J25" s="25" t="str">
        <f>IF('Rekapitulácia stavby'!AN19="","",'Rekapitulácia stavby'!AN19)</f>
        <v/>
      </c>
      <c r="K25" s="34"/>
      <c r="L25" s="4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8" customHeight="1">
      <c r="A26" s="34"/>
      <c r="B26" s="35"/>
      <c r="C26" s="34"/>
      <c r="D26" s="34"/>
      <c r="E26" s="25" t="str">
        <f>IF('Rekapitulácia stavby'!E20="","",'Rekapitulácia stavby'!E20)</f>
        <v xml:space="preserve"> </v>
      </c>
      <c r="F26" s="34"/>
      <c r="G26" s="34"/>
      <c r="H26" s="34"/>
      <c r="I26" s="27" t="s">
        <v>24</v>
      </c>
      <c r="J26" s="25" t="str">
        <f>IF('Rekapitulácia stavby'!AN20="","",'Rekapitulácia stavby'!AN20)</f>
        <v/>
      </c>
      <c r="K26" s="34"/>
      <c r="L26" s="4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47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12" customHeight="1">
      <c r="A28" s="34"/>
      <c r="B28" s="35"/>
      <c r="C28" s="34"/>
      <c r="D28" s="27" t="s">
        <v>32</v>
      </c>
      <c r="E28" s="34"/>
      <c r="F28" s="34"/>
      <c r="G28" s="34"/>
      <c r="H28" s="34"/>
      <c r="I28" s="34"/>
      <c r="J28" s="34"/>
      <c r="K28" s="34"/>
      <c r="L28" s="4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8" customFormat="1" ht="16.5" customHeight="1">
      <c r="A29" s="115"/>
      <c r="B29" s="116"/>
      <c r="C29" s="115"/>
      <c r="D29" s="115"/>
      <c r="E29" s="249" t="s">
        <v>1</v>
      </c>
      <c r="F29" s="249"/>
      <c r="G29" s="249"/>
      <c r="H29" s="249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4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5"/>
      <c r="C31" s="34"/>
      <c r="D31" s="71"/>
      <c r="E31" s="71"/>
      <c r="F31" s="71"/>
      <c r="G31" s="71"/>
      <c r="H31" s="71"/>
      <c r="I31" s="71"/>
      <c r="J31" s="71"/>
      <c r="K31" s="71"/>
      <c r="L31" s="4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5"/>
      <c r="C32" s="34"/>
      <c r="D32" s="25" t="s">
        <v>128</v>
      </c>
      <c r="E32" s="34"/>
      <c r="F32" s="34"/>
      <c r="G32" s="34"/>
      <c r="H32" s="34"/>
      <c r="I32" s="34"/>
      <c r="J32" s="33">
        <f>J98</f>
        <v>0</v>
      </c>
      <c r="K32" s="34"/>
      <c r="L32" s="4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5"/>
      <c r="C33" s="34"/>
      <c r="D33" s="32" t="s">
        <v>119</v>
      </c>
      <c r="E33" s="34"/>
      <c r="F33" s="34"/>
      <c r="G33" s="34"/>
      <c r="H33" s="34"/>
      <c r="I33" s="34"/>
      <c r="J33" s="33">
        <f>J109</f>
        <v>0</v>
      </c>
      <c r="K33" s="34"/>
      <c r="L33" s="4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25.35" customHeight="1">
      <c r="A34" s="34"/>
      <c r="B34" s="35"/>
      <c r="C34" s="34"/>
      <c r="D34" s="118" t="s">
        <v>35</v>
      </c>
      <c r="E34" s="34"/>
      <c r="F34" s="34"/>
      <c r="G34" s="34"/>
      <c r="H34" s="34"/>
      <c r="I34" s="34"/>
      <c r="J34" s="76">
        <f>ROUND(J32 + J33, 2)</f>
        <v>0</v>
      </c>
      <c r="K34" s="34"/>
      <c r="L34" s="4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6.95" customHeight="1">
      <c r="A35" s="34"/>
      <c r="B35" s="35"/>
      <c r="C35" s="34"/>
      <c r="D35" s="71"/>
      <c r="E35" s="71"/>
      <c r="F35" s="71"/>
      <c r="G35" s="71"/>
      <c r="H35" s="71"/>
      <c r="I35" s="71"/>
      <c r="J35" s="71"/>
      <c r="K35" s="71"/>
      <c r="L35" s="4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5"/>
      <c r="C36" s="34"/>
      <c r="D36" s="34"/>
      <c r="E36" s="34"/>
      <c r="F36" s="38" t="s">
        <v>37</v>
      </c>
      <c r="G36" s="34"/>
      <c r="H36" s="34"/>
      <c r="I36" s="38" t="s">
        <v>36</v>
      </c>
      <c r="J36" s="38" t="s">
        <v>38</v>
      </c>
      <c r="K36" s="34"/>
      <c r="L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customHeight="1">
      <c r="A37" s="34"/>
      <c r="B37" s="35"/>
      <c r="C37" s="34"/>
      <c r="D37" s="119" t="s">
        <v>39</v>
      </c>
      <c r="E37" s="40" t="s">
        <v>40</v>
      </c>
      <c r="F37" s="120">
        <f>ROUND((SUM(BE109:BE116) + SUM(BE138:BE166)),  2)</f>
        <v>0</v>
      </c>
      <c r="G37" s="121"/>
      <c r="H37" s="121"/>
      <c r="I37" s="122">
        <v>0.2</v>
      </c>
      <c r="J37" s="120">
        <f>ROUND(((SUM(BE109:BE116) + SUM(BE138:BE166))*I37),  2)</f>
        <v>0</v>
      </c>
      <c r="K37" s="34"/>
      <c r="L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35"/>
      <c r="C38" s="34"/>
      <c r="D38" s="34"/>
      <c r="E38" s="40" t="s">
        <v>41</v>
      </c>
      <c r="F38" s="120">
        <f>ROUND((SUM(BF109:BF116) + SUM(BF138:BF166)),  2)</f>
        <v>0</v>
      </c>
      <c r="G38" s="121"/>
      <c r="H38" s="121"/>
      <c r="I38" s="122">
        <v>0.2</v>
      </c>
      <c r="J38" s="120">
        <f>ROUND(((SUM(BF109:BF116) + SUM(BF138:BF166))*I38),  2)</f>
        <v>0</v>
      </c>
      <c r="K38" s="34"/>
      <c r="L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5"/>
      <c r="C39" s="34"/>
      <c r="D39" s="34"/>
      <c r="E39" s="27" t="s">
        <v>42</v>
      </c>
      <c r="F39" s="123">
        <f>ROUND((SUM(BG109:BG116) + SUM(BG138:BG166)),  2)</f>
        <v>0</v>
      </c>
      <c r="G39" s="34"/>
      <c r="H39" s="34"/>
      <c r="I39" s="124">
        <v>0.2</v>
      </c>
      <c r="J39" s="123">
        <f>0</f>
        <v>0</v>
      </c>
      <c r="K39" s="34"/>
      <c r="L39" s="4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hidden="1" customHeight="1">
      <c r="A40" s="34"/>
      <c r="B40" s="35"/>
      <c r="C40" s="34"/>
      <c r="D40" s="34"/>
      <c r="E40" s="27" t="s">
        <v>43</v>
      </c>
      <c r="F40" s="123">
        <f>ROUND((SUM(BH109:BH116) + SUM(BH138:BH166)),  2)</f>
        <v>0</v>
      </c>
      <c r="G40" s="34"/>
      <c r="H40" s="34"/>
      <c r="I40" s="124">
        <v>0.2</v>
      </c>
      <c r="J40" s="123">
        <f>0</f>
        <v>0</v>
      </c>
      <c r="K40" s="34"/>
      <c r="L40" s="4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14.45" hidden="1" customHeight="1">
      <c r="A41" s="34"/>
      <c r="B41" s="35"/>
      <c r="C41" s="34"/>
      <c r="D41" s="34"/>
      <c r="E41" s="40" t="s">
        <v>44</v>
      </c>
      <c r="F41" s="120">
        <f>ROUND((SUM(BI109:BI116) + SUM(BI138:BI166)),  2)</f>
        <v>0</v>
      </c>
      <c r="G41" s="121"/>
      <c r="H41" s="121"/>
      <c r="I41" s="122">
        <v>0</v>
      </c>
      <c r="J41" s="120">
        <f>0</f>
        <v>0</v>
      </c>
      <c r="K41" s="34"/>
      <c r="L41" s="47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6.9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47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5.35" customHeight="1">
      <c r="A43" s="34"/>
      <c r="B43" s="35"/>
      <c r="C43" s="112"/>
      <c r="D43" s="125" t="s">
        <v>45</v>
      </c>
      <c r="E43" s="65"/>
      <c r="F43" s="65"/>
      <c r="G43" s="126" t="s">
        <v>46</v>
      </c>
      <c r="H43" s="127" t="s">
        <v>47</v>
      </c>
      <c r="I43" s="65"/>
      <c r="J43" s="128">
        <f>SUM(J34:J41)</f>
        <v>0</v>
      </c>
      <c r="K43" s="129"/>
      <c r="L43" s="47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14.45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47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7"/>
      <c r="D50" s="48" t="s">
        <v>48</v>
      </c>
      <c r="E50" s="49"/>
      <c r="F50" s="49"/>
      <c r="G50" s="48" t="s">
        <v>49</v>
      </c>
      <c r="H50" s="49"/>
      <c r="I50" s="49"/>
      <c r="J50" s="49"/>
      <c r="K50" s="49"/>
      <c r="L50" s="47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5"/>
      <c r="C61" s="34"/>
      <c r="D61" s="50" t="s">
        <v>50</v>
      </c>
      <c r="E61" s="37"/>
      <c r="F61" s="130" t="s">
        <v>51</v>
      </c>
      <c r="G61" s="50" t="s">
        <v>50</v>
      </c>
      <c r="H61" s="37"/>
      <c r="I61" s="37"/>
      <c r="J61" s="131" t="s">
        <v>51</v>
      </c>
      <c r="K61" s="37"/>
      <c r="L61" s="47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5"/>
      <c r="C65" s="34"/>
      <c r="D65" s="48" t="s">
        <v>52</v>
      </c>
      <c r="E65" s="51"/>
      <c r="F65" s="51"/>
      <c r="G65" s="48" t="s">
        <v>53</v>
      </c>
      <c r="H65" s="51"/>
      <c r="I65" s="51"/>
      <c r="J65" s="51"/>
      <c r="K65" s="51"/>
      <c r="L65" s="47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5"/>
      <c r="C76" s="34"/>
      <c r="D76" s="50" t="s">
        <v>50</v>
      </c>
      <c r="E76" s="37"/>
      <c r="F76" s="130" t="s">
        <v>51</v>
      </c>
      <c r="G76" s="50" t="s">
        <v>50</v>
      </c>
      <c r="H76" s="37"/>
      <c r="I76" s="37"/>
      <c r="J76" s="131" t="s">
        <v>51</v>
      </c>
      <c r="K76" s="37"/>
      <c r="L76" s="47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31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31" s="2" customFormat="1" ht="24.95" customHeight="1">
      <c r="A82" s="34"/>
      <c r="B82" s="35"/>
      <c r="C82" s="21" t="s">
        <v>129</v>
      </c>
      <c r="D82" s="34"/>
      <c r="E82" s="34"/>
      <c r="F82" s="34"/>
      <c r="G82" s="34"/>
      <c r="H82" s="34"/>
      <c r="I82" s="34"/>
      <c r="J82" s="34"/>
      <c r="K82" s="34"/>
      <c r="L82" s="4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31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4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31" s="2" customFormat="1" ht="12" customHeight="1">
      <c r="A84" s="34"/>
      <c r="B84" s="35"/>
      <c r="C84" s="27" t="s">
        <v>15</v>
      </c>
      <c r="D84" s="34"/>
      <c r="E84" s="34"/>
      <c r="F84" s="34"/>
      <c r="G84" s="34"/>
      <c r="H84" s="34"/>
      <c r="I84" s="34"/>
      <c r="J84" s="34"/>
      <c r="K84" s="34"/>
      <c r="L84" s="4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31" s="2" customFormat="1" ht="16.5" customHeight="1">
      <c r="A85" s="34"/>
      <c r="B85" s="35"/>
      <c r="C85" s="34"/>
      <c r="D85" s="34"/>
      <c r="E85" s="283" t="str">
        <f>E7</f>
        <v>Výstavba a obnova občianskej infraštruktúry v lesných ekosystémoch SNV</v>
      </c>
      <c r="F85" s="284"/>
      <c r="G85" s="284"/>
      <c r="H85" s="284"/>
      <c r="I85" s="34"/>
      <c r="J85" s="34"/>
      <c r="K85" s="34"/>
      <c r="L85" s="4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31" s="1" customFormat="1" ht="12" customHeight="1">
      <c r="B86" s="20"/>
      <c r="C86" s="27" t="s">
        <v>126</v>
      </c>
      <c r="L86" s="20"/>
    </row>
    <row r="87" spans="1:31" s="2" customFormat="1" ht="16.5" customHeight="1">
      <c r="A87" s="34"/>
      <c r="B87" s="35"/>
      <c r="C87" s="34"/>
      <c r="D87" s="34"/>
      <c r="E87" s="283" t="s">
        <v>263</v>
      </c>
      <c r="F87" s="285"/>
      <c r="G87" s="285"/>
      <c r="H87" s="285"/>
      <c r="I87" s="34"/>
      <c r="J87" s="34"/>
      <c r="K87" s="34"/>
      <c r="L87" s="4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31" s="2" customFormat="1" ht="12" customHeight="1">
      <c r="A88" s="34"/>
      <c r="B88" s="35"/>
      <c r="C88" s="27" t="s">
        <v>264</v>
      </c>
      <c r="D88" s="34"/>
      <c r="E88" s="34"/>
      <c r="F88" s="34"/>
      <c r="G88" s="34"/>
      <c r="H88" s="34"/>
      <c r="I88" s="34"/>
      <c r="J88" s="34"/>
      <c r="K88" s="34"/>
      <c r="L88" s="4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31" s="2" customFormat="1" ht="16.5" customHeight="1">
      <c r="A89" s="34"/>
      <c r="B89" s="35"/>
      <c r="C89" s="34"/>
      <c r="D89" s="34"/>
      <c r="E89" s="237" t="str">
        <f>E11</f>
        <v>SO 03-1 - Lavičky a odpadkové koše, ohnisko</v>
      </c>
      <c r="F89" s="285"/>
      <c r="G89" s="285"/>
      <c r="H89" s="285"/>
      <c r="I89" s="34"/>
      <c r="J89" s="34"/>
      <c r="K89" s="34"/>
      <c r="L89" s="4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31" s="2" customFormat="1" ht="6.9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4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31" s="2" customFormat="1" ht="12" customHeight="1">
      <c r="A91" s="34"/>
      <c r="B91" s="35"/>
      <c r="C91" s="27" t="s">
        <v>18</v>
      </c>
      <c r="D91" s="34"/>
      <c r="E91" s="34"/>
      <c r="F91" s="25" t="str">
        <f>F14</f>
        <v>Lesy mesta Spišská Nová Ves</v>
      </c>
      <c r="G91" s="34"/>
      <c r="H91" s="34"/>
      <c r="I91" s="27" t="s">
        <v>20</v>
      </c>
      <c r="J91" s="60">
        <f>IF(J14="","",J14)</f>
        <v>44873</v>
      </c>
      <c r="K91" s="34"/>
      <c r="L91" s="4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31" s="2" customFormat="1" ht="6.95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47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31" s="2" customFormat="1" ht="15.2" customHeight="1">
      <c r="A93" s="34"/>
      <c r="B93" s="35"/>
      <c r="C93" s="27" t="s">
        <v>21</v>
      </c>
      <c r="D93" s="34"/>
      <c r="E93" s="34"/>
      <c r="F93" s="25" t="str">
        <f>E17</f>
        <v xml:space="preserve">Lesy mesta Spišská Nová Ves s.r.o. </v>
      </c>
      <c r="G93" s="34"/>
      <c r="H93" s="34"/>
      <c r="I93" s="27" t="s">
        <v>27</v>
      </c>
      <c r="J93" s="30" t="str">
        <f>E23</f>
        <v>MK2 PLUS, s.r.o.</v>
      </c>
      <c r="K93" s="34"/>
      <c r="L93" s="4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31" s="2" customFormat="1" ht="15.2" customHeight="1">
      <c r="A94" s="34"/>
      <c r="B94" s="35"/>
      <c r="C94" s="27" t="s">
        <v>25</v>
      </c>
      <c r="D94" s="34"/>
      <c r="E94" s="34"/>
      <c r="F94" s="25" t="str">
        <f>IF(E20="","",E20)</f>
        <v>Vyplň údaj</v>
      </c>
      <c r="G94" s="34"/>
      <c r="H94" s="34"/>
      <c r="I94" s="27" t="s">
        <v>30</v>
      </c>
      <c r="J94" s="30" t="str">
        <f>E26</f>
        <v xml:space="preserve"> </v>
      </c>
      <c r="K94" s="34"/>
      <c r="L94" s="47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31" s="2" customFormat="1" ht="10.3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47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31" s="2" customFormat="1" ht="29.25" customHeight="1">
      <c r="A96" s="34"/>
      <c r="B96" s="35"/>
      <c r="C96" s="132" t="s">
        <v>130</v>
      </c>
      <c r="D96" s="112"/>
      <c r="E96" s="112"/>
      <c r="F96" s="112"/>
      <c r="G96" s="112"/>
      <c r="H96" s="112"/>
      <c r="I96" s="112"/>
      <c r="J96" s="133" t="s">
        <v>131</v>
      </c>
      <c r="K96" s="112"/>
      <c r="L96" s="47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pans="1:65" s="2" customFormat="1" ht="10.35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47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pans="1:65" s="2" customFormat="1" ht="22.9" customHeight="1">
      <c r="A98" s="34"/>
      <c r="B98" s="35"/>
      <c r="C98" s="134" t="s">
        <v>132</v>
      </c>
      <c r="D98" s="34"/>
      <c r="E98" s="34"/>
      <c r="F98" s="34"/>
      <c r="G98" s="34"/>
      <c r="H98" s="34"/>
      <c r="I98" s="34"/>
      <c r="J98" s="76">
        <f>J138</f>
        <v>0</v>
      </c>
      <c r="K98" s="34"/>
      <c r="L98" s="47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7" t="s">
        <v>133</v>
      </c>
    </row>
    <row r="99" spans="1:65" s="9" customFormat="1" ht="24.95" customHeight="1">
      <c r="B99" s="135"/>
      <c r="D99" s="136" t="s">
        <v>134</v>
      </c>
      <c r="E99" s="137"/>
      <c r="F99" s="137"/>
      <c r="G99" s="137"/>
      <c r="H99" s="137"/>
      <c r="I99" s="137"/>
      <c r="J99" s="138">
        <f>J139</f>
        <v>0</v>
      </c>
      <c r="L99" s="135"/>
    </row>
    <row r="100" spans="1:65" s="10" customFormat="1" ht="19.899999999999999" customHeight="1">
      <c r="B100" s="139"/>
      <c r="D100" s="140" t="s">
        <v>135</v>
      </c>
      <c r="E100" s="141"/>
      <c r="F100" s="141"/>
      <c r="G100" s="141"/>
      <c r="H100" s="141"/>
      <c r="I100" s="141"/>
      <c r="J100" s="142">
        <f>J140</f>
        <v>0</v>
      </c>
      <c r="L100" s="139"/>
    </row>
    <row r="101" spans="1:65" s="10" customFormat="1" ht="19.899999999999999" customHeight="1">
      <c r="B101" s="139"/>
      <c r="D101" s="140" t="s">
        <v>266</v>
      </c>
      <c r="E101" s="141"/>
      <c r="F101" s="141"/>
      <c r="G101" s="141"/>
      <c r="H101" s="141"/>
      <c r="I101" s="141"/>
      <c r="J101" s="142">
        <f>J145</f>
        <v>0</v>
      </c>
      <c r="L101" s="139"/>
    </row>
    <row r="102" spans="1:65" s="10" customFormat="1" ht="19.899999999999999" customHeight="1">
      <c r="B102" s="139"/>
      <c r="D102" s="140" t="s">
        <v>269</v>
      </c>
      <c r="E102" s="141"/>
      <c r="F102" s="141"/>
      <c r="G102" s="141"/>
      <c r="H102" s="141"/>
      <c r="I102" s="141"/>
      <c r="J102" s="142">
        <f>J154</f>
        <v>0</v>
      </c>
      <c r="L102" s="139"/>
    </row>
    <row r="103" spans="1:65" s="9" customFormat="1" ht="24.95" customHeight="1">
      <c r="B103" s="135"/>
      <c r="D103" s="136" t="s">
        <v>136</v>
      </c>
      <c r="E103" s="137"/>
      <c r="F103" s="137"/>
      <c r="G103" s="137"/>
      <c r="H103" s="137"/>
      <c r="I103" s="137"/>
      <c r="J103" s="138">
        <f>J156</f>
        <v>0</v>
      </c>
      <c r="L103" s="135"/>
    </row>
    <row r="104" spans="1:65" s="10" customFormat="1" ht="19.899999999999999" customHeight="1">
      <c r="B104" s="139"/>
      <c r="D104" s="140" t="s">
        <v>137</v>
      </c>
      <c r="E104" s="141"/>
      <c r="F104" s="141"/>
      <c r="G104" s="141"/>
      <c r="H104" s="141"/>
      <c r="I104" s="141"/>
      <c r="J104" s="142">
        <f>J157</f>
        <v>0</v>
      </c>
      <c r="L104" s="139"/>
    </row>
    <row r="105" spans="1:65" s="9" customFormat="1" ht="24.95" customHeight="1">
      <c r="B105" s="135"/>
      <c r="D105" s="136" t="s">
        <v>521</v>
      </c>
      <c r="E105" s="137"/>
      <c r="F105" s="137"/>
      <c r="G105" s="137"/>
      <c r="H105" s="137"/>
      <c r="I105" s="137"/>
      <c r="J105" s="138">
        <f>J163</f>
        <v>0</v>
      </c>
      <c r="L105" s="135"/>
    </row>
    <row r="106" spans="1:65" s="9" customFormat="1" ht="24.95" customHeight="1">
      <c r="B106" s="135"/>
      <c r="D106" s="136" t="s">
        <v>272</v>
      </c>
      <c r="E106" s="137"/>
      <c r="F106" s="137"/>
      <c r="G106" s="137"/>
      <c r="H106" s="137"/>
      <c r="I106" s="137"/>
      <c r="J106" s="138">
        <f>J165</f>
        <v>0</v>
      </c>
      <c r="L106" s="135"/>
    </row>
    <row r="107" spans="1:65" s="2" customFormat="1" ht="21.75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47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65" s="2" customFormat="1" ht="6.95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47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65" s="2" customFormat="1" ht="29.25" customHeight="1">
      <c r="A109" s="34"/>
      <c r="B109" s="35"/>
      <c r="C109" s="134" t="s">
        <v>139</v>
      </c>
      <c r="D109" s="34"/>
      <c r="E109" s="34"/>
      <c r="F109" s="34"/>
      <c r="G109" s="34"/>
      <c r="H109" s="34"/>
      <c r="I109" s="34"/>
      <c r="J109" s="143">
        <f>ROUND(J110 + J111 + J112 + J113 + J114 + J115,2)</f>
        <v>0</v>
      </c>
      <c r="K109" s="34"/>
      <c r="L109" s="47"/>
      <c r="N109" s="144" t="s">
        <v>39</v>
      </c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65" s="2" customFormat="1" ht="18" customHeight="1">
      <c r="A110" s="34"/>
      <c r="B110" s="145"/>
      <c r="C110" s="146"/>
      <c r="D110" s="240" t="s">
        <v>140</v>
      </c>
      <c r="E110" s="287"/>
      <c r="F110" s="287"/>
      <c r="G110" s="146"/>
      <c r="H110" s="146"/>
      <c r="I110" s="146"/>
      <c r="J110" s="104">
        <v>0</v>
      </c>
      <c r="K110" s="146"/>
      <c r="L110" s="148"/>
      <c r="M110" s="149"/>
      <c r="N110" s="150" t="s">
        <v>41</v>
      </c>
      <c r="O110" s="149"/>
      <c r="P110" s="149"/>
      <c r="Q110" s="149"/>
      <c r="R110" s="149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51" t="s">
        <v>141</v>
      </c>
      <c r="AZ110" s="149"/>
      <c r="BA110" s="149"/>
      <c r="BB110" s="149"/>
      <c r="BC110" s="149"/>
      <c r="BD110" s="149"/>
      <c r="BE110" s="152">
        <f t="shared" ref="BE110:BE115" si="0">IF(N110="základná",J110,0)</f>
        <v>0</v>
      </c>
      <c r="BF110" s="152">
        <f t="shared" ref="BF110:BF115" si="1">IF(N110="znížená",J110,0)</f>
        <v>0</v>
      </c>
      <c r="BG110" s="152">
        <f t="shared" ref="BG110:BG115" si="2">IF(N110="zákl. prenesená",J110,0)</f>
        <v>0</v>
      </c>
      <c r="BH110" s="152">
        <f t="shared" ref="BH110:BH115" si="3">IF(N110="zníž. prenesená",J110,0)</f>
        <v>0</v>
      </c>
      <c r="BI110" s="152">
        <f t="shared" ref="BI110:BI115" si="4">IF(N110="nulová",J110,0)</f>
        <v>0</v>
      </c>
      <c r="BJ110" s="151" t="s">
        <v>94</v>
      </c>
      <c r="BK110" s="149"/>
      <c r="BL110" s="149"/>
      <c r="BM110" s="149"/>
    </row>
    <row r="111" spans="1:65" s="2" customFormat="1" ht="18" customHeight="1">
      <c r="A111" s="34"/>
      <c r="B111" s="145"/>
      <c r="C111" s="146"/>
      <c r="D111" s="240" t="s">
        <v>142</v>
      </c>
      <c r="E111" s="287"/>
      <c r="F111" s="287"/>
      <c r="G111" s="146"/>
      <c r="H111" s="146"/>
      <c r="I111" s="146"/>
      <c r="J111" s="104">
        <v>0</v>
      </c>
      <c r="K111" s="146"/>
      <c r="L111" s="148"/>
      <c r="M111" s="149"/>
      <c r="N111" s="150" t="s">
        <v>41</v>
      </c>
      <c r="O111" s="149"/>
      <c r="P111" s="149"/>
      <c r="Q111" s="149"/>
      <c r="R111" s="149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51" t="s">
        <v>141</v>
      </c>
      <c r="AZ111" s="149"/>
      <c r="BA111" s="149"/>
      <c r="BB111" s="149"/>
      <c r="BC111" s="149"/>
      <c r="BD111" s="149"/>
      <c r="BE111" s="152">
        <f t="shared" si="0"/>
        <v>0</v>
      </c>
      <c r="BF111" s="152">
        <f t="shared" si="1"/>
        <v>0</v>
      </c>
      <c r="BG111" s="152">
        <f t="shared" si="2"/>
        <v>0</v>
      </c>
      <c r="BH111" s="152">
        <f t="shared" si="3"/>
        <v>0</v>
      </c>
      <c r="BI111" s="152">
        <f t="shared" si="4"/>
        <v>0</v>
      </c>
      <c r="BJ111" s="151" t="s">
        <v>94</v>
      </c>
      <c r="BK111" s="149"/>
      <c r="BL111" s="149"/>
      <c r="BM111" s="149"/>
    </row>
    <row r="112" spans="1:65" s="2" customFormat="1" ht="18" customHeight="1">
      <c r="A112" s="34"/>
      <c r="B112" s="145"/>
      <c r="C112" s="146"/>
      <c r="D112" s="240" t="s">
        <v>143</v>
      </c>
      <c r="E112" s="287"/>
      <c r="F112" s="287"/>
      <c r="G112" s="146"/>
      <c r="H112" s="146"/>
      <c r="I112" s="146"/>
      <c r="J112" s="104">
        <v>0</v>
      </c>
      <c r="K112" s="146"/>
      <c r="L112" s="148"/>
      <c r="M112" s="149"/>
      <c r="N112" s="150" t="s">
        <v>41</v>
      </c>
      <c r="O112" s="149"/>
      <c r="P112" s="149"/>
      <c r="Q112" s="149"/>
      <c r="R112" s="149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51" t="s">
        <v>141</v>
      </c>
      <c r="AZ112" s="149"/>
      <c r="BA112" s="149"/>
      <c r="BB112" s="149"/>
      <c r="BC112" s="149"/>
      <c r="BD112" s="149"/>
      <c r="BE112" s="152">
        <f t="shared" si="0"/>
        <v>0</v>
      </c>
      <c r="BF112" s="152">
        <f t="shared" si="1"/>
        <v>0</v>
      </c>
      <c r="BG112" s="152">
        <f t="shared" si="2"/>
        <v>0</v>
      </c>
      <c r="BH112" s="152">
        <f t="shared" si="3"/>
        <v>0</v>
      </c>
      <c r="BI112" s="152">
        <f t="shared" si="4"/>
        <v>0</v>
      </c>
      <c r="BJ112" s="151" t="s">
        <v>94</v>
      </c>
      <c r="BK112" s="149"/>
      <c r="BL112" s="149"/>
      <c r="BM112" s="149"/>
    </row>
    <row r="113" spans="1:65" s="2" customFormat="1" ht="18" customHeight="1">
      <c r="A113" s="34"/>
      <c r="B113" s="145"/>
      <c r="C113" s="146"/>
      <c r="D113" s="240" t="s">
        <v>144</v>
      </c>
      <c r="E113" s="287"/>
      <c r="F113" s="287"/>
      <c r="G113" s="146"/>
      <c r="H113" s="146"/>
      <c r="I113" s="146"/>
      <c r="J113" s="104">
        <v>0</v>
      </c>
      <c r="K113" s="146"/>
      <c r="L113" s="148"/>
      <c r="M113" s="149"/>
      <c r="N113" s="150" t="s">
        <v>41</v>
      </c>
      <c r="O113" s="149"/>
      <c r="P113" s="149"/>
      <c r="Q113" s="149"/>
      <c r="R113" s="149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51" t="s">
        <v>141</v>
      </c>
      <c r="AZ113" s="149"/>
      <c r="BA113" s="149"/>
      <c r="BB113" s="149"/>
      <c r="BC113" s="149"/>
      <c r="BD113" s="149"/>
      <c r="BE113" s="152">
        <f t="shared" si="0"/>
        <v>0</v>
      </c>
      <c r="BF113" s="152">
        <f t="shared" si="1"/>
        <v>0</v>
      </c>
      <c r="BG113" s="152">
        <f t="shared" si="2"/>
        <v>0</v>
      </c>
      <c r="BH113" s="152">
        <f t="shared" si="3"/>
        <v>0</v>
      </c>
      <c r="BI113" s="152">
        <f t="shared" si="4"/>
        <v>0</v>
      </c>
      <c r="BJ113" s="151" t="s">
        <v>94</v>
      </c>
      <c r="BK113" s="149"/>
      <c r="BL113" s="149"/>
      <c r="BM113" s="149"/>
    </row>
    <row r="114" spans="1:65" s="2" customFormat="1" ht="18" customHeight="1">
      <c r="A114" s="34"/>
      <c r="B114" s="145"/>
      <c r="C114" s="146"/>
      <c r="D114" s="240" t="s">
        <v>145</v>
      </c>
      <c r="E114" s="287"/>
      <c r="F114" s="287"/>
      <c r="G114" s="146"/>
      <c r="H114" s="146"/>
      <c r="I114" s="146"/>
      <c r="J114" s="104">
        <v>0</v>
      </c>
      <c r="K114" s="146"/>
      <c r="L114" s="148"/>
      <c r="M114" s="149"/>
      <c r="N114" s="150" t="s">
        <v>41</v>
      </c>
      <c r="O114" s="149"/>
      <c r="P114" s="149"/>
      <c r="Q114" s="149"/>
      <c r="R114" s="149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51" t="s">
        <v>141</v>
      </c>
      <c r="AZ114" s="149"/>
      <c r="BA114" s="149"/>
      <c r="BB114" s="149"/>
      <c r="BC114" s="149"/>
      <c r="BD114" s="149"/>
      <c r="BE114" s="152">
        <f t="shared" si="0"/>
        <v>0</v>
      </c>
      <c r="BF114" s="152">
        <f t="shared" si="1"/>
        <v>0</v>
      </c>
      <c r="BG114" s="152">
        <f t="shared" si="2"/>
        <v>0</v>
      </c>
      <c r="BH114" s="152">
        <f t="shared" si="3"/>
        <v>0</v>
      </c>
      <c r="BI114" s="152">
        <f t="shared" si="4"/>
        <v>0</v>
      </c>
      <c r="BJ114" s="151" t="s">
        <v>94</v>
      </c>
      <c r="BK114" s="149"/>
      <c r="BL114" s="149"/>
      <c r="BM114" s="149"/>
    </row>
    <row r="115" spans="1:65" s="2" customFormat="1" ht="18" customHeight="1">
      <c r="A115" s="34"/>
      <c r="B115" s="145"/>
      <c r="C115" s="146"/>
      <c r="D115" s="147" t="s">
        <v>146</v>
      </c>
      <c r="E115" s="146"/>
      <c r="F115" s="146"/>
      <c r="G115" s="146"/>
      <c r="H115" s="146"/>
      <c r="I115" s="146"/>
      <c r="J115" s="104">
        <f>ROUND(J32*T115,2)</f>
        <v>0</v>
      </c>
      <c r="K115" s="146"/>
      <c r="L115" s="148"/>
      <c r="M115" s="149"/>
      <c r="N115" s="150" t="s">
        <v>41</v>
      </c>
      <c r="O115" s="149"/>
      <c r="P115" s="149"/>
      <c r="Q115" s="149"/>
      <c r="R115" s="149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51" t="s">
        <v>147</v>
      </c>
      <c r="AZ115" s="149"/>
      <c r="BA115" s="149"/>
      <c r="BB115" s="149"/>
      <c r="BC115" s="149"/>
      <c r="BD115" s="149"/>
      <c r="BE115" s="152">
        <f t="shared" si="0"/>
        <v>0</v>
      </c>
      <c r="BF115" s="152">
        <f t="shared" si="1"/>
        <v>0</v>
      </c>
      <c r="BG115" s="152">
        <f t="shared" si="2"/>
        <v>0</v>
      </c>
      <c r="BH115" s="152">
        <f t="shared" si="3"/>
        <v>0</v>
      </c>
      <c r="BI115" s="152">
        <f t="shared" si="4"/>
        <v>0</v>
      </c>
      <c r="BJ115" s="151" t="s">
        <v>94</v>
      </c>
      <c r="BK115" s="149"/>
      <c r="BL115" s="149"/>
      <c r="BM115" s="149"/>
    </row>
    <row r="116" spans="1:65" s="2" customFormat="1" ht="11.25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47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29.25" customHeight="1">
      <c r="A117" s="34"/>
      <c r="B117" s="35"/>
      <c r="C117" s="111" t="s">
        <v>124</v>
      </c>
      <c r="D117" s="112"/>
      <c r="E117" s="112"/>
      <c r="F117" s="112"/>
      <c r="G117" s="112"/>
      <c r="H117" s="112"/>
      <c r="I117" s="112"/>
      <c r="J117" s="113">
        <f>ROUND(J98+J109,2)</f>
        <v>0</v>
      </c>
      <c r="K117" s="112"/>
      <c r="L117" s="47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52"/>
      <c r="C118" s="53"/>
      <c r="D118" s="53"/>
      <c r="E118" s="53"/>
      <c r="F118" s="53"/>
      <c r="G118" s="53"/>
      <c r="H118" s="53"/>
      <c r="I118" s="53"/>
      <c r="J118" s="53"/>
      <c r="K118" s="53"/>
      <c r="L118" s="47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22" spans="1:65" s="2" customFormat="1" ht="6.95" customHeight="1">
      <c r="A122" s="34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47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24.95" customHeight="1">
      <c r="A123" s="34"/>
      <c r="B123" s="35"/>
      <c r="C123" s="21" t="s">
        <v>148</v>
      </c>
      <c r="D123" s="34"/>
      <c r="E123" s="34"/>
      <c r="F123" s="34"/>
      <c r="G123" s="34"/>
      <c r="H123" s="34"/>
      <c r="I123" s="34"/>
      <c r="J123" s="34"/>
      <c r="K123" s="34"/>
      <c r="L123" s="47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2" customFormat="1" ht="6.95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47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5" s="2" customFormat="1" ht="12" customHeight="1">
      <c r="A125" s="34"/>
      <c r="B125" s="35"/>
      <c r="C125" s="27" t="s">
        <v>15</v>
      </c>
      <c r="D125" s="34"/>
      <c r="E125" s="34"/>
      <c r="F125" s="34"/>
      <c r="G125" s="34"/>
      <c r="H125" s="34"/>
      <c r="I125" s="34"/>
      <c r="J125" s="34"/>
      <c r="K125" s="34"/>
      <c r="L125" s="47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5" s="2" customFormat="1" ht="16.5" customHeight="1">
      <c r="A126" s="34"/>
      <c r="B126" s="35"/>
      <c r="C126" s="34"/>
      <c r="D126" s="34"/>
      <c r="E126" s="283" t="str">
        <f>E7</f>
        <v>Výstavba a obnova občianskej infraštruktúry v lesných ekosystémoch SNV</v>
      </c>
      <c r="F126" s="284"/>
      <c r="G126" s="284"/>
      <c r="H126" s="284"/>
      <c r="I126" s="34"/>
      <c r="J126" s="34"/>
      <c r="K126" s="34"/>
      <c r="L126" s="47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5" s="1" customFormat="1" ht="12" customHeight="1">
      <c r="B127" s="20"/>
      <c r="C127" s="27" t="s">
        <v>126</v>
      </c>
      <c r="L127" s="20"/>
    </row>
    <row r="128" spans="1:65" s="2" customFormat="1" ht="16.5" customHeight="1">
      <c r="A128" s="34"/>
      <c r="B128" s="35"/>
      <c r="C128" s="34"/>
      <c r="D128" s="34"/>
      <c r="E128" s="283" t="s">
        <v>263</v>
      </c>
      <c r="F128" s="285"/>
      <c r="G128" s="285"/>
      <c r="H128" s="285"/>
      <c r="I128" s="34"/>
      <c r="J128" s="34"/>
      <c r="K128" s="34"/>
      <c r="L128" s="47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2" customHeight="1">
      <c r="A129" s="34"/>
      <c r="B129" s="35"/>
      <c r="C129" s="27" t="s">
        <v>264</v>
      </c>
      <c r="D129" s="34"/>
      <c r="E129" s="34"/>
      <c r="F129" s="34"/>
      <c r="G129" s="34"/>
      <c r="H129" s="34"/>
      <c r="I129" s="34"/>
      <c r="J129" s="34"/>
      <c r="K129" s="34"/>
      <c r="L129" s="4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2" customFormat="1" ht="16.5" customHeight="1">
      <c r="A130" s="34"/>
      <c r="B130" s="35"/>
      <c r="C130" s="34"/>
      <c r="D130" s="34"/>
      <c r="E130" s="237" t="str">
        <f>E11</f>
        <v>SO 03-1 - Lavičky a odpadkové koše, ohnisko</v>
      </c>
      <c r="F130" s="285"/>
      <c r="G130" s="285"/>
      <c r="H130" s="285"/>
      <c r="I130" s="34"/>
      <c r="J130" s="34"/>
      <c r="K130" s="34"/>
      <c r="L130" s="47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5" s="2" customFormat="1" ht="6.95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47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:65" s="2" customFormat="1" ht="12" customHeight="1">
      <c r="A132" s="34"/>
      <c r="B132" s="35"/>
      <c r="C132" s="27" t="s">
        <v>18</v>
      </c>
      <c r="D132" s="34"/>
      <c r="E132" s="34"/>
      <c r="F132" s="25" t="str">
        <f>F14</f>
        <v>Lesy mesta Spišská Nová Ves</v>
      </c>
      <c r="G132" s="34"/>
      <c r="H132" s="34"/>
      <c r="I132" s="27" t="s">
        <v>20</v>
      </c>
      <c r="J132" s="60">
        <f>IF(J14="","",J14)</f>
        <v>44873</v>
      </c>
      <c r="K132" s="34"/>
      <c r="L132" s="47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5" s="2" customFormat="1" ht="6.95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47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5" s="2" customFormat="1" ht="15.2" customHeight="1">
      <c r="A134" s="34"/>
      <c r="B134" s="35"/>
      <c r="C134" s="27" t="s">
        <v>21</v>
      </c>
      <c r="D134" s="34"/>
      <c r="E134" s="34"/>
      <c r="F134" s="25" t="str">
        <f>E17</f>
        <v xml:space="preserve">Lesy mesta Spišská Nová Ves s.r.o. </v>
      </c>
      <c r="G134" s="34"/>
      <c r="H134" s="34"/>
      <c r="I134" s="27" t="s">
        <v>27</v>
      </c>
      <c r="J134" s="30" t="str">
        <f>E23</f>
        <v>MK2 PLUS, s.r.o.</v>
      </c>
      <c r="K134" s="34"/>
      <c r="L134" s="47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5" s="2" customFormat="1" ht="15.2" customHeight="1">
      <c r="A135" s="34"/>
      <c r="B135" s="35"/>
      <c r="C135" s="27" t="s">
        <v>25</v>
      </c>
      <c r="D135" s="34"/>
      <c r="E135" s="34"/>
      <c r="F135" s="25" t="str">
        <f>IF(E20="","",E20)</f>
        <v>Vyplň údaj</v>
      </c>
      <c r="G135" s="34"/>
      <c r="H135" s="34"/>
      <c r="I135" s="27" t="s">
        <v>30</v>
      </c>
      <c r="J135" s="30" t="str">
        <f>E26</f>
        <v xml:space="preserve"> </v>
      </c>
      <c r="K135" s="34"/>
      <c r="L135" s="47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5" s="2" customFormat="1" ht="10.35" customHeight="1">
      <c r="A136" s="34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47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5" s="11" customFormat="1" ht="29.25" customHeight="1">
      <c r="A137" s="153"/>
      <c r="B137" s="154"/>
      <c r="C137" s="155" t="s">
        <v>149</v>
      </c>
      <c r="D137" s="156" t="s">
        <v>60</v>
      </c>
      <c r="E137" s="156" t="s">
        <v>56</v>
      </c>
      <c r="F137" s="156" t="s">
        <v>57</v>
      </c>
      <c r="G137" s="156" t="s">
        <v>150</v>
      </c>
      <c r="H137" s="156" t="s">
        <v>151</v>
      </c>
      <c r="I137" s="156" t="s">
        <v>152</v>
      </c>
      <c r="J137" s="157" t="s">
        <v>131</v>
      </c>
      <c r="K137" s="158" t="s">
        <v>153</v>
      </c>
      <c r="L137" s="159"/>
      <c r="M137" s="67" t="s">
        <v>1</v>
      </c>
      <c r="N137" s="68" t="s">
        <v>39</v>
      </c>
      <c r="O137" s="68" t="s">
        <v>154</v>
      </c>
      <c r="P137" s="68" t="s">
        <v>155</v>
      </c>
      <c r="Q137" s="68" t="s">
        <v>156</v>
      </c>
      <c r="R137" s="68" t="s">
        <v>157</v>
      </c>
      <c r="S137" s="68" t="s">
        <v>158</v>
      </c>
      <c r="T137" s="69" t="s">
        <v>159</v>
      </c>
      <c r="U137" s="15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/>
    </row>
    <row r="138" spans="1:65" s="2" customFormat="1" ht="22.9" customHeight="1">
      <c r="A138" s="34"/>
      <c r="B138" s="35"/>
      <c r="C138" s="74" t="s">
        <v>128</v>
      </c>
      <c r="D138" s="34"/>
      <c r="E138" s="34"/>
      <c r="F138" s="34"/>
      <c r="G138" s="34"/>
      <c r="H138" s="34"/>
      <c r="I138" s="34"/>
      <c r="J138" s="160">
        <f>BK138</f>
        <v>0</v>
      </c>
      <c r="K138" s="34"/>
      <c r="L138" s="35"/>
      <c r="M138" s="70"/>
      <c r="N138" s="61"/>
      <c r="O138" s="71"/>
      <c r="P138" s="161">
        <f>P139+P156+P163+P165</f>
        <v>0</v>
      </c>
      <c r="Q138" s="71"/>
      <c r="R138" s="161">
        <f>R139+R156+R163+R165</f>
        <v>0.19299977999999998</v>
      </c>
      <c r="S138" s="71"/>
      <c r="T138" s="162">
        <f>T139+T156+T163+T165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74</v>
      </c>
      <c r="AU138" s="17" t="s">
        <v>133</v>
      </c>
      <c r="BK138" s="163">
        <f>BK139+BK156+BK163+BK165</f>
        <v>0</v>
      </c>
    </row>
    <row r="139" spans="1:65" s="12" customFormat="1" ht="25.9" customHeight="1">
      <c r="B139" s="164"/>
      <c r="D139" s="165" t="s">
        <v>74</v>
      </c>
      <c r="E139" s="166" t="s">
        <v>160</v>
      </c>
      <c r="F139" s="166" t="s">
        <v>161</v>
      </c>
      <c r="I139" s="167"/>
      <c r="J139" s="168">
        <f>BK139</f>
        <v>0</v>
      </c>
      <c r="L139" s="164"/>
      <c r="M139" s="169"/>
      <c r="N139" s="170"/>
      <c r="O139" s="170"/>
      <c r="P139" s="171">
        <f>P140+P145+P154</f>
        <v>0</v>
      </c>
      <c r="Q139" s="170"/>
      <c r="R139" s="171">
        <f>R140+R145+R154</f>
        <v>0.19299977999999998</v>
      </c>
      <c r="S139" s="170"/>
      <c r="T139" s="172">
        <f>T140+T145+T154</f>
        <v>0</v>
      </c>
      <c r="AR139" s="165" t="s">
        <v>83</v>
      </c>
      <c r="AT139" s="173" t="s">
        <v>74</v>
      </c>
      <c r="AU139" s="173" t="s">
        <v>75</v>
      </c>
      <c r="AY139" s="165" t="s">
        <v>162</v>
      </c>
      <c r="BK139" s="174">
        <f>BK140+BK145+BK154</f>
        <v>0</v>
      </c>
    </row>
    <row r="140" spans="1:65" s="12" customFormat="1" ht="22.9" customHeight="1">
      <c r="B140" s="164"/>
      <c r="D140" s="165" t="s">
        <v>74</v>
      </c>
      <c r="E140" s="175" t="s">
        <v>83</v>
      </c>
      <c r="F140" s="175" t="s">
        <v>163</v>
      </c>
      <c r="I140" s="167"/>
      <c r="J140" s="176">
        <f>BK140</f>
        <v>0</v>
      </c>
      <c r="L140" s="164"/>
      <c r="M140" s="169"/>
      <c r="N140" s="170"/>
      <c r="O140" s="170"/>
      <c r="P140" s="171">
        <f>SUM(P141:P144)</f>
        <v>0</v>
      </c>
      <c r="Q140" s="170"/>
      <c r="R140" s="171">
        <f>SUM(R141:R144)</f>
        <v>0</v>
      </c>
      <c r="S140" s="170"/>
      <c r="T140" s="172">
        <f>SUM(T141:T144)</f>
        <v>0</v>
      </c>
      <c r="AR140" s="165" t="s">
        <v>83</v>
      </c>
      <c r="AT140" s="173" t="s">
        <v>74</v>
      </c>
      <c r="AU140" s="173" t="s">
        <v>83</v>
      </c>
      <c r="AY140" s="165" t="s">
        <v>162</v>
      </c>
      <c r="BK140" s="174">
        <f>SUM(BK141:BK144)</f>
        <v>0</v>
      </c>
    </row>
    <row r="141" spans="1:65" s="2" customFormat="1" ht="24.2" customHeight="1">
      <c r="A141" s="34"/>
      <c r="B141" s="145"/>
      <c r="C141" s="177" t="s">
        <v>83</v>
      </c>
      <c r="D141" s="177" t="s">
        <v>164</v>
      </c>
      <c r="E141" s="178" t="s">
        <v>522</v>
      </c>
      <c r="F141" s="179" t="s">
        <v>523</v>
      </c>
      <c r="G141" s="180" t="s">
        <v>167</v>
      </c>
      <c r="H141" s="181">
        <v>0.09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41</v>
      </c>
      <c r="O141" s="63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168</v>
      </c>
      <c r="AT141" s="189" t="s">
        <v>164</v>
      </c>
      <c r="AU141" s="189" t="s">
        <v>94</v>
      </c>
      <c r="AY141" s="17" t="s">
        <v>162</v>
      </c>
      <c r="BE141" s="107">
        <f>IF(N141="základná",J141,0)</f>
        <v>0</v>
      </c>
      <c r="BF141" s="107">
        <f>IF(N141="znížená",J141,0)</f>
        <v>0</v>
      </c>
      <c r="BG141" s="107">
        <f>IF(N141="zákl. prenesená",J141,0)</f>
        <v>0</v>
      </c>
      <c r="BH141" s="107">
        <f>IF(N141="zníž. prenesená",J141,0)</f>
        <v>0</v>
      </c>
      <c r="BI141" s="107">
        <f>IF(N141="nulová",J141,0)</f>
        <v>0</v>
      </c>
      <c r="BJ141" s="17" t="s">
        <v>94</v>
      </c>
      <c r="BK141" s="107">
        <f>ROUND(I141*H141,2)</f>
        <v>0</v>
      </c>
      <c r="BL141" s="17" t="s">
        <v>168</v>
      </c>
      <c r="BM141" s="189" t="s">
        <v>524</v>
      </c>
    </row>
    <row r="142" spans="1:65" s="13" customFormat="1" ht="11.25">
      <c r="B142" s="190"/>
      <c r="D142" s="191" t="s">
        <v>170</v>
      </c>
      <c r="E142" s="192" t="s">
        <v>1</v>
      </c>
      <c r="F142" s="193" t="s">
        <v>525</v>
      </c>
      <c r="H142" s="194">
        <v>0.09</v>
      </c>
      <c r="I142" s="195"/>
      <c r="L142" s="190"/>
      <c r="M142" s="196"/>
      <c r="N142" s="197"/>
      <c r="O142" s="197"/>
      <c r="P142" s="197"/>
      <c r="Q142" s="197"/>
      <c r="R142" s="197"/>
      <c r="S142" s="197"/>
      <c r="T142" s="198"/>
      <c r="AT142" s="192" t="s">
        <v>170</v>
      </c>
      <c r="AU142" s="192" t="s">
        <v>94</v>
      </c>
      <c r="AV142" s="13" t="s">
        <v>94</v>
      </c>
      <c r="AW142" s="13" t="s">
        <v>29</v>
      </c>
      <c r="AX142" s="13" t="s">
        <v>75</v>
      </c>
      <c r="AY142" s="192" t="s">
        <v>162</v>
      </c>
    </row>
    <row r="143" spans="1:65" s="14" customFormat="1" ht="11.25">
      <c r="B143" s="199"/>
      <c r="D143" s="191" t="s">
        <v>170</v>
      </c>
      <c r="E143" s="200" t="s">
        <v>1</v>
      </c>
      <c r="F143" s="201" t="s">
        <v>172</v>
      </c>
      <c r="H143" s="202">
        <v>0.09</v>
      </c>
      <c r="I143" s="203"/>
      <c r="L143" s="199"/>
      <c r="M143" s="204"/>
      <c r="N143" s="205"/>
      <c r="O143" s="205"/>
      <c r="P143" s="205"/>
      <c r="Q143" s="205"/>
      <c r="R143" s="205"/>
      <c r="S143" s="205"/>
      <c r="T143" s="206"/>
      <c r="AT143" s="200" t="s">
        <v>170</v>
      </c>
      <c r="AU143" s="200" t="s">
        <v>94</v>
      </c>
      <c r="AV143" s="14" t="s">
        <v>173</v>
      </c>
      <c r="AW143" s="14" t="s">
        <v>29</v>
      </c>
      <c r="AX143" s="14" t="s">
        <v>75</v>
      </c>
      <c r="AY143" s="200" t="s">
        <v>162</v>
      </c>
    </row>
    <row r="144" spans="1:65" s="15" customFormat="1" ht="11.25">
      <c r="B144" s="207"/>
      <c r="D144" s="191" t="s">
        <v>170</v>
      </c>
      <c r="E144" s="208" t="s">
        <v>1</v>
      </c>
      <c r="F144" s="209" t="s">
        <v>174</v>
      </c>
      <c r="H144" s="210">
        <v>0.09</v>
      </c>
      <c r="I144" s="211"/>
      <c r="L144" s="207"/>
      <c r="M144" s="212"/>
      <c r="N144" s="213"/>
      <c r="O144" s="213"/>
      <c r="P144" s="213"/>
      <c r="Q144" s="213"/>
      <c r="R144" s="213"/>
      <c r="S144" s="213"/>
      <c r="T144" s="214"/>
      <c r="AT144" s="208" t="s">
        <v>170</v>
      </c>
      <c r="AU144" s="208" t="s">
        <v>94</v>
      </c>
      <c r="AV144" s="15" t="s">
        <v>168</v>
      </c>
      <c r="AW144" s="15" t="s">
        <v>29</v>
      </c>
      <c r="AX144" s="15" t="s">
        <v>83</v>
      </c>
      <c r="AY144" s="208" t="s">
        <v>162</v>
      </c>
    </row>
    <row r="145" spans="1:65" s="12" customFormat="1" ht="22.9" customHeight="1">
      <c r="B145" s="164"/>
      <c r="D145" s="165" t="s">
        <v>74</v>
      </c>
      <c r="E145" s="175" t="s">
        <v>94</v>
      </c>
      <c r="F145" s="175" t="s">
        <v>297</v>
      </c>
      <c r="I145" s="167"/>
      <c r="J145" s="176">
        <f>BK145</f>
        <v>0</v>
      </c>
      <c r="L145" s="164"/>
      <c r="M145" s="169"/>
      <c r="N145" s="170"/>
      <c r="O145" s="170"/>
      <c r="P145" s="171">
        <f>SUM(P146:P153)</f>
        <v>0</v>
      </c>
      <c r="Q145" s="170"/>
      <c r="R145" s="171">
        <f>SUM(R146:R153)</f>
        <v>0.19299977999999998</v>
      </c>
      <c r="S145" s="170"/>
      <c r="T145" s="172">
        <f>SUM(T146:T153)</f>
        <v>0</v>
      </c>
      <c r="AR145" s="165" t="s">
        <v>83</v>
      </c>
      <c r="AT145" s="173" t="s">
        <v>74</v>
      </c>
      <c r="AU145" s="173" t="s">
        <v>83</v>
      </c>
      <c r="AY145" s="165" t="s">
        <v>162</v>
      </c>
      <c r="BK145" s="174">
        <f>SUM(BK146:BK153)</f>
        <v>0</v>
      </c>
    </row>
    <row r="146" spans="1:65" s="2" customFormat="1" ht="24.2" customHeight="1">
      <c r="A146" s="34"/>
      <c r="B146" s="145"/>
      <c r="C146" s="177" t="s">
        <v>94</v>
      </c>
      <c r="D146" s="177" t="s">
        <v>164</v>
      </c>
      <c r="E146" s="178" t="s">
        <v>526</v>
      </c>
      <c r="F146" s="179" t="s">
        <v>527</v>
      </c>
      <c r="G146" s="180" t="s">
        <v>167</v>
      </c>
      <c r="H146" s="181">
        <v>3.5999999999999997E-2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41</v>
      </c>
      <c r="O146" s="63"/>
      <c r="P146" s="187">
        <f>O146*H146</f>
        <v>0</v>
      </c>
      <c r="Q146" s="187">
        <v>2.0699999999999998</v>
      </c>
      <c r="R146" s="187">
        <f>Q146*H146</f>
        <v>7.4519999999999989E-2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168</v>
      </c>
      <c r="AT146" s="189" t="s">
        <v>164</v>
      </c>
      <c r="AU146" s="189" t="s">
        <v>94</v>
      </c>
      <c r="AY146" s="17" t="s">
        <v>162</v>
      </c>
      <c r="BE146" s="107">
        <f>IF(N146="základná",J146,0)</f>
        <v>0</v>
      </c>
      <c r="BF146" s="107">
        <f>IF(N146="znížená",J146,0)</f>
        <v>0</v>
      </c>
      <c r="BG146" s="107">
        <f>IF(N146="zákl. prenesená",J146,0)</f>
        <v>0</v>
      </c>
      <c r="BH146" s="107">
        <f>IF(N146="zníž. prenesená",J146,0)</f>
        <v>0</v>
      </c>
      <c r="BI146" s="107">
        <f>IF(N146="nulová",J146,0)</f>
        <v>0</v>
      </c>
      <c r="BJ146" s="17" t="s">
        <v>94</v>
      </c>
      <c r="BK146" s="107">
        <f>ROUND(I146*H146,2)</f>
        <v>0</v>
      </c>
      <c r="BL146" s="17" t="s">
        <v>168</v>
      </c>
      <c r="BM146" s="189" t="s">
        <v>528</v>
      </c>
    </row>
    <row r="147" spans="1:65" s="13" customFormat="1" ht="11.25">
      <c r="B147" s="190"/>
      <c r="D147" s="191" t="s">
        <v>170</v>
      </c>
      <c r="E147" s="192" t="s">
        <v>1</v>
      </c>
      <c r="F147" s="193" t="s">
        <v>529</v>
      </c>
      <c r="H147" s="194">
        <v>3.5999999999999997E-2</v>
      </c>
      <c r="I147" s="195"/>
      <c r="L147" s="190"/>
      <c r="M147" s="196"/>
      <c r="N147" s="197"/>
      <c r="O147" s="197"/>
      <c r="P147" s="197"/>
      <c r="Q147" s="197"/>
      <c r="R147" s="197"/>
      <c r="S147" s="197"/>
      <c r="T147" s="198"/>
      <c r="AT147" s="192" t="s">
        <v>170</v>
      </c>
      <c r="AU147" s="192" t="s">
        <v>94</v>
      </c>
      <c r="AV147" s="13" t="s">
        <v>94</v>
      </c>
      <c r="AW147" s="13" t="s">
        <v>29</v>
      </c>
      <c r="AX147" s="13" t="s">
        <v>75</v>
      </c>
      <c r="AY147" s="192" t="s">
        <v>162</v>
      </c>
    </row>
    <row r="148" spans="1:65" s="14" customFormat="1" ht="11.25">
      <c r="B148" s="199"/>
      <c r="D148" s="191" t="s">
        <v>170</v>
      </c>
      <c r="E148" s="200" t="s">
        <v>1</v>
      </c>
      <c r="F148" s="201" t="s">
        <v>172</v>
      </c>
      <c r="H148" s="202">
        <v>3.5999999999999997E-2</v>
      </c>
      <c r="I148" s="203"/>
      <c r="L148" s="199"/>
      <c r="M148" s="204"/>
      <c r="N148" s="205"/>
      <c r="O148" s="205"/>
      <c r="P148" s="205"/>
      <c r="Q148" s="205"/>
      <c r="R148" s="205"/>
      <c r="S148" s="205"/>
      <c r="T148" s="206"/>
      <c r="AT148" s="200" t="s">
        <v>170</v>
      </c>
      <c r="AU148" s="200" t="s">
        <v>94</v>
      </c>
      <c r="AV148" s="14" t="s">
        <v>173</v>
      </c>
      <c r="AW148" s="14" t="s">
        <v>29</v>
      </c>
      <c r="AX148" s="14" t="s">
        <v>75</v>
      </c>
      <c r="AY148" s="200" t="s">
        <v>162</v>
      </c>
    </row>
    <row r="149" spans="1:65" s="15" customFormat="1" ht="11.25">
      <c r="B149" s="207"/>
      <c r="D149" s="191" t="s">
        <v>170</v>
      </c>
      <c r="E149" s="208" t="s">
        <v>1</v>
      </c>
      <c r="F149" s="209" t="s">
        <v>174</v>
      </c>
      <c r="H149" s="210">
        <v>3.5999999999999997E-2</v>
      </c>
      <c r="I149" s="211"/>
      <c r="L149" s="207"/>
      <c r="M149" s="212"/>
      <c r="N149" s="213"/>
      <c r="O149" s="213"/>
      <c r="P149" s="213"/>
      <c r="Q149" s="213"/>
      <c r="R149" s="213"/>
      <c r="S149" s="213"/>
      <c r="T149" s="214"/>
      <c r="AT149" s="208" t="s">
        <v>170</v>
      </c>
      <c r="AU149" s="208" t="s">
        <v>94</v>
      </c>
      <c r="AV149" s="15" t="s">
        <v>168</v>
      </c>
      <c r="AW149" s="15" t="s">
        <v>29</v>
      </c>
      <c r="AX149" s="15" t="s">
        <v>83</v>
      </c>
      <c r="AY149" s="208" t="s">
        <v>162</v>
      </c>
    </row>
    <row r="150" spans="1:65" s="2" customFormat="1" ht="16.5" customHeight="1">
      <c r="A150" s="34"/>
      <c r="B150" s="145"/>
      <c r="C150" s="177" t="s">
        <v>173</v>
      </c>
      <c r="D150" s="177" t="s">
        <v>164</v>
      </c>
      <c r="E150" s="178" t="s">
        <v>298</v>
      </c>
      <c r="F150" s="179" t="s">
        <v>299</v>
      </c>
      <c r="G150" s="180" t="s">
        <v>167</v>
      </c>
      <c r="H150" s="181">
        <v>5.3999999999999999E-2</v>
      </c>
      <c r="I150" s="182"/>
      <c r="J150" s="183">
        <f>ROUND(I150*H150,2)</f>
        <v>0</v>
      </c>
      <c r="K150" s="184"/>
      <c r="L150" s="35"/>
      <c r="M150" s="185" t="s">
        <v>1</v>
      </c>
      <c r="N150" s="186" t="s">
        <v>41</v>
      </c>
      <c r="O150" s="63"/>
      <c r="P150" s="187">
        <f>O150*H150</f>
        <v>0</v>
      </c>
      <c r="Q150" s="187">
        <v>2.19407</v>
      </c>
      <c r="R150" s="187">
        <f>Q150*H150</f>
        <v>0.11847977999999999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168</v>
      </c>
      <c r="AT150" s="189" t="s">
        <v>164</v>
      </c>
      <c r="AU150" s="189" t="s">
        <v>94</v>
      </c>
      <c r="AY150" s="17" t="s">
        <v>162</v>
      </c>
      <c r="BE150" s="107">
        <f>IF(N150="základná",J150,0)</f>
        <v>0</v>
      </c>
      <c r="BF150" s="107">
        <f>IF(N150="znížená",J150,0)</f>
        <v>0</v>
      </c>
      <c r="BG150" s="107">
        <f>IF(N150="zákl. prenesená",J150,0)</f>
        <v>0</v>
      </c>
      <c r="BH150" s="107">
        <f>IF(N150="zníž. prenesená",J150,0)</f>
        <v>0</v>
      </c>
      <c r="BI150" s="107">
        <f>IF(N150="nulová",J150,0)</f>
        <v>0</v>
      </c>
      <c r="BJ150" s="17" t="s">
        <v>94</v>
      </c>
      <c r="BK150" s="107">
        <f>ROUND(I150*H150,2)</f>
        <v>0</v>
      </c>
      <c r="BL150" s="17" t="s">
        <v>168</v>
      </c>
      <c r="BM150" s="189" t="s">
        <v>530</v>
      </c>
    </row>
    <row r="151" spans="1:65" s="13" customFormat="1" ht="11.25">
      <c r="B151" s="190"/>
      <c r="D151" s="191" t="s">
        <v>170</v>
      </c>
      <c r="E151" s="192" t="s">
        <v>1</v>
      </c>
      <c r="F151" s="193" t="s">
        <v>531</v>
      </c>
      <c r="H151" s="194">
        <v>5.3999999999999999E-2</v>
      </c>
      <c r="I151" s="195"/>
      <c r="L151" s="190"/>
      <c r="M151" s="196"/>
      <c r="N151" s="197"/>
      <c r="O151" s="197"/>
      <c r="P151" s="197"/>
      <c r="Q151" s="197"/>
      <c r="R151" s="197"/>
      <c r="S151" s="197"/>
      <c r="T151" s="198"/>
      <c r="AT151" s="192" t="s">
        <v>170</v>
      </c>
      <c r="AU151" s="192" t="s">
        <v>94</v>
      </c>
      <c r="AV151" s="13" t="s">
        <v>94</v>
      </c>
      <c r="AW151" s="13" t="s">
        <v>29</v>
      </c>
      <c r="AX151" s="13" t="s">
        <v>75</v>
      </c>
      <c r="AY151" s="192" t="s">
        <v>162</v>
      </c>
    </row>
    <row r="152" spans="1:65" s="14" customFormat="1" ht="11.25">
      <c r="B152" s="199"/>
      <c r="D152" s="191" t="s">
        <v>170</v>
      </c>
      <c r="E152" s="200" t="s">
        <v>1</v>
      </c>
      <c r="F152" s="201" t="s">
        <v>172</v>
      </c>
      <c r="H152" s="202">
        <v>5.3999999999999999E-2</v>
      </c>
      <c r="I152" s="203"/>
      <c r="L152" s="199"/>
      <c r="M152" s="204"/>
      <c r="N152" s="205"/>
      <c r="O152" s="205"/>
      <c r="P152" s="205"/>
      <c r="Q152" s="205"/>
      <c r="R152" s="205"/>
      <c r="S152" s="205"/>
      <c r="T152" s="206"/>
      <c r="AT152" s="200" t="s">
        <v>170</v>
      </c>
      <c r="AU152" s="200" t="s">
        <v>94</v>
      </c>
      <c r="AV152" s="14" t="s">
        <v>173</v>
      </c>
      <c r="AW152" s="14" t="s">
        <v>29</v>
      </c>
      <c r="AX152" s="14" t="s">
        <v>75</v>
      </c>
      <c r="AY152" s="200" t="s">
        <v>162</v>
      </c>
    </row>
    <row r="153" spans="1:65" s="15" customFormat="1" ht="11.25">
      <c r="B153" s="207"/>
      <c r="D153" s="191" t="s">
        <v>170</v>
      </c>
      <c r="E153" s="208" t="s">
        <v>1</v>
      </c>
      <c r="F153" s="209" t="s">
        <v>174</v>
      </c>
      <c r="H153" s="210">
        <v>5.3999999999999999E-2</v>
      </c>
      <c r="I153" s="211"/>
      <c r="L153" s="207"/>
      <c r="M153" s="212"/>
      <c r="N153" s="213"/>
      <c r="O153" s="213"/>
      <c r="P153" s="213"/>
      <c r="Q153" s="213"/>
      <c r="R153" s="213"/>
      <c r="S153" s="213"/>
      <c r="T153" s="214"/>
      <c r="AT153" s="208" t="s">
        <v>170</v>
      </c>
      <c r="AU153" s="208" t="s">
        <v>94</v>
      </c>
      <c r="AV153" s="15" t="s">
        <v>168</v>
      </c>
      <c r="AW153" s="15" t="s">
        <v>29</v>
      </c>
      <c r="AX153" s="15" t="s">
        <v>83</v>
      </c>
      <c r="AY153" s="208" t="s">
        <v>162</v>
      </c>
    </row>
    <row r="154" spans="1:65" s="12" customFormat="1" ht="22.9" customHeight="1">
      <c r="B154" s="164"/>
      <c r="D154" s="165" t="s">
        <v>74</v>
      </c>
      <c r="E154" s="175" t="s">
        <v>340</v>
      </c>
      <c r="F154" s="175" t="s">
        <v>341</v>
      </c>
      <c r="I154" s="167"/>
      <c r="J154" s="176">
        <f>BK154</f>
        <v>0</v>
      </c>
      <c r="L154" s="164"/>
      <c r="M154" s="169"/>
      <c r="N154" s="170"/>
      <c r="O154" s="170"/>
      <c r="P154" s="171">
        <f>P155</f>
        <v>0</v>
      </c>
      <c r="Q154" s="170"/>
      <c r="R154" s="171">
        <f>R155</f>
        <v>0</v>
      </c>
      <c r="S154" s="170"/>
      <c r="T154" s="172">
        <f>T155</f>
        <v>0</v>
      </c>
      <c r="AR154" s="165" t="s">
        <v>83</v>
      </c>
      <c r="AT154" s="173" t="s">
        <v>74</v>
      </c>
      <c r="AU154" s="173" t="s">
        <v>83</v>
      </c>
      <c r="AY154" s="165" t="s">
        <v>162</v>
      </c>
      <c r="BK154" s="174">
        <f>BK155</f>
        <v>0</v>
      </c>
    </row>
    <row r="155" spans="1:65" s="2" customFormat="1" ht="24.2" customHeight="1">
      <c r="A155" s="34"/>
      <c r="B155" s="145"/>
      <c r="C155" s="177" t="s">
        <v>168</v>
      </c>
      <c r="D155" s="177" t="s">
        <v>164</v>
      </c>
      <c r="E155" s="178" t="s">
        <v>343</v>
      </c>
      <c r="F155" s="179" t="s">
        <v>344</v>
      </c>
      <c r="G155" s="180" t="s">
        <v>294</v>
      </c>
      <c r="H155" s="181">
        <v>0.193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41</v>
      </c>
      <c r="O155" s="63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168</v>
      </c>
      <c r="AT155" s="189" t="s">
        <v>164</v>
      </c>
      <c r="AU155" s="189" t="s">
        <v>94</v>
      </c>
      <c r="AY155" s="17" t="s">
        <v>162</v>
      </c>
      <c r="BE155" s="107">
        <f>IF(N155="základná",J155,0)</f>
        <v>0</v>
      </c>
      <c r="BF155" s="107">
        <f>IF(N155="znížená",J155,0)</f>
        <v>0</v>
      </c>
      <c r="BG155" s="107">
        <f>IF(N155="zákl. prenesená",J155,0)</f>
        <v>0</v>
      </c>
      <c r="BH155" s="107">
        <f>IF(N155="zníž. prenesená",J155,0)</f>
        <v>0</v>
      </c>
      <c r="BI155" s="107">
        <f>IF(N155="nulová",J155,0)</f>
        <v>0</v>
      </c>
      <c r="BJ155" s="17" t="s">
        <v>94</v>
      </c>
      <c r="BK155" s="107">
        <f>ROUND(I155*H155,2)</f>
        <v>0</v>
      </c>
      <c r="BL155" s="17" t="s">
        <v>168</v>
      </c>
      <c r="BM155" s="189" t="s">
        <v>532</v>
      </c>
    </row>
    <row r="156" spans="1:65" s="12" customFormat="1" ht="25.9" customHeight="1">
      <c r="B156" s="164"/>
      <c r="D156" s="165" t="s">
        <v>74</v>
      </c>
      <c r="E156" s="166" t="s">
        <v>202</v>
      </c>
      <c r="F156" s="166" t="s">
        <v>203</v>
      </c>
      <c r="I156" s="167"/>
      <c r="J156" s="168">
        <f>BK156</f>
        <v>0</v>
      </c>
      <c r="L156" s="164"/>
      <c r="M156" s="169"/>
      <c r="N156" s="170"/>
      <c r="O156" s="170"/>
      <c r="P156" s="171">
        <f>P157</f>
        <v>0</v>
      </c>
      <c r="Q156" s="170"/>
      <c r="R156" s="171">
        <f>R157</f>
        <v>0</v>
      </c>
      <c r="S156" s="170"/>
      <c r="T156" s="172">
        <f>T157</f>
        <v>0</v>
      </c>
      <c r="AR156" s="165" t="s">
        <v>94</v>
      </c>
      <c r="AT156" s="173" t="s">
        <v>74</v>
      </c>
      <c r="AU156" s="173" t="s">
        <v>75</v>
      </c>
      <c r="AY156" s="165" t="s">
        <v>162</v>
      </c>
      <c r="BK156" s="174">
        <f>BK157</f>
        <v>0</v>
      </c>
    </row>
    <row r="157" spans="1:65" s="12" customFormat="1" ht="22.9" customHeight="1">
      <c r="B157" s="164"/>
      <c r="D157" s="165" t="s">
        <v>74</v>
      </c>
      <c r="E157" s="175" t="s">
        <v>204</v>
      </c>
      <c r="F157" s="175" t="s">
        <v>205</v>
      </c>
      <c r="I157" s="167"/>
      <c r="J157" s="176">
        <f>BK157</f>
        <v>0</v>
      </c>
      <c r="L157" s="164"/>
      <c r="M157" s="169"/>
      <c r="N157" s="170"/>
      <c r="O157" s="170"/>
      <c r="P157" s="171">
        <f>SUM(P158:P162)</f>
        <v>0</v>
      </c>
      <c r="Q157" s="170"/>
      <c r="R157" s="171">
        <f>SUM(R158:R162)</f>
        <v>0</v>
      </c>
      <c r="S157" s="170"/>
      <c r="T157" s="172">
        <f>SUM(T158:T162)</f>
        <v>0</v>
      </c>
      <c r="AR157" s="165" t="s">
        <v>94</v>
      </c>
      <c r="AT157" s="173" t="s">
        <v>74</v>
      </c>
      <c r="AU157" s="173" t="s">
        <v>83</v>
      </c>
      <c r="AY157" s="165" t="s">
        <v>162</v>
      </c>
      <c r="BK157" s="174">
        <f>SUM(BK158:BK162)</f>
        <v>0</v>
      </c>
    </row>
    <row r="158" spans="1:65" s="2" customFormat="1" ht="24.2" customHeight="1">
      <c r="A158" s="34"/>
      <c r="B158" s="145"/>
      <c r="C158" s="177" t="s">
        <v>188</v>
      </c>
      <c r="D158" s="177" t="s">
        <v>164</v>
      </c>
      <c r="E158" s="178" t="s">
        <v>207</v>
      </c>
      <c r="F158" s="179" t="s">
        <v>533</v>
      </c>
      <c r="G158" s="180" t="s">
        <v>200</v>
      </c>
      <c r="H158" s="181">
        <v>1</v>
      </c>
      <c r="I158" s="182"/>
      <c r="J158" s="183">
        <f>ROUND(I158*H158,2)</f>
        <v>0</v>
      </c>
      <c r="K158" s="184"/>
      <c r="L158" s="35"/>
      <c r="M158" s="185" t="s">
        <v>1</v>
      </c>
      <c r="N158" s="186" t="s">
        <v>41</v>
      </c>
      <c r="O158" s="63"/>
      <c r="P158" s="187">
        <f>O158*H158</f>
        <v>0</v>
      </c>
      <c r="Q158" s="187">
        <v>0</v>
      </c>
      <c r="R158" s="187">
        <f>Q158*H158</f>
        <v>0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209</v>
      </c>
      <c r="AT158" s="189" t="s">
        <v>164</v>
      </c>
      <c r="AU158" s="189" t="s">
        <v>94</v>
      </c>
      <c r="AY158" s="17" t="s">
        <v>162</v>
      </c>
      <c r="BE158" s="107">
        <f>IF(N158="základná",J158,0)</f>
        <v>0</v>
      </c>
      <c r="BF158" s="107">
        <f>IF(N158="znížená",J158,0)</f>
        <v>0</v>
      </c>
      <c r="BG158" s="107">
        <f>IF(N158="zákl. prenesená",J158,0)</f>
        <v>0</v>
      </c>
      <c r="BH158" s="107">
        <f>IF(N158="zníž. prenesená",J158,0)</f>
        <v>0</v>
      </c>
      <c r="BI158" s="107">
        <f>IF(N158="nulová",J158,0)</f>
        <v>0</v>
      </c>
      <c r="BJ158" s="17" t="s">
        <v>94</v>
      </c>
      <c r="BK158" s="107">
        <f>ROUND(I158*H158,2)</f>
        <v>0</v>
      </c>
      <c r="BL158" s="17" t="s">
        <v>209</v>
      </c>
      <c r="BM158" s="189" t="s">
        <v>534</v>
      </c>
    </row>
    <row r="159" spans="1:65" s="2" customFormat="1" ht="24.2" customHeight="1">
      <c r="A159" s="34"/>
      <c r="B159" s="145"/>
      <c r="C159" s="177" t="s">
        <v>193</v>
      </c>
      <c r="D159" s="177" t="s">
        <v>164</v>
      </c>
      <c r="E159" s="178" t="s">
        <v>212</v>
      </c>
      <c r="F159" s="179" t="s">
        <v>535</v>
      </c>
      <c r="G159" s="180" t="s">
        <v>200</v>
      </c>
      <c r="H159" s="181">
        <v>1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41</v>
      </c>
      <c r="O159" s="63"/>
      <c r="P159" s="187">
        <f>O159*H159</f>
        <v>0</v>
      </c>
      <c r="Q159" s="187">
        <v>0</v>
      </c>
      <c r="R159" s="187">
        <f>Q159*H159</f>
        <v>0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209</v>
      </c>
      <c r="AT159" s="189" t="s">
        <v>164</v>
      </c>
      <c r="AU159" s="189" t="s">
        <v>94</v>
      </c>
      <c r="AY159" s="17" t="s">
        <v>162</v>
      </c>
      <c r="BE159" s="107">
        <f>IF(N159="základná",J159,0)</f>
        <v>0</v>
      </c>
      <c r="BF159" s="107">
        <f>IF(N159="znížená",J159,0)</f>
        <v>0</v>
      </c>
      <c r="BG159" s="107">
        <f>IF(N159="zákl. prenesená",J159,0)</f>
        <v>0</v>
      </c>
      <c r="BH159" s="107">
        <f>IF(N159="zníž. prenesená",J159,0)</f>
        <v>0</v>
      </c>
      <c r="BI159" s="107">
        <f>IF(N159="nulová",J159,0)</f>
        <v>0</v>
      </c>
      <c r="BJ159" s="17" t="s">
        <v>94</v>
      </c>
      <c r="BK159" s="107">
        <f>ROUND(I159*H159,2)</f>
        <v>0</v>
      </c>
      <c r="BL159" s="17" t="s">
        <v>209</v>
      </c>
      <c r="BM159" s="189" t="s">
        <v>536</v>
      </c>
    </row>
    <row r="160" spans="1:65" s="2" customFormat="1" ht="16.5" customHeight="1">
      <c r="A160" s="34"/>
      <c r="B160" s="145"/>
      <c r="C160" s="177" t="s">
        <v>197</v>
      </c>
      <c r="D160" s="177" t="s">
        <v>164</v>
      </c>
      <c r="E160" s="178" t="s">
        <v>216</v>
      </c>
      <c r="F160" s="179" t="s">
        <v>537</v>
      </c>
      <c r="G160" s="180" t="s">
        <v>200</v>
      </c>
      <c r="H160" s="181">
        <v>2</v>
      </c>
      <c r="I160" s="182"/>
      <c r="J160" s="183">
        <f>ROUND(I160*H160,2)</f>
        <v>0</v>
      </c>
      <c r="K160" s="184"/>
      <c r="L160" s="35"/>
      <c r="M160" s="185" t="s">
        <v>1</v>
      </c>
      <c r="N160" s="186" t="s">
        <v>41</v>
      </c>
      <c r="O160" s="63"/>
      <c r="P160" s="187">
        <f>O160*H160</f>
        <v>0</v>
      </c>
      <c r="Q160" s="187">
        <v>0</v>
      </c>
      <c r="R160" s="187">
        <f>Q160*H160</f>
        <v>0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209</v>
      </c>
      <c r="AT160" s="189" t="s">
        <v>164</v>
      </c>
      <c r="AU160" s="189" t="s">
        <v>94</v>
      </c>
      <c r="AY160" s="17" t="s">
        <v>162</v>
      </c>
      <c r="BE160" s="107">
        <f>IF(N160="základná",J160,0)</f>
        <v>0</v>
      </c>
      <c r="BF160" s="107">
        <f>IF(N160="znížená",J160,0)</f>
        <v>0</v>
      </c>
      <c r="BG160" s="107">
        <f>IF(N160="zákl. prenesená",J160,0)</f>
        <v>0</v>
      </c>
      <c r="BH160" s="107">
        <f>IF(N160="zníž. prenesená",J160,0)</f>
        <v>0</v>
      </c>
      <c r="BI160" s="107">
        <f>IF(N160="nulová",J160,0)</f>
        <v>0</v>
      </c>
      <c r="BJ160" s="17" t="s">
        <v>94</v>
      </c>
      <c r="BK160" s="107">
        <f>ROUND(I160*H160,2)</f>
        <v>0</v>
      </c>
      <c r="BL160" s="17" t="s">
        <v>209</v>
      </c>
      <c r="BM160" s="189" t="s">
        <v>538</v>
      </c>
    </row>
    <row r="161" spans="1:65" s="2" customFormat="1" ht="24.2" customHeight="1">
      <c r="A161" s="34"/>
      <c r="B161" s="145"/>
      <c r="C161" s="177" t="s">
        <v>206</v>
      </c>
      <c r="D161" s="177" t="s">
        <v>164</v>
      </c>
      <c r="E161" s="178" t="s">
        <v>220</v>
      </c>
      <c r="F161" s="179" t="s">
        <v>539</v>
      </c>
      <c r="G161" s="180" t="s">
        <v>200</v>
      </c>
      <c r="H161" s="181">
        <v>1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63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209</v>
      </c>
      <c r="AT161" s="189" t="s">
        <v>164</v>
      </c>
      <c r="AU161" s="189" t="s">
        <v>94</v>
      </c>
      <c r="AY161" s="17" t="s">
        <v>162</v>
      </c>
      <c r="BE161" s="107">
        <f>IF(N161="základná",J161,0)</f>
        <v>0</v>
      </c>
      <c r="BF161" s="107">
        <f>IF(N161="znížená",J161,0)</f>
        <v>0</v>
      </c>
      <c r="BG161" s="107">
        <f>IF(N161="zákl. prenesená",J161,0)</f>
        <v>0</v>
      </c>
      <c r="BH161" s="107">
        <f>IF(N161="zníž. prenesená",J161,0)</f>
        <v>0</v>
      </c>
      <c r="BI161" s="107">
        <f>IF(N161="nulová",J161,0)</f>
        <v>0</v>
      </c>
      <c r="BJ161" s="17" t="s">
        <v>94</v>
      </c>
      <c r="BK161" s="107">
        <f>ROUND(I161*H161,2)</f>
        <v>0</v>
      </c>
      <c r="BL161" s="17" t="s">
        <v>209</v>
      </c>
      <c r="BM161" s="189" t="s">
        <v>540</v>
      </c>
    </row>
    <row r="162" spans="1:65" s="2" customFormat="1" ht="24.2" customHeight="1">
      <c r="A162" s="34"/>
      <c r="B162" s="145"/>
      <c r="C162" s="177" t="s">
        <v>211</v>
      </c>
      <c r="D162" s="177" t="s">
        <v>164</v>
      </c>
      <c r="E162" s="178" t="s">
        <v>224</v>
      </c>
      <c r="F162" s="179" t="s">
        <v>225</v>
      </c>
      <c r="G162" s="180" t="s">
        <v>226</v>
      </c>
      <c r="H162" s="215"/>
      <c r="I162" s="182"/>
      <c r="J162" s="183">
        <f>ROUND(I162*H162,2)</f>
        <v>0</v>
      </c>
      <c r="K162" s="184"/>
      <c r="L162" s="35"/>
      <c r="M162" s="185" t="s">
        <v>1</v>
      </c>
      <c r="N162" s="186" t="s">
        <v>41</v>
      </c>
      <c r="O162" s="63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209</v>
      </c>
      <c r="AT162" s="189" t="s">
        <v>164</v>
      </c>
      <c r="AU162" s="189" t="s">
        <v>94</v>
      </c>
      <c r="AY162" s="17" t="s">
        <v>162</v>
      </c>
      <c r="BE162" s="107">
        <f>IF(N162="základná",J162,0)</f>
        <v>0</v>
      </c>
      <c r="BF162" s="107">
        <f>IF(N162="znížená",J162,0)</f>
        <v>0</v>
      </c>
      <c r="BG162" s="107">
        <f>IF(N162="zákl. prenesená",J162,0)</f>
        <v>0</v>
      </c>
      <c r="BH162" s="107">
        <f>IF(N162="zníž. prenesená",J162,0)</f>
        <v>0</v>
      </c>
      <c r="BI162" s="107">
        <f>IF(N162="nulová",J162,0)</f>
        <v>0</v>
      </c>
      <c r="BJ162" s="17" t="s">
        <v>94</v>
      </c>
      <c r="BK162" s="107">
        <f>ROUND(I162*H162,2)</f>
        <v>0</v>
      </c>
      <c r="BL162" s="17" t="s">
        <v>209</v>
      </c>
      <c r="BM162" s="189" t="s">
        <v>541</v>
      </c>
    </row>
    <row r="163" spans="1:65" s="12" customFormat="1" ht="25.9" customHeight="1">
      <c r="B163" s="164"/>
      <c r="D163" s="165" t="s">
        <v>74</v>
      </c>
      <c r="E163" s="166" t="s">
        <v>542</v>
      </c>
      <c r="F163" s="166" t="s">
        <v>543</v>
      </c>
      <c r="I163" s="167"/>
      <c r="J163" s="168">
        <f>BK163</f>
        <v>0</v>
      </c>
      <c r="L163" s="164"/>
      <c r="M163" s="169"/>
      <c r="N163" s="170"/>
      <c r="O163" s="170"/>
      <c r="P163" s="171">
        <f>P164</f>
        <v>0</v>
      </c>
      <c r="Q163" s="170"/>
      <c r="R163" s="171">
        <f>R164</f>
        <v>0</v>
      </c>
      <c r="S163" s="170"/>
      <c r="T163" s="172">
        <f>T164</f>
        <v>0</v>
      </c>
      <c r="AR163" s="165" t="s">
        <v>168</v>
      </c>
      <c r="AT163" s="173" t="s">
        <v>74</v>
      </c>
      <c r="AU163" s="173" t="s">
        <v>75</v>
      </c>
      <c r="AY163" s="165" t="s">
        <v>162</v>
      </c>
      <c r="BK163" s="174">
        <f>BK164</f>
        <v>0</v>
      </c>
    </row>
    <row r="164" spans="1:65" s="2" customFormat="1" ht="16.5" customHeight="1">
      <c r="A164" s="34"/>
      <c r="B164" s="145"/>
      <c r="C164" s="177" t="s">
        <v>215</v>
      </c>
      <c r="D164" s="177" t="s">
        <v>164</v>
      </c>
      <c r="E164" s="178" t="s">
        <v>544</v>
      </c>
      <c r="F164" s="179" t="s">
        <v>545</v>
      </c>
      <c r="G164" s="180" t="s">
        <v>200</v>
      </c>
      <c r="H164" s="181">
        <v>1</v>
      </c>
      <c r="I164" s="182"/>
      <c r="J164" s="183">
        <f>ROUND(I164*H164,2)</f>
        <v>0</v>
      </c>
      <c r="K164" s="184"/>
      <c r="L164" s="35"/>
      <c r="M164" s="185" t="s">
        <v>1</v>
      </c>
      <c r="N164" s="186" t="s">
        <v>41</v>
      </c>
      <c r="O164" s="63"/>
      <c r="P164" s="187">
        <f>O164*H164</f>
        <v>0</v>
      </c>
      <c r="Q164" s="187">
        <v>0</v>
      </c>
      <c r="R164" s="187">
        <f>Q164*H164</f>
        <v>0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234</v>
      </c>
      <c r="AT164" s="189" t="s">
        <v>164</v>
      </c>
      <c r="AU164" s="189" t="s">
        <v>83</v>
      </c>
      <c r="AY164" s="17" t="s">
        <v>162</v>
      </c>
      <c r="BE164" s="107">
        <f>IF(N164="základná",J164,0)</f>
        <v>0</v>
      </c>
      <c r="BF164" s="107">
        <f>IF(N164="znížená",J164,0)</f>
        <v>0</v>
      </c>
      <c r="BG164" s="107">
        <f>IF(N164="zákl. prenesená",J164,0)</f>
        <v>0</v>
      </c>
      <c r="BH164" s="107">
        <f>IF(N164="zníž. prenesená",J164,0)</f>
        <v>0</v>
      </c>
      <c r="BI164" s="107">
        <f>IF(N164="nulová",J164,0)</f>
        <v>0</v>
      </c>
      <c r="BJ164" s="17" t="s">
        <v>94</v>
      </c>
      <c r="BK164" s="107">
        <f>ROUND(I164*H164,2)</f>
        <v>0</v>
      </c>
      <c r="BL164" s="17" t="s">
        <v>234</v>
      </c>
      <c r="BM164" s="189" t="s">
        <v>546</v>
      </c>
    </row>
    <row r="165" spans="1:65" s="12" customFormat="1" ht="25.9" customHeight="1">
      <c r="B165" s="164"/>
      <c r="D165" s="165" t="s">
        <v>74</v>
      </c>
      <c r="E165" s="166" t="s">
        <v>141</v>
      </c>
      <c r="F165" s="166" t="s">
        <v>509</v>
      </c>
      <c r="I165" s="167"/>
      <c r="J165" s="168">
        <f>BK165</f>
        <v>0</v>
      </c>
      <c r="L165" s="164"/>
      <c r="M165" s="169"/>
      <c r="N165" s="170"/>
      <c r="O165" s="170"/>
      <c r="P165" s="171">
        <f>P166</f>
        <v>0</v>
      </c>
      <c r="Q165" s="170"/>
      <c r="R165" s="171">
        <f>R166</f>
        <v>0</v>
      </c>
      <c r="S165" s="170"/>
      <c r="T165" s="172">
        <f>T166</f>
        <v>0</v>
      </c>
      <c r="AR165" s="165" t="s">
        <v>188</v>
      </c>
      <c r="AT165" s="173" t="s">
        <v>74</v>
      </c>
      <c r="AU165" s="173" t="s">
        <v>75</v>
      </c>
      <c r="AY165" s="165" t="s">
        <v>162</v>
      </c>
      <c r="BK165" s="174">
        <f>BK166</f>
        <v>0</v>
      </c>
    </row>
    <row r="166" spans="1:65" s="2" customFormat="1" ht="24.2" customHeight="1">
      <c r="A166" s="34"/>
      <c r="B166" s="145"/>
      <c r="C166" s="177" t="s">
        <v>219</v>
      </c>
      <c r="D166" s="177" t="s">
        <v>164</v>
      </c>
      <c r="E166" s="178" t="s">
        <v>511</v>
      </c>
      <c r="F166" s="179" t="s">
        <v>512</v>
      </c>
      <c r="G166" s="180" t="s">
        <v>513</v>
      </c>
      <c r="H166" s="181">
        <v>1</v>
      </c>
      <c r="I166" s="182"/>
      <c r="J166" s="183">
        <f>ROUND(I166*H166,2)</f>
        <v>0</v>
      </c>
      <c r="K166" s="184"/>
      <c r="L166" s="35"/>
      <c r="M166" s="216" t="s">
        <v>1</v>
      </c>
      <c r="N166" s="217" t="s">
        <v>41</v>
      </c>
      <c r="O166" s="218"/>
      <c r="P166" s="219">
        <f>O166*H166</f>
        <v>0</v>
      </c>
      <c r="Q166" s="219">
        <v>0</v>
      </c>
      <c r="R166" s="219">
        <f>Q166*H166</f>
        <v>0</v>
      </c>
      <c r="S166" s="219">
        <v>0</v>
      </c>
      <c r="T166" s="22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514</v>
      </c>
      <c r="AT166" s="189" t="s">
        <v>164</v>
      </c>
      <c r="AU166" s="189" t="s">
        <v>83</v>
      </c>
      <c r="AY166" s="17" t="s">
        <v>162</v>
      </c>
      <c r="BE166" s="107">
        <f>IF(N166="základná",J166,0)</f>
        <v>0</v>
      </c>
      <c r="BF166" s="107">
        <f>IF(N166="znížená",J166,0)</f>
        <v>0</v>
      </c>
      <c r="BG166" s="107">
        <f>IF(N166="zákl. prenesená",J166,0)</f>
        <v>0</v>
      </c>
      <c r="BH166" s="107">
        <f>IF(N166="zníž. prenesená",J166,0)</f>
        <v>0</v>
      </c>
      <c r="BI166" s="107">
        <f>IF(N166="nulová",J166,0)</f>
        <v>0</v>
      </c>
      <c r="BJ166" s="17" t="s">
        <v>94</v>
      </c>
      <c r="BK166" s="107">
        <f>ROUND(I166*H166,2)</f>
        <v>0</v>
      </c>
      <c r="BL166" s="17" t="s">
        <v>514</v>
      </c>
      <c r="BM166" s="189" t="s">
        <v>547</v>
      </c>
    </row>
    <row r="167" spans="1:65" s="2" customFormat="1" ht="6.95" customHeight="1">
      <c r="A167" s="34"/>
      <c r="B167" s="52"/>
      <c r="C167" s="53"/>
      <c r="D167" s="53"/>
      <c r="E167" s="53"/>
      <c r="F167" s="53"/>
      <c r="G167" s="53"/>
      <c r="H167" s="53"/>
      <c r="I167" s="53"/>
      <c r="J167" s="53"/>
      <c r="K167" s="53"/>
      <c r="L167" s="35"/>
      <c r="M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</sheetData>
  <autoFilter ref="C137:K166" xr:uid="{00000000-0009-0000-0000-000004000000}"/>
  <mergeCells count="17">
    <mergeCell ref="E130:H130"/>
    <mergeCell ref="L2:V2"/>
    <mergeCell ref="D112:F112"/>
    <mergeCell ref="D113:F113"/>
    <mergeCell ref="D114:F114"/>
    <mergeCell ref="E126:H126"/>
    <mergeCell ref="E128:H128"/>
    <mergeCell ref="E85:H85"/>
    <mergeCell ref="E87:H87"/>
    <mergeCell ref="E89:H89"/>
    <mergeCell ref="D110:F110"/>
    <mergeCell ref="D111:F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32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103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125</v>
      </c>
      <c r="L4" s="20"/>
      <c r="M4" s="114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83" t="str">
        <f>'Rekapitulácia stavby'!K6</f>
        <v>Výstavba a obnova občianskej infraštruktúry v lesných ekosystémoch SNV</v>
      </c>
      <c r="F7" s="284"/>
      <c r="G7" s="284"/>
      <c r="H7" s="284"/>
      <c r="L7" s="20"/>
    </row>
    <row r="8" spans="1:46" s="1" customFormat="1" ht="12" customHeight="1">
      <c r="B8" s="20"/>
      <c r="D8" s="27" t="s">
        <v>126</v>
      </c>
      <c r="L8" s="20"/>
    </row>
    <row r="9" spans="1:46" s="2" customFormat="1" ht="16.5" customHeight="1">
      <c r="A9" s="34"/>
      <c r="B9" s="35"/>
      <c r="C9" s="34"/>
      <c r="D9" s="34"/>
      <c r="E9" s="283" t="s">
        <v>548</v>
      </c>
      <c r="F9" s="285"/>
      <c r="G9" s="285"/>
      <c r="H9" s="285"/>
      <c r="I9" s="34"/>
      <c r="J9" s="34"/>
      <c r="K9" s="34"/>
      <c r="L9" s="4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5"/>
      <c r="C10" s="34"/>
      <c r="D10" s="27" t="s">
        <v>264</v>
      </c>
      <c r="E10" s="34"/>
      <c r="F10" s="34"/>
      <c r="G10" s="34"/>
      <c r="H10" s="34"/>
      <c r="I10" s="34"/>
      <c r="J10" s="34"/>
      <c r="K10" s="34"/>
      <c r="L10" s="4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6.5" customHeight="1">
      <c r="A11" s="34"/>
      <c r="B11" s="35"/>
      <c r="C11" s="34"/>
      <c r="D11" s="34"/>
      <c r="E11" s="237" t="s">
        <v>549</v>
      </c>
      <c r="F11" s="285"/>
      <c r="G11" s="285"/>
      <c r="H11" s="285"/>
      <c r="I11" s="34"/>
      <c r="J11" s="34"/>
      <c r="K11" s="34"/>
      <c r="L11" s="4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1.25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4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2" customHeight="1">
      <c r="A13" s="34"/>
      <c r="B13" s="35"/>
      <c r="C13" s="34"/>
      <c r="D13" s="27" t="s">
        <v>16</v>
      </c>
      <c r="E13" s="34"/>
      <c r="F13" s="25" t="s">
        <v>1</v>
      </c>
      <c r="G13" s="34"/>
      <c r="H13" s="34"/>
      <c r="I13" s="27" t="s">
        <v>17</v>
      </c>
      <c r="J13" s="25" t="s">
        <v>1</v>
      </c>
      <c r="K13" s="34"/>
      <c r="L13" s="4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7" t="s">
        <v>18</v>
      </c>
      <c r="E14" s="34"/>
      <c r="F14" s="25" t="s">
        <v>19</v>
      </c>
      <c r="G14" s="34"/>
      <c r="H14" s="34"/>
      <c r="I14" s="27" t="s">
        <v>20</v>
      </c>
      <c r="J14" s="60">
        <f>'Rekapitulácia stavby'!AN8</f>
        <v>44873</v>
      </c>
      <c r="K14" s="34"/>
      <c r="L14" s="4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0.9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4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2" customHeight="1">
      <c r="A16" s="34"/>
      <c r="B16" s="35"/>
      <c r="C16" s="34"/>
      <c r="D16" s="27" t="s">
        <v>21</v>
      </c>
      <c r="E16" s="34"/>
      <c r="F16" s="34"/>
      <c r="G16" s="34"/>
      <c r="H16" s="34"/>
      <c r="I16" s="27" t="s">
        <v>22</v>
      </c>
      <c r="J16" s="25" t="s">
        <v>1</v>
      </c>
      <c r="K16" s="34"/>
      <c r="L16" s="4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8" customHeight="1">
      <c r="A17" s="34"/>
      <c r="B17" s="35"/>
      <c r="C17" s="34"/>
      <c r="D17" s="34"/>
      <c r="E17" s="25" t="s">
        <v>23</v>
      </c>
      <c r="F17" s="34"/>
      <c r="G17" s="34"/>
      <c r="H17" s="34"/>
      <c r="I17" s="27" t="s">
        <v>24</v>
      </c>
      <c r="J17" s="25" t="s">
        <v>1</v>
      </c>
      <c r="K17" s="34"/>
      <c r="L17" s="4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6.95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4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2" customHeight="1">
      <c r="A19" s="34"/>
      <c r="B19" s="35"/>
      <c r="C19" s="34"/>
      <c r="D19" s="27" t="s">
        <v>25</v>
      </c>
      <c r="E19" s="34"/>
      <c r="F19" s="34"/>
      <c r="G19" s="34"/>
      <c r="H19" s="34"/>
      <c r="I19" s="27" t="s">
        <v>22</v>
      </c>
      <c r="J19" s="28" t="str">
        <f>'Rekapitulácia stavby'!AN13</f>
        <v>Vyplň údaj</v>
      </c>
      <c r="K19" s="34"/>
      <c r="L19" s="4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8" customHeight="1">
      <c r="A20" s="34"/>
      <c r="B20" s="35"/>
      <c r="C20" s="34"/>
      <c r="D20" s="34"/>
      <c r="E20" s="286" t="str">
        <f>'Rekapitulácia stavby'!E14</f>
        <v>Vyplň údaj</v>
      </c>
      <c r="F20" s="244"/>
      <c r="G20" s="244"/>
      <c r="H20" s="244"/>
      <c r="I20" s="27" t="s">
        <v>24</v>
      </c>
      <c r="J20" s="28" t="str">
        <f>'Rekapitulácia stavby'!AN14</f>
        <v>Vyplň údaj</v>
      </c>
      <c r="K20" s="34"/>
      <c r="L20" s="4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6.95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4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2" customHeight="1">
      <c r="A22" s="34"/>
      <c r="B22" s="35"/>
      <c r="C22" s="34"/>
      <c r="D22" s="27" t="s">
        <v>27</v>
      </c>
      <c r="E22" s="34"/>
      <c r="F22" s="34"/>
      <c r="G22" s="34"/>
      <c r="H22" s="34"/>
      <c r="I22" s="27" t="s">
        <v>22</v>
      </c>
      <c r="J22" s="25" t="s">
        <v>1</v>
      </c>
      <c r="K22" s="34"/>
      <c r="L22" s="4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8" customHeight="1">
      <c r="A23" s="34"/>
      <c r="B23" s="35"/>
      <c r="C23" s="34"/>
      <c r="D23" s="34"/>
      <c r="E23" s="25" t="s">
        <v>28</v>
      </c>
      <c r="F23" s="34"/>
      <c r="G23" s="34"/>
      <c r="H23" s="34"/>
      <c r="I23" s="27" t="s">
        <v>24</v>
      </c>
      <c r="J23" s="25" t="s">
        <v>1</v>
      </c>
      <c r="K23" s="34"/>
      <c r="L23" s="4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6.95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4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12" customHeight="1">
      <c r="A25" s="34"/>
      <c r="B25" s="35"/>
      <c r="C25" s="34"/>
      <c r="D25" s="27" t="s">
        <v>30</v>
      </c>
      <c r="E25" s="34"/>
      <c r="F25" s="34"/>
      <c r="G25" s="34"/>
      <c r="H25" s="34"/>
      <c r="I25" s="27" t="s">
        <v>22</v>
      </c>
      <c r="J25" s="25" t="str">
        <f>IF('Rekapitulácia stavby'!AN19="","",'Rekapitulácia stavby'!AN19)</f>
        <v/>
      </c>
      <c r="K25" s="34"/>
      <c r="L25" s="4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8" customHeight="1">
      <c r="A26" s="34"/>
      <c r="B26" s="35"/>
      <c r="C26" s="34"/>
      <c r="D26" s="34"/>
      <c r="E26" s="25" t="str">
        <f>IF('Rekapitulácia stavby'!E20="","",'Rekapitulácia stavby'!E20)</f>
        <v xml:space="preserve"> </v>
      </c>
      <c r="F26" s="34"/>
      <c r="G26" s="34"/>
      <c r="H26" s="34"/>
      <c r="I26" s="27" t="s">
        <v>24</v>
      </c>
      <c r="J26" s="25" t="str">
        <f>IF('Rekapitulácia stavby'!AN20="","",'Rekapitulácia stavby'!AN20)</f>
        <v/>
      </c>
      <c r="K26" s="34"/>
      <c r="L26" s="4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47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12" customHeight="1">
      <c r="A28" s="34"/>
      <c r="B28" s="35"/>
      <c r="C28" s="34"/>
      <c r="D28" s="27" t="s">
        <v>32</v>
      </c>
      <c r="E28" s="34"/>
      <c r="F28" s="34"/>
      <c r="G28" s="34"/>
      <c r="H28" s="34"/>
      <c r="I28" s="34"/>
      <c r="J28" s="34"/>
      <c r="K28" s="34"/>
      <c r="L28" s="4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8" customFormat="1" ht="16.5" customHeight="1">
      <c r="A29" s="115"/>
      <c r="B29" s="116"/>
      <c r="C29" s="115"/>
      <c r="D29" s="115"/>
      <c r="E29" s="249" t="s">
        <v>1</v>
      </c>
      <c r="F29" s="249"/>
      <c r="G29" s="249"/>
      <c r="H29" s="249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4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5"/>
      <c r="C31" s="34"/>
      <c r="D31" s="71"/>
      <c r="E31" s="71"/>
      <c r="F31" s="71"/>
      <c r="G31" s="71"/>
      <c r="H31" s="71"/>
      <c r="I31" s="71"/>
      <c r="J31" s="71"/>
      <c r="K31" s="71"/>
      <c r="L31" s="4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5"/>
      <c r="C32" s="34"/>
      <c r="D32" s="25" t="s">
        <v>128</v>
      </c>
      <c r="E32" s="34"/>
      <c r="F32" s="34"/>
      <c r="G32" s="34"/>
      <c r="H32" s="34"/>
      <c r="I32" s="34"/>
      <c r="J32" s="33">
        <f>J98</f>
        <v>0</v>
      </c>
      <c r="K32" s="34"/>
      <c r="L32" s="4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5"/>
      <c r="C33" s="34"/>
      <c r="D33" s="32" t="s">
        <v>119</v>
      </c>
      <c r="E33" s="34"/>
      <c r="F33" s="34"/>
      <c r="G33" s="34"/>
      <c r="H33" s="34"/>
      <c r="I33" s="34"/>
      <c r="J33" s="33">
        <f>J113</f>
        <v>0</v>
      </c>
      <c r="K33" s="34"/>
      <c r="L33" s="4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25.35" customHeight="1">
      <c r="A34" s="34"/>
      <c r="B34" s="35"/>
      <c r="C34" s="34"/>
      <c r="D34" s="118" t="s">
        <v>35</v>
      </c>
      <c r="E34" s="34"/>
      <c r="F34" s="34"/>
      <c r="G34" s="34"/>
      <c r="H34" s="34"/>
      <c r="I34" s="34"/>
      <c r="J34" s="76">
        <f>ROUND(J32 + J33, 2)</f>
        <v>0</v>
      </c>
      <c r="K34" s="34"/>
      <c r="L34" s="4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6.95" customHeight="1">
      <c r="A35" s="34"/>
      <c r="B35" s="35"/>
      <c r="C35" s="34"/>
      <c r="D35" s="71"/>
      <c r="E35" s="71"/>
      <c r="F35" s="71"/>
      <c r="G35" s="71"/>
      <c r="H35" s="71"/>
      <c r="I35" s="71"/>
      <c r="J35" s="71"/>
      <c r="K35" s="71"/>
      <c r="L35" s="4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5"/>
      <c r="C36" s="34"/>
      <c r="D36" s="34"/>
      <c r="E36" s="34"/>
      <c r="F36" s="38" t="s">
        <v>37</v>
      </c>
      <c r="G36" s="34"/>
      <c r="H36" s="34"/>
      <c r="I36" s="38" t="s">
        <v>36</v>
      </c>
      <c r="J36" s="38" t="s">
        <v>38</v>
      </c>
      <c r="K36" s="34"/>
      <c r="L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customHeight="1">
      <c r="A37" s="34"/>
      <c r="B37" s="35"/>
      <c r="C37" s="34"/>
      <c r="D37" s="119" t="s">
        <v>39</v>
      </c>
      <c r="E37" s="40" t="s">
        <v>40</v>
      </c>
      <c r="F37" s="120">
        <f>ROUND((SUM(BE113:BE120) + SUM(BE142:BE319)),  2)</f>
        <v>0</v>
      </c>
      <c r="G37" s="121"/>
      <c r="H37" s="121"/>
      <c r="I37" s="122">
        <v>0.2</v>
      </c>
      <c r="J37" s="120">
        <f>ROUND(((SUM(BE113:BE120) + SUM(BE142:BE319))*I37),  2)</f>
        <v>0</v>
      </c>
      <c r="K37" s="34"/>
      <c r="L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35"/>
      <c r="C38" s="34"/>
      <c r="D38" s="34"/>
      <c r="E38" s="40" t="s">
        <v>41</v>
      </c>
      <c r="F38" s="120">
        <f>ROUND((SUM(BF113:BF120) + SUM(BF142:BF319)),  2)</f>
        <v>0</v>
      </c>
      <c r="G38" s="121"/>
      <c r="H38" s="121"/>
      <c r="I38" s="122">
        <v>0.2</v>
      </c>
      <c r="J38" s="120">
        <f>ROUND(((SUM(BF113:BF120) + SUM(BF142:BF319))*I38),  2)</f>
        <v>0</v>
      </c>
      <c r="K38" s="34"/>
      <c r="L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5"/>
      <c r="C39" s="34"/>
      <c r="D39" s="34"/>
      <c r="E39" s="27" t="s">
        <v>42</v>
      </c>
      <c r="F39" s="123">
        <f>ROUND((SUM(BG113:BG120) + SUM(BG142:BG319)),  2)</f>
        <v>0</v>
      </c>
      <c r="G39" s="34"/>
      <c r="H39" s="34"/>
      <c r="I39" s="124">
        <v>0.2</v>
      </c>
      <c r="J39" s="123">
        <f>0</f>
        <v>0</v>
      </c>
      <c r="K39" s="34"/>
      <c r="L39" s="4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hidden="1" customHeight="1">
      <c r="A40" s="34"/>
      <c r="B40" s="35"/>
      <c r="C40" s="34"/>
      <c r="D40" s="34"/>
      <c r="E40" s="27" t="s">
        <v>43</v>
      </c>
      <c r="F40" s="123">
        <f>ROUND((SUM(BH113:BH120) + SUM(BH142:BH319)),  2)</f>
        <v>0</v>
      </c>
      <c r="G40" s="34"/>
      <c r="H40" s="34"/>
      <c r="I40" s="124">
        <v>0.2</v>
      </c>
      <c r="J40" s="123">
        <f>0</f>
        <v>0</v>
      </c>
      <c r="K40" s="34"/>
      <c r="L40" s="4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14.45" hidden="1" customHeight="1">
      <c r="A41" s="34"/>
      <c r="B41" s="35"/>
      <c r="C41" s="34"/>
      <c r="D41" s="34"/>
      <c r="E41" s="40" t="s">
        <v>44</v>
      </c>
      <c r="F41" s="120">
        <f>ROUND((SUM(BI113:BI120) + SUM(BI142:BI319)),  2)</f>
        <v>0</v>
      </c>
      <c r="G41" s="121"/>
      <c r="H41" s="121"/>
      <c r="I41" s="122">
        <v>0</v>
      </c>
      <c r="J41" s="120">
        <f>0</f>
        <v>0</v>
      </c>
      <c r="K41" s="34"/>
      <c r="L41" s="47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6.9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47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5.35" customHeight="1">
      <c r="A43" s="34"/>
      <c r="B43" s="35"/>
      <c r="C43" s="112"/>
      <c r="D43" s="125" t="s">
        <v>45</v>
      </c>
      <c r="E43" s="65"/>
      <c r="F43" s="65"/>
      <c r="G43" s="126" t="s">
        <v>46</v>
      </c>
      <c r="H43" s="127" t="s">
        <v>47</v>
      </c>
      <c r="I43" s="65"/>
      <c r="J43" s="128">
        <f>SUM(J34:J41)</f>
        <v>0</v>
      </c>
      <c r="K43" s="129"/>
      <c r="L43" s="47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14.45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47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7"/>
      <c r="D50" s="48" t="s">
        <v>48</v>
      </c>
      <c r="E50" s="49"/>
      <c r="F50" s="49"/>
      <c r="G50" s="48" t="s">
        <v>49</v>
      </c>
      <c r="H50" s="49"/>
      <c r="I50" s="49"/>
      <c r="J50" s="49"/>
      <c r="K50" s="49"/>
      <c r="L50" s="47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5"/>
      <c r="C61" s="34"/>
      <c r="D61" s="50" t="s">
        <v>50</v>
      </c>
      <c r="E61" s="37"/>
      <c r="F61" s="130" t="s">
        <v>51</v>
      </c>
      <c r="G61" s="50" t="s">
        <v>50</v>
      </c>
      <c r="H61" s="37"/>
      <c r="I61" s="37"/>
      <c r="J61" s="131" t="s">
        <v>51</v>
      </c>
      <c r="K61" s="37"/>
      <c r="L61" s="47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5"/>
      <c r="C65" s="34"/>
      <c r="D65" s="48" t="s">
        <v>52</v>
      </c>
      <c r="E65" s="51"/>
      <c r="F65" s="51"/>
      <c r="G65" s="48" t="s">
        <v>53</v>
      </c>
      <c r="H65" s="51"/>
      <c r="I65" s="51"/>
      <c r="J65" s="51"/>
      <c r="K65" s="51"/>
      <c r="L65" s="47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5"/>
      <c r="C76" s="34"/>
      <c r="D76" s="50" t="s">
        <v>50</v>
      </c>
      <c r="E76" s="37"/>
      <c r="F76" s="130" t="s">
        <v>51</v>
      </c>
      <c r="G76" s="50" t="s">
        <v>50</v>
      </c>
      <c r="H76" s="37"/>
      <c r="I76" s="37"/>
      <c r="J76" s="131" t="s">
        <v>51</v>
      </c>
      <c r="K76" s="37"/>
      <c r="L76" s="47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31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31" s="2" customFormat="1" ht="24.95" customHeight="1">
      <c r="A82" s="34"/>
      <c r="B82" s="35"/>
      <c r="C82" s="21" t="s">
        <v>129</v>
      </c>
      <c r="D82" s="34"/>
      <c r="E82" s="34"/>
      <c r="F82" s="34"/>
      <c r="G82" s="34"/>
      <c r="H82" s="34"/>
      <c r="I82" s="34"/>
      <c r="J82" s="34"/>
      <c r="K82" s="34"/>
      <c r="L82" s="4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31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4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31" s="2" customFormat="1" ht="12" customHeight="1">
      <c r="A84" s="34"/>
      <c r="B84" s="35"/>
      <c r="C84" s="27" t="s">
        <v>15</v>
      </c>
      <c r="D84" s="34"/>
      <c r="E84" s="34"/>
      <c r="F84" s="34"/>
      <c r="G84" s="34"/>
      <c r="H84" s="34"/>
      <c r="I84" s="34"/>
      <c r="J84" s="34"/>
      <c r="K84" s="34"/>
      <c r="L84" s="4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31" s="2" customFormat="1" ht="16.5" customHeight="1">
      <c r="A85" s="34"/>
      <c r="B85" s="35"/>
      <c r="C85" s="34"/>
      <c r="D85" s="34"/>
      <c r="E85" s="283" t="str">
        <f>E7</f>
        <v>Výstavba a obnova občianskej infraštruktúry v lesných ekosystémoch SNV</v>
      </c>
      <c r="F85" s="284"/>
      <c r="G85" s="284"/>
      <c r="H85" s="284"/>
      <c r="I85" s="34"/>
      <c r="J85" s="34"/>
      <c r="K85" s="34"/>
      <c r="L85" s="4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31" s="1" customFormat="1" ht="12" customHeight="1">
      <c r="B86" s="20"/>
      <c r="C86" s="27" t="s">
        <v>126</v>
      </c>
      <c r="L86" s="20"/>
    </row>
    <row r="87" spans="1:31" s="2" customFormat="1" ht="16.5" customHeight="1">
      <c r="A87" s="34"/>
      <c r="B87" s="35"/>
      <c r="C87" s="34"/>
      <c r="D87" s="34"/>
      <c r="E87" s="283" t="s">
        <v>548</v>
      </c>
      <c r="F87" s="285"/>
      <c r="G87" s="285"/>
      <c r="H87" s="285"/>
      <c r="I87" s="34"/>
      <c r="J87" s="34"/>
      <c r="K87" s="34"/>
      <c r="L87" s="4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31" s="2" customFormat="1" ht="12" customHeight="1">
      <c r="A88" s="34"/>
      <c r="B88" s="35"/>
      <c r="C88" s="27" t="s">
        <v>264</v>
      </c>
      <c r="D88" s="34"/>
      <c r="E88" s="34"/>
      <c r="F88" s="34"/>
      <c r="G88" s="34"/>
      <c r="H88" s="34"/>
      <c r="I88" s="34"/>
      <c r="J88" s="34"/>
      <c r="K88" s="34"/>
      <c r="L88" s="4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31" s="2" customFormat="1" ht="16.5" customHeight="1">
      <c r="A89" s="34"/>
      <c r="B89" s="35"/>
      <c r="C89" s="34"/>
      <c r="D89" s="34"/>
      <c r="E89" s="237" t="str">
        <f>E11</f>
        <v>SO 04-0 - Altánok</v>
      </c>
      <c r="F89" s="285"/>
      <c r="G89" s="285"/>
      <c r="H89" s="285"/>
      <c r="I89" s="34"/>
      <c r="J89" s="34"/>
      <c r="K89" s="34"/>
      <c r="L89" s="4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31" s="2" customFormat="1" ht="6.9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4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31" s="2" customFormat="1" ht="12" customHeight="1">
      <c r="A91" s="34"/>
      <c r="B91" s="35"/>
      <c r="C91" s="27" t="s">
        <v>18</v>
      </c>
      <c r="D91" s="34"/>
      <c r="E91" s="34"/>
      <c r="F91" s="25" t="str">
        <f>F14</f>
        <v>Lesy mesta Spišská Nová Ves</v>
      </c>
      <c r="G91" s="34"/>
      <c r="H91" s="34"/>
      <c r="I91" s="27" t="s">
        <v>20</v>
      </c>
      <c r="J91" s="60">
        <f>IF(J14="","",J14)</f>
        <v>44873</v>
      </c>
      <c r="K91" s="34"/>
      <c r="L91" s="4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31" s="2" customFormat="1" ht="6.95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47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31" s="2" customFormat="1" ht="15.2" customHeight="1">
      <c r="A93" s="34"/>
      <c r="B93" s="35"/>
      <c r="C93" s="27" t="s">
        <v>21</v>
      </c>
      <c r="D93" s="34"/>
      <c r="E93" s="34"/>
      <c r="F93" s="25" t="str">
        <f>E17</f>
        <v xml:space="preserve">Lesy mesta Spišská Nová Ves s.r.o. </v>
      </c>
      <c r="G93" s="34"/>
      <c r="H93" s="34"/>
      <c r="I93" s="27" t="s">
        <v>27</v>
      </c>
      <c r="J93" s="30" t="str">
        <f>E23</f>
        <v>MK2 PLUS, s.r.o.</v>
      </c>
      <c r="K93" s="34"/>
      <c r="L93" s="4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31" s="2" customFormat="1" ht="15.2" customHeight="1">
      <c r="A94" s="34"/>
      <c r="B94" s="35"/>
      <c r="C94" s="27" t="s">
        <v>25</v>
      </c>
      <c r="D94" s="34"/>
      <c r="E94" s="34"/>
      <c r="F94" s="25" t="str">
        <f>IF(E20="","",E20)</f>
        <v>Vyplň údaj</v>
      </c>
      <c r="G94" s="34"/>
      <c r="H94" s="34"/>
      <c r="I94" s="27" t="s">
        <v>30</v>
      </c>
      <c r="J94" s="30" t="str">
        <f>E26</f>
        <v xml:space="preserve"> </v>
      </c>
      <c r="K94" s="34"/>
      <c r="L94" s="47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31" s="2" customFormat="1" ht="10.3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47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31" s="2" customFormat="1" ht="29.25" customHeight="1">
      <c r="A96" s="34"/>
      <c r="B96" s="35"/>
      <c r="C96" s="132" t="s">
        <v>130</v>
      </c>
      <c r="D96" s="112"/>
      <c r="E96" s="112"/>
      <c r="F96" s="112"/>
      <c r="G96" s="112"/>
      <c r="H96" s="112"/>
      <c r="I96" s="112"/>
      <c r="J96" s="133" t="s">
        <v>131</v>
      </c>
      <c r="K96" s="112"/>
      <c r="L96" s="47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pans="1:47" s="2" customFormat="1" ht="10.35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47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pans="1:47" s="2" customFormat="1" ht="22.9" customHeight="1">
      <c r="A98" s="34"/>
      <c r="B98" s="35"/>
      <c r="C98" s="134" t="s">
        <v>132</v>
      </c>
      <c r="D98" s="34"/>
      <c r="E98" s="34"/>
      <c r="F98" s="34"/>
      <c r="G98" s="34"/>
      <c r="H98" s="34"/>
      <c r="I98" s="34"/>
      <c r="J98" s="76">
        <f>J142</f>
        <v>0</v>
      </c>
      <c r="K98" s="34"/>
      <c r="L98" s="47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7" t="s">
        <v>133</v>
      </c>
    </row>
    <row r="99" spans="1:47" s="9" customFormat="1" ht="24.95" customHeight="1">
      <c r="B99" s="135"/>
      <c r="D99" s="136" t="s">
        <v>134</v>
      </c>
      <c r="E99" s="137"/>
      <c r="F99" s="137"/>
      <c r="G99" s="137"/>
      <c r="H99" s="137"/>
      <c r="I99" s="137"/>
      <c r="J99" s="138">
        <f>J143</f>
        <v>0</v>
      </c>
      <c r="L99" s="135"/>
    </row>
    <row r="100" spans="1:47" s="10" customFormat="1" ht="19.899999999999999" customHeight="1">
      <c r="B100" s="139"/>
      <c r="D100" s="140" t="s">
        <v>135</v>
      </c>
      <c r="E100" s="141"/>
      <c r="F100" s="141"/>
      <c r="G100" s="141"/>
      <c r="H100" s="141"/>
      <c r="I100" s="141"/>
      <c r="J100" s="142">
        <f>J144</f>
        <v>0</v>
      </c>
      <c r="L100" s="139"/>
    </row>
    <row r="101" spans="1:47" s="10" customFormat="1" ht="19.899999999999999" customHeight="1">
      <c r="B101" s="139"/>
      <c r="D101" s="140" t="s">
        <v>266</v>
      </c>
      <c r="E101" s="141"/>
      <c r="F101" s="141"/>
      <c r="G101" s="141"/>
      <c r="H101" s="141"/>
      <c r="I101" s="141"/>
      <c r="J101" s="142">
        <f>J165</f>
        <v>0</v>
      </c>
      <c r="L101" s="139"/>
    </row>
    <row r="102" spans="1:47" s="10" customFormat="1" ht="19.899999999999999" customHeight="1">
      <c r="B102" s="139"/>
      <c r="D102" s="140" t="s">
        <v>267</v>
      </c>
      <c r="E102" s="141"/>
      <c r="F102" s="141"/>
      <c r="G102" s="141"/>
      <c r="H102" s="141"/>
      <c r="I102" s="141"/>
      <c r="J102" s="142">
        <f>J175</f>
        <v>0</v>
      </c>
      <c r="L102" s="139"/>
    </row>
    <row r="103" spans="1:47" s="10" customFormat="1" ht="19.899999999999999" customHeight="1">
      <c r="B103" s="139"/>
      <c r="D103" s="140" t="s">
        <v>268</v>
      </c>
      <c r="E103" s="141"/>
      <c r="F103" s="141"/>
      <c r="G103" s="141"/>
      <c r="H103" s="141"/>
      <c r="I103" s="141"/>
      <c r="J103" s="142">
        <f>J190</f>
        <v>0</v>
      </c>
      <c r="L103" s="139"/>
    </row>
    <row r="104" spans="1:47" s="10" customFormat="1" ht="19.899999999999999" customHeight="1">
      <c r="B104" s="139"/>
      <c r="D104" s="140" t="s">
        <v>269</v>
      </c>
      <c r="E104" s="141"/>
      <c r="F104" s="141"/>
      <c r="G104" s="141"/>
      <c r="H104" s="141"/>
      <c r="I104" s="141"/>
      <c r="J104" s="142">
        <f>J199</f>
        <v>0</v>
      </c>
      <c r="L104" s="139"/>
    </row>
    <row r="105" spans="1:47" s="9" customFormat="1" ht="24.95" customHeight="1">
      <c r="B105" s="135"/>
      <c r="D105" s="136" t="s">
        <v>136</v>
      </c>
      <c r="E105" s="137"/>
      <c r="F105" s="137"/>
      <c r="G105" s="137"/>
      <c r="H105" s="137"/>
      <c r="I105" s="137"/>
      <c r="J105" s="138">
        <f>J201</f>
        <v>0</v>
      </c>
      <c r="L105" s="135"/>
    </row>
    <row r="106" spans="1:47" s="10" customFormat="1" ht="19.899999999999999" customHeight="1">
      <c r="B106" s="139"/>
      <c r="D106" s="140" t="s">
        <v>137</v>
      </c>
      <c r="E106" s="141"/>
      <c r="F106" s="141"/>
      <c r="G106" s="141"/>
      <c r="H106" s="141"/>
      <c r="I106" s="141"/>
      <c r="J106" s="142">
        <f>J202</f>
        <v>0</v>
      </c>
      <c r="L106" s="139"/>
    </row>
    <row r="107" spans="1:47" s="10" customFormat="1" ht="19.899999999999999" customHeight="1">
      <c r="B107" s="139"/>
      <c r="D107" s="140" t="s">
        <v>270</v>
      </c>
      <c r="E107" s="141"/>
      <c r="F107" s="141"/>
      <c r="G107" s="141"/>
      <c r="H107" s="141"/>
      <c r="I107" s="141"/>
      <c r="J107" s="142">
        <f>J268</f>
        <v>0</v>
      </c>
      <c r="L107" s="139"/>
    </row>
    <row r="108" spans="1:47" s="10" customFormat="1" ht="19.899999999999999" customHeight="1">
      <c r="B108" s="139"/>
      <c r="D108" s="140" t="s">
        <v>271</v>
      </c>
      <c r="E108" s="141"/>
      <c r="F108" s="141"/>
      <c r="G108" s="141"/>
      <c r="H108" s="141"/>
      <c r="I108" s="141"/>
      <c r="J108" s="142">
        <f>J296</f>
        <v>0</v>
      </c>
      <c r="L108" s="139"/>
    </row>
    <row r="109" spans="1:47" s="9" customFormat="1" ht="24.95" customHeight="1">
      <c r="B109" s="135"/>
      <c r="D109" s="136" t="s">
        <v>138</v>
      </c>
      <c r="E109" s="137"/>
      <c r="F109" s="137"/>
      <c r="G109" s="137"/>
      <c r="H109" s="137"/>
      <c r="I109" s="137"/>
      <c r="J109" s="138">
        <f>J315</f>
        <v>0</v>
      </c>
      <c r="L109" s="135"/>
    </row>
    <row r="110" spans="1:47" s="9" customFormat="1" ht="24.95" customHeight="1">
      <c r="B110" s="135"/>
      <c r="D110" s="136" t="s">
        <v>272</v>
      </c>
      <c r="E110" s="137"/>
      <c r="F110" s="137"/>
      <c r="G110" s="137"/>
      <c r="H110" s="137"/>
      <c r="I110" s="137"/>
      <c r="J110" s="138">
        <f>J317</f>
        <v>0</v>
      </c>
      <c r="L110" s="135"/>
    </row>
    <row r="111" spans="1:47" s="2" customFormat="1" ht="21.75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47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47" s="2" customFormat="1" ht="6.95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47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29.25" customHeight="1">
      <c r="A113" s="34"/>
      <c r="B113" s="35"/>
      <c r="C113" s="134" t="s">
        <v>139</v>
      </c>
      <c r="D113" s="34"/>
      <c r="E113" s="34"/>
      <c r="F113" s="34"/>
      <c r="G113" s="34"/>
      <c r="H113" s="34"/>
      <c r="I113" s="34"/>
      <c r="J113" s="143">
        <f>ROUND(J114 + J115 + J116 + J117 + J118 + J119,2)</f>
        <v>0</v>
      </c>
      <c r="K113" s="34"/>
      <c r="L113" s="47"/>
      <c r="N113" s="144" t="s">
        <v>39</v>
      </c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8" customHeight="1">
      <c r="A114" s="34"/>
      <c r="B114" s="145"/>
      <c r="C114" s="146"/>
      <c r="D114" s="240" t="s">
        <v>140</v>
      </c>
      <c r="E114" s="287"/>
      <c r="F114" s="287"/>
      <c r="G114" s="146"/>
      <c r="H114" s="146"/>
      <c r="I114" s="146"/>
      <c r="J114" s="104">
        <v>0</v>
      </c>
      <c r="K114" s="146"/>
      <c r="L114" s="148"/>
      <c r="M114" s="149"/>
      <c r="N114" s="150" t="s">
        <v>41</v>
      </c>
      <c r="O114" s="149"/>
      <c r="P114" s="149"/>
      <c r="Q114" s="149"/>
      <c r="R114" s="149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51" t="s">
        <v>141</v>
      </c>
      <c r="AZ114" s="149"/>
      <c r="BA114" s="149"/>
      <c r="BB114" s="149"/>
      <c r="BC114" s="149"/>
      <c r="BD114" s="149"/>
      <c r="BE114" s="152">
        <f t="shared" ref="BE114:BE119" si="0">IF(N114="základná",J114,0)</f>
        <v>0</v>
      </c>
      <c r="BF114" s="152">
        <f t="shared" ref="BF114:BF119" si="1">IF(N114="znížená",J114,0)</f>
        <v>0</v>
      </c>
      <c r="BG114" s="152">
        <f t="shared" ref="BG114:BG119" si="2">IF(N114="zákl. prenesená",J114,0)</f>
        <v>0</v>
      </c>
      <c r="BH114" s="152">
        <f t="shared" ref="BH114:BH119" si="3">IF(N114="zníž. prenesená",J114,0)</f>
        <v>0</v>
      </c>
      <c r="BI114" s="152">
        <f t="shared" ref="BI114:BI119" si="4">IF(N114="nulová",J114,0)</f>
        <v>0</v>
      </c>
      <c r="BJ114" s="151" t="s">
        <v>94</v>
      </c>
      <c r="BK114" s="149"/>
      <c r="BL114" s="149"/>
      <c r="BM114" s="149"/>
    </row>
    <row r="115" spans="1:65" s="2" customFormat="1" ht="18" customHeight="1">
      <c r="A115" s="34"/>
      <c r="B115" s="145"/>
      <c r="C115" s="146"/>
      <c r="D115" s="240" t="s">
        <v>142</v>
      </c>
      <c r="E115" s="287"/>
      <c r="F115" s="287"/>
      <c r="G115" s="146"/>
      <c r="H115" s="146"/>
      <c r="I115" s="146"/>
      <c r="J115" s="104">
        <v>0</v>
      </c>
      <c r="K115" s="146"/>
      <c r="L115" s="148"/>
      <c r="M115" s="149"/>
      <c r="N115" s="150" t="s">
        <v>41</v>
      </c>
      <c r="O115" s="149"/>
      <c r="P115" s="149"/>
      <c r="Q115" s="149"/>
      <c r="R115" s="149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51" t="s">
        <v>141</v>
      </c>
      <c r="AZ115" s="149"/>
      <c r="BA115" s="149"/>
      <c r="BB115" s="149"/>
      <c r="BC115" s="149"/>
      <c r="BD115" s="149"/>
      <c r="BE115" s="152">
        <f t="shared" si="0"/>
        <v>0</v>
      </c>
      <c r="BF115" s="152">
        <f t="shared" si="1"/>
        <v>0</v>
      </c>
      <c r="BG115" s="152">
        <f t="shared" si="2"/>
        <v>0</v>
      </c>
      <c r="BH115" s="152">
        <f t="shared" si="3"/>
        <v>0</v>
      </c>
      <c r="BI115" s="152">
        <f t="shared" si="4"/>
        <v>0</v>
      </c>
      <c r="BJ115" s="151" t="s">
        <v>94</v>
      </c>
      <c r="BK115" s="149"/>
      <c r="BL115" s="149"/>
      <c r="BM115" s="149"/>
    </row>
    <row r="116" spans="1:65" s="2" customFormat="1" ht="18" customHeight="1">
      <c r="A116" s="34"/>
      <c r="B116" s="145"/>
      <c r="C116" s="146"/>
      <c r="D116" s="240" t="s">
        <v>143</v>
      </c>
      <c r="E116" s="287"/>
      <c r="F116" s="287"/>
      <c r="G116" s="146"/>
      <c r="H116" s="146"/>
      <c r="I116" s="146"/>
      <c r="J116" s="104">
        <v>0</v>
      </c>
      <c r="K116" s="146"/>
      <c r="L116" s="148"/>
      <c r="M116" s="149"/>
      <c r="N116" s="150" t="s">
        <v>41</v>
      </c>
      <c r="O116" s="149"/>
      <c r="P116" s="149"/>
      <c r="Q116" s="149"/>
      <c r="R116" s="149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51" t="s">
        <v>141</v>
      </c>
      <c r="AZ116" s="149"/>
      <c r="BA116" s="149"/>
      <c r="BB116" s="149"/>
      <c r="BC116" s="149"/>
      <c r="BD116" s="149"/>
      <c r="BE116" s="152">
        <f t="shared" si="0"/>
        <v>0</v>
      </c>
      <c r="BF116" s="152">
        <f t="shared" si="1"/>
        <v>0</v>
      </c>
      <c r="BG116" s="152">
        <f t="shared" si="2"/>
        <v>0</v>
      </c>
      <c r="BH116" s="152">
        <f t="shared" si="3"/>
        <v>0</v>
      </c>
      <c r="BI116" s="152">
        <f t="shared" si="4"/>
        <v>0</v>
      </c>
      <c r="BJ116" s="151" t="s">
        <v>94</v>
      </c>
      <c r="BK116" s="149"/>
      <c r="BL116" s="149"/>
      <c r="BM116" s="149"/>
    </row>
    <row r="117" spans="1:65" s="2" customFormat="1" ht="18" customHeight="1">
      <c r="A117" s="34"/>
      <c r="B117" s="145"/>
      <c r="C117" s="146"/>
      <c r="D117" s="240" t="s">
        <v>144</v>
      </c>
      <c r="E117" s="287"/>
      <c r="F117" s="287"/>
      <c r="G117" s="146"/>
      <c r="H117" s="146"/>
      <c r="I117" s="146"/>
      <c r="J117" s="104">
        <v>0</v>
      </c>
      <c r="K117" s="146"/>
      <c r="L117" s="148"/>
      <c r="M117" s="149"/>
      <c r="N117" s="150" t="s">
        <v>41</v>
      </c>
      <c r="O117" s="149"/>
      <c r="P117" s="149"/>
      <c r="Q117" s="149"/>
      <c r="R117" s="149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51" t="s">
        <v>141</v>
      </c>
      <c r="AZ117" s="149"/>
      <c r="BA117" s="149"/>
      <c r="BB117" s="149"/>
      <c r="BC117" s="149"/>
      <c r="BD117" s="149"/>
      <c r="BE117" s="152">
        <f t="shared" si="0"/>
        <v>0</v>
      </c>
      <c r="BF117" s="152">
        <f t="shared" si="1"/>
        <v>0</v>
      </c>
      <c r="BG117" s="152">
        <f t="shared" si="2"/>
        <v>0</v>
      </c>
      <c r="BH117" s="152">
        <f t="shared" si="3"/>
        <v>0</v>
      </c>
      <c r="BI117" s="152">
        <f t="shared" si="4"/>
        <v>0</v>
      </c>
      <c r="BJ117" s="151" t="s">
        <v>94</v>
      </c>
      <c r="BK117" s="149"/>
      <c r="BL117" s="149"/>
      <c r="BM117" s="149"/>
    </row>
    <row r="118" spans="1:65" s="2" customFormat="1" ht="18" customHeight="1">
      <c r="A118" s="34"/>
      <c r="B118" s="145"/>
      <c r="C118" s="146"/>
      <c r="D118" s="240" t="s">
        <v>145</v>
      </c>
      <c r="E118" s="287"/>
      <c r="F118" s="287"/>
      <c r="G118" s="146"/>
      <c r="H118" s="146"/>
      <c r="I118" s="146"/>
      <c r="J118" s="104">
        <v>0</v>
      </c>
      <c r="K118" s="146"/>
      <c r="L118" s="148"/>
      <c r="M118" s="149"/>
      <c r="N118" s="150" t="s">
        <v>41</v>
      </c>
      <c r="O118" s="149"/>
      <c r="P118" s="149"/>
      <c r="Q118" s="149"/>
      <c r="R118" s="149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51" t="s">
        <v>141</v>
      </c>
      <c r="AZ118" s="149"/>
      <c r="BA118" s="149"/>
      <c r="BB118" s="149"/>
      <c r="BC118" s="149"/>
      <c r="BD118" s="149"/>
      <c r="BE118" s="152">
        <f t="shared" si="0"/>
        <v>0</v>
      </c>
      <c r="BF118" s="152">
        <f t="shared" si="1"/>
        <v>0</v>
      </c>
      <c r="BG118" s="152">
        <f t="shared" si="2"/>
        <v>0</v>
      </c>
      <c r="BH118" s="152">
        <f t="shared" si="3"/>
        <v>0</v>
      </c>
      <c r="BI118" s="152">
        <f t="shared" si="4"/>
        <v>0</v>
      </c>
      <c r="BJ118" s="151" t="s">
        <v>94</v>
      </c>
      <c r="BK118" s="149"/>
      <c r="BL118" s="149"/>
      <c r="BM118" s="149"/>
    </row>
    <row r="119" spans="1:65" s="2" customFormat="1" ht="18" customHeight="1">
      <c r="A119" s="34"/>
      <c r="B119" s="145"/>
      <c r="C119" s="146"/>
      <c r="D119" s="147" t="s">
        <v>146</v>
      </c>
      <c r="E119" s="146"/>
      <c r="F119" s="146"/>
      <c r="G119" s="146"/>
      <c r="H119" s="146"/>
      <c r="I119" s="146"/>
      <c r="J119" s="104">
        <f>ROUND(J32*T119,2)</f>
        <v>0</v>
      </c>
      <c r="K119" s="146"/>
      <c r="L119" s="148"/>
      <c r="M119" s="149"/>
      <c r="N119" s="150" t="s">
        <v>41</v>
      </c>
      <c r="O119" s="149"/>
      <c r="P119" s="149"/>
      <c r="Q119" s="149"/>
      <c r="R119" s="149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51" t="s">
        <v>147</v>
      </c>
      <c r="AZ119" s="149"/>
      <c r="BA119" s="149"/>
      <c r="BB119" s="149"/>
      <c r="BC119" s="149"/>
      <c r="BD119" s="149"/>
      <c r="BE119" s="152">
        <f t="shared" si="0"/>
        <v>0</v>
      </c>
      <c r="BF119" s="152">
        <f t="shared" si="1"/>
        <v>0</v>
      </c>
      <c r="BG119" s="152">
        <f t="shared" si="2"/>
        <v>0</v>
      </c>
      <c r="BH119" s="152">
        <f t="shared" si="3"/>
        <v>0</v>
      </c>
      <c r="BI119" s="152">
        <f t="shared" si="4"/>
        <v>0</v>
      </c>
      <c r="BJ119" s="151" t="s">
        <v>94</v>
      </c>
      <c r="BK119" s="149"/>
      <c r="BL119" s="149"/>
      <c r="BM119" s="149"/>
    </row>
    <row r="120" spans="1:65" s="2" customFormat="1" ht="11.25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47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29.25" customHeight="1">
      <c r="A121" s="34"/>
      <c r="B121" s="35"/>
      <c r="C121" s="111" t="s">
        <v>124</v>
      </c>
      <c r="D121" s="112"/>
      <c r="E121" s="112"/>
      <c r="F121" s="112"/>
      <c r="G121" s="112"/>
      <c r="H121" s="112"/>
      <c r="I121" s="112"/>
      <c r="J121" s="113">
        <f>ROUND(J98+J113,2)</f>
        <v>0</v>
      </c>
      <c r="K121" s="112"/>
      <c r="L121" s="47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6.95" customHeight="1">
      <c r="A122" s="34"/>
      <c r="B122" s="52"/>
      <c r="C122" s="53"/>
      <c r="D122" s="53"/>
      <c r="E122" s="53"/>
      <c r="F122" s="53"/>
      <c r="G122" s="53"/>
      <c r="H122" s="53"/>
      <c r="I122" s="53"/>
      <c r="J122" s="53"/>
      <c r="K122" s="53"/>
      <c r="L122" s="47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6" spans="1:65" s="2" customFormat="1" ht="6.95" customHeight="1">
      <c r="A126" s="34"/>
      <c r="B126" s="54"/>
      <c r="C126" s="55"/>
      <c r="D126" s="55"/>
      <c r="E126" s="55"/>
      <c r="F126" s="55"/>
      <c r="G126" s="55"/>
      <c r="H126" s="55"/>
      <c r="I126" s="55"/>
      <c r="J126" s="55"/>
      <c r="K126" s="55"/>
      <c r="L126" s="47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5" s="2" customFormat="1" ht="24.95" customHeight="1">
      <c r="A127" s="34"/>
      <c r="B127" s="35"/>
      <c r="C127" s="21" t="s">
        <v>148</v>
      </c>
      <c r="D127" s="34"/>
      <c r="E127" s="34"/>
      <c r="F127" s="34"/>
      <c r="G127" s="34"/>
      <c r="H127" s="34"/>
      <c r="I127" s="34"/>
      <c r="J127" s="34"/>
      <c r="K127" s="34"/>
      <c r="L127" s="47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65" s="2" customFormat="1" ht="6.95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47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3" s="2" customFormat="1" ht="12" customHeight="1">
      <c r="A129" s="34"/>
      <c r="B129" s="35"/>
      <c r="C129" s="27" t="s">
        <v>15</v>
      </c>
      <c r="D129" s="34"/>
      <c r="E129" s="34"/>
      <c r="F129" s="34"/>
      <c r="G129" s="34"/>
      <c r="H129" s="34"/>
      <c r="I129" s="34"/>
      <c r="J129" s="34"/>
      <c r="K129" s="34"/>
      <c r="L129" s="4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3" s="2" customFormat="1" ht="16.5" customHeight="1">
      <c r="A130" s="34"/>
      <c r="B130" s="35"/>
      <c r="C130" s="34"/>
      <c r="D130" s="34"/>
      <c r="E130" s="283" t="str">
        <f>E7</f>
        <v>Výstavba a obnova občianskej infraštruktúry v lesných ekosystémoch SNV</v>
      </c>
      <c r="F130" s="284"/>
      <c r="G130" s="284"/>
      <c r="H130" s="284"/>
      <c r="I130" s="34"/>
      <c r="J130" s="34"/>
      <c r="K130" s="34"/>
      <c r="L130" s="47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3" s="1" customFormat="1" ht="12" customHeight="1">
      <c r="B131" s="20"/>
      <c r="C131" s="27" t="s">
        <v>126</v>
      </c>
      <c r="L131" s="20"/>
    </row>
    <row r="132" spans="1:63" s="2" customFormat="1" ht="16.5" customHeight="1">
      <c r="A132" s="34"/>
      <c r="B132" s="35"/>
      <c r="C132" s="34"/>
      <c r="D132" s="34"/>
      <c r="E132" s="283" t="s">
        <v>548</v>
      </c>
      <c r="F132" s="285"/>
      <c r="G132" s="285"/>
      <c r="H132" s="285"/>
      <c r="I132" s="34"/>
      <c r="J132" s="34"/>
      <c r="K132" s="34"/>
      <c r="L132" s="47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3" s="2" customFormat="1" ht="12" customHeight="1">
      <c r="A133" s="34"/>
      <c r="B133" s="35"/>
      <c r="C133" s="27" t="s">
        <v>264</v>
      </c>
      <c r="D133" s="34"/>
      <c r="E133" s="34"/>
      <c r="F133" s="34"/>
      <c r="G133" s="34"/>
      <c r="H133" s="34"/>
      <c r="I133" s="34"/>
      <c r="J133" s="34"/>
      <c r="K133" s="34"/>
      <c r="L133" s="47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3" s="2" customFormat="1" ht="16.5" customHeight="1">
      <c r="A134" s="34"/>
      <c r="B134" s="35"/>
      <c r="C134" s="34"/>
      <c r="D134" s="34"/>
      <c r="E134" s="237" t="str">
        <f>E11</f>
        <v>SO 04-0 - Altánok</v>
      </c>
      <c r="F134" s="285"/>
      <c r="G134" s="285"/>
      <c r="H134" s="285"/>
      <c r="I134" s="34"/>
      <c r="J134" s="34"/>
      <c r="K134" s="34"/>
      <c r="L134" s="47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3" s="2" customFormat="1" ht="6.95" customHeight="1">
      <c r="A135" s="34"/>
      <c r="B135" s="35"/>
      <c r="C135" s="34"/>
      <c r="D135" s="34"/>
      <c r="E135" s="34"/>
      <c r="F135" s="34"/>
      <c r="G135" s="34"/>
      <c r="H135" s="34"/>
      <c r="I135" s="34"/>
      <c r="J135" s="34"/>
      <c r="K135" s="34"/>
      <c r="L135" s="47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3" s="2" customFormat="1" ht="12" customHeight="1">
      <c r="A136" s="34"/>
      <c r="B136" s="35"/>
      <c r="C136" s="27" t="s">
        <v>18</v>
      </c>
      <c r="D136" s="34"/>
      <c r="E136" s="34"/>
      <c r="F136" s="25" t="str">
        <f>F14</f>
        <v>Lesy mesta Spišská Nová Ves</v>
      </c>
      <c r="G136" s="34"/>
      <c r="H136" s="34"/>
      <c r="I136" s="27" t="s">
        <v>20</v>
      </c>
      <c r="J136" s="60">
        <f>IF(J14="","",J14)</f>
        <v>44873</v>
      </c>
      <c r="K136" s="34"/>
      <c r="L136" s="47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3" s="2" customFormat="1" ht="6.95" customHeight="1">
      <c r="A137" s="34"/>
      <c r="B137" s="35"/>
      <c r="C137" s="34"/>
      <c r="D137" s="34"/>
      <c r="E137" s="34"/>
      <c r="F137" s="34"/>
      <c r="G137" s="34"/>
      <c r="H137" s="34"/>
      <c r="I137" s="34"/>
      <c r="J137" s="34"/>
      <c r="K137" s="34"/>
      <c r="L137" s="47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63" s="2" customFormat="1" ht="15.2" customHeight="1">
      <c r="A138" s="34"/>
      <c r="B138" s="35"/>
      <c r="C138" s="27" t="s">
        <v>21</v>
      </c>
      <c r="D138" s="34"/>
      <c r="E138" s="34"/>
      <c r="F138" s="25" t="str">
        <f>E17</f>
        <v xml:space="preserve">Lesy mesta Spišská Nová Ves s.r.o. </v>
      </c>
      <c r="G138" s="34"/>
      <c r="H138" s="34"/>
      <c r="I138" s="27" t="s">
        <v>27</v>
      </c>
      <c r="J138" s="30" t="str">
        <f>E23</f>
        <v>MK2 PLUS, s.r.o.</v>
      </c>
      <c r="K138" s="34"/>
      <c r="L138" s="47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63" s="2" customFormat="1" ht="15.2" customHeight="1">
      <c r="A139" s="34"/>
      <c r="B139" s="35"/>
      <c r="C139" s="27" t="s">
        <v>25</v>
      </c>
      <c r="D139" s="34"/>
      <c r="E139" s="34"/>
      <c r="F139" s="25" t="str">
        <f>IF(E20="","",E20)</f>
        <v>Vyplň údaj</v>
      </c>
      <c r="G139" s="34"/>
      <c r="H139" s="34"/>
      <c r="I139" s="27" t="s">
        <v>30</v>
      </c>
      <c r="J139" s="30" t="str">
        <f>E26</f>
        <v xml:space="preserve"> </v>
      </c>
      <c r="K139" s="34"/>
      <c r="L139" s="47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63" s="2" customFormat="1" ht="10.35" customHeight="1">
      <c r="A140" s="34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47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63" s="11" customFormat="1" ht="29.25" customHeight="1">
      <c r="A141" s="153"/>
      <c r="B141" s="154"/>
      <c r="C141" s="155" t="s">
        <v>149</v>
      </c>
      <c r="D141" s="156" t="s">
        <v>60</v>
      </c>
      <c r="E141" s="156" t="s">
        <v>56</v>
      </c>
      <c r="F141" s="156" t="s">
        <v>57</v>
      </c>
      <c r="G141" s="156" t="s">
        <v>150</v>
      </c>
      <c r="H141" s="156" t="s">
        <v>151</v>
      </c>
      <c r="I141" s="156" t="s">
        <v>152</v>
      </c>
      <c r="J141" s="157" t="s">
        <v>131</v>
      </c>
      <c r="K141" s="158" t="s">
        <v>153</v>
      </c>
      <c r="L141" s="159"/>
      <c r="M141" s="67" t="s">
        <v>1</v>
      </c>
      <c r="N141" s="68" t="s">
        <v>39</v>
      </c>
      <c r="O141" s="68" t="s">
        <v>154</v>
      </c>
      <c r="P141" s="68" t="s">
        <v>155</v>
      </c>
      <c r="Q141" s="68" t="s">
        <v>156</v>
      </c>
      <c r="R141" s="68" t="s">
        <v>157</v>
      </c>
      <c r="S141" s="68" t="s">
        <v>158</v>
      </c>
      <c r="T141" s="69" t="s">
        <v>159</v>
      </c>
      <c r="U141" s="153"/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3"/>
    </row>
    <row r="142" spans="1:63" s="2" customFormat="1" ht="22.9" customHeight="1">
      <c r="A142" s="34"/>
      <c r="B142" s="35"/>
      <c r="C142" s="74" t="s">
        <v>128</v>
      </c>
      <c r="D142" s="34"/>
      <c r="E142" s="34"/>
      <c r="F142" s="34"/>
      <c r="G142" s="34"/>
      <c r="H142" s="34"/>
      <c r="I142" s="34"/>
      <c r="J142" s="160">
        <f>BK142</f>
        <v>0</v>
      </c>
      <c r="K142" s="34"/>
      <c r="L142" s="35"/>
      <c r="M142" s="70"/>
      <c r="N142" s="61"/>
      <c r="O142" s="71"/>
      <c r="P142" s="161">
        <f>P143+P201+P315+P317</f>
        <v>0</v>
      </c>
      <c r="Q142" s="71"/>
      <c r="R142" s="161">
        <f>R143+R201+R315+R317</f>
        <v>47.513097880000004</v>
      </c>
      <c r="S142" s="71"/>
      <c r="T142" s="162">
        <f>T143+T201+T315+T317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74</v>
      </c>
      <c r="AU142" s="17" t="s">
        <v>133</v>
      </c>
      <c r="BK142" s="163">
        <f>BK143+BK201+BK315+BK317</f>
        <v>0</v>
      </c>
    </row>
    <row r="143" spans="1:63" s="12" customFormat="1" ht="25.9" customHeight="1">
      <c r="B143" s="164"/>
      <c r="D143" s="165" t="s">
        <v>74</v>
      </c>
      <c r="E143" s="166" t="s">
        <v>160</v>
      </c>
      <c r="F143" s="166" t="s">
        <v>161</v>
      </c>
      <c r="I143" s="167"/>
      <c r="J143" s="168">
        <f>BK143</f>
        <v>0</v>
      </c>
      <c r="L143" s="164"/>
      <c r="M143" s="169"/>
      <c r="N143" s="170"/>
      <c r="O143" s="170"/>
      <c r="P143" s="171">
        <f>P144+P165+P175+P190+P199</f>
        <v>0</v>
      </c>
      <c r="Q143" s="170"/>
      <c r="R143" s="171">
        <f>R144+R165+R175+R190+R199</f>
        <v>43.46407954</v>
      </c>
      <c r="S143" s="170"/>
      <c r="T143" s="172">
        <f>T144+T165+T175+T190+T199</f>
        <v>0</v>
      </c>
      <c r="AR143" s="165" t="s">
        <v>83</v>
      </c>
      <c r="AT143" s="173" t="s">
        <v>74</v>
      </c>
      <c r="AU143" s="173" t="s">
        <v>75</v>
      </c>
      <c r="AY143" s="165" t="s">
        <v>162</v>
      </c>
      <c r="BK143" s="174">
        <f>BK144+BK165+BK175+BK190+BK199</f>
        <v>0</v>
      </c>
    </row>
    <row r="144" spans="1:63" s="12" customFormat="1" ht="22.9" customHeight="1">
      <c r="B144" s="164"/>
      <c r="D144" s="165" t="s">
        <v>74</v>
      </c>
      <c r="E144" s="175" t="s">
        <v>83</v>
      </c>
      <c r="F144" s="175" t="s">
        <v>163</v>
      </c>
      <c r="I144" s="167"/>
      <c r="J144" s="176">
        <f>BK144</f>
        <v>0</v>
      </c>
      <c r="L144" s="164"/>
      <c r="M144" s="169"/>
      <c r="N144" s="170"/>
      <c r="O144" s="170"/>
      <c r="P144" s="171">
        <f>SUM(P145:P164)</f>
        <v>0</v>
      </c>
      <c r="Q144" s="170"/>
      <c r="R144" s="171">
        <f>SUM(R145:R164)</f>
        <v>0</v>
      </c>
      <c r="S144" s="170"/>
      <c r="T144" s="172">
        <f>SUM(T145:T164)</f>
        <v>0</v>
      </c>
      <c r="AR144" s="165" t="s">
        <v>83</v>
      </c>
      <c r="AT144" s="173" t="s">
        <v>74</v>
      </c>
      <c r="AU144" s="173" t="s">
        <v>83</v>
      </c>
      <c r="AY144" s="165" t="s">
        <v>162</v>
      </c>
      <c r="BK144" s="174">
        <f>SUM(BK145:BK164)</f>
        <v>0</v>
      </c>
    </row>
    <row r="145" spans="1:65" s="2" customFormat="1" ht="24.2" customHeight="1">
      <c r="A145" s="34"/>
      <c r="B145" s="145"/>
      <c r="C145" s="177" t="s">
        <v>83</v>
      </c>
      <c r="D145" s="177" t="s">
        <v>164</v>
      </c>
      <c r="E145" s="178" t="s">
        <v>273</v>
      </c>
      <c r="F145" s="179" t="s">
        <v>274</v>
      </c>
      <c r="G145" s="180" t="s">
        <v>167</v>
      </c>
      <c r="H145" s="181">
        <v>3.226</v>
      </c>
      <c r="I145" s="182"/>
      <c r="J145" s="183">
        <f>ROUND(I145*H145,2)</f>
        <v>0</v>
      </c>
      <c r="K145" s="184"/>
      <c r="L145" s="35"/>
      <c r="M145" s="185" t="s">
        <v>1</v>
      </c>
      <c r="N145" s="186" t="s">
        <v>41</v>
      </c>
      <c r="O145" s="63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168</v>
      </c>
      <c r="AT145" s="189" t="s">
        <v>164</v>
      </c>
      <c r="AU145" s="189" t="s">
        <v>94</v>
      </c>
      <c r="AY145" s="17" t="s">
        <v>162</v>
      </c>
      <c r="BE145" s="107">
        <f>IF(N145="základná",J145,0)</f>
        <v>0</v>
      </c>
      <c r="BF145" s="107">
        <f>IF(N145="znížená",J145,0)</f>
        <v>0</v>
      </c>
      <c r="BG145" s="107">
        <f>IF(N145="zákl. prenesená",J145,0)</f>
        <v>0</v>
      </c>
      <c r="BH145" s="107">
        <f>IF(N145="zníž. prenesená",J145,0)</f>
        <v>0</v>
      </c>
      <c r="BI145" s="107">
        <f>IF(N145="nulová",J145,0)</f>
        <v>0</v>
      </c>
      <c r="BJ145" s="17" t="s">
        <v>94</v>
      </c>
      <c r="BK145" s="107">
        <f>ROUND(I145*H145,2)</f>
        <v>0</v>
      </c>
      <c r="BL145" s="17" t="s">
        <v>168</v>
      </c>
      <c r="BM145" s="189" t="s">
        <v>275</v>
      </c>
    </row>
    <row r="146" spans="1:65" s="13" customFormat="1" ht="11.25">
      <c r="B146" s="190"/>
      <c r="D146" s="191" t="s">
        <v>170</v>
      </c>
      <c r="E146" s="192" t="s">
        <v>1</v>
      </c>
      <c r="F146" s="193" t="s">
        <v>276</v>
      </c>
      <c r="H146" s="194">
        <v>3.226</v>
      </c>
      <c r="I146" s="195"/>
      <c r="L146" s="190"/>
      <c r="M146" s="196"/>
      <c r="N146" s="197"/>
      <c r="O146" s="197"/>
      <c r="P146" s="197"/>
      <c r="Q146" s="197"/>
      <c r="R146" s="197"/>
      <c r="S146" s="197"/>
      <c r="T146" s="198"/>
      <c r="AT146" s="192" t="s">
        <v>170</v>
      </c>
      <c r="AU146" s="192" t="s">
        <v>94</v>
      </c>
      <c r="AV146" s="13" t="s">
        <v>94</v>
      </c>
      <c r="AW146" s="13" t="s">
        <v>29</v>
      </c>
      <c r="AX146" s="13" t="s">
        <v>75</v>
      </c>
      <c r="AY146" s="192" t="s">
        <v>162</v>
      </c>
    </row>
    <row r="147" spans="1:65" s="14" customFormat="1" ht="11.25">
      <c r="B147" s="199"/>
      <c r="D147" s="191" t="s">
        <v>170</v>
      </c>
      <c r="E147" s="200" t="s">
        <v>1</v>
      </c>
      <c r="F147" s="201" t="s">
        <v>172</v>
      </c>
      <c r="H147" s="202">
        <v>3.226</v>
      </c>
      <c r="I147" s="203"/>
      <c r="L147" s="199"/>
      <c r="M147" s="204"/>
      <c r="N147" s="205"/>
      <c r="O147" s="205"/>
      <c r="P147" s="205"/>
      <c r="Q147" s="205"/>
      <c r="R147" s="205"/>
      <c r="S147" s="205"/>
      <c r="T147" s="206"/>
      <c r="AT147" s="200" t="s">
        <v>170</v>
      </c>
      <c r="AU147" s="200" t="s">
        <v>94</v>
      </c>
      <c r="AV147" s="14" t="s">
        <v>173</v>
      </c>
      <c r="AW147" s="14" t="s">
        <v>29</v>
      </c>
      <c r="AX147" s="14" t="s">
        <v>75</v>
      </c>
      <c r="AY147" s="200" t="s">
        <v>162</v>
      </c>
    </row>
    <row r="148" spans="1:65" s="15" customFormat="1" ht="11.25">
      <c r="B148" s="207"/>
      <c r="D148" s="191" t="s">
        <v>170</v>
      </c>
      <c r="E148" s="208" t="s">
        <v>1</v>
      </c>
      <c r="F148" s="209" t="s">
        <v>174</v>
      </c>
      <c r="H148" s="210">
        <v>3.226</v>
      </c>
      <c r="I148" s="211"/>
      <c r="L148" s="207"/>
      <c r="M148" s="212"/>
      <c r="N148" s="213"/>
      <c r="O148" s="213"/>
      <c r="P148" s="213"/>
      <c r="Q148" s="213"/>
      <c r="R148" s="213"/>
      <c r="S148" s="213"/>
      <c r="T148" s="214"/>
      <c r="AT148" s="208" t="s">
        <v>170</v>
      </c>
      <c r="AU148" s="208" t="s">
        <v>94</v>
      </c>
      <c r="AV148" s="15" t="s">
        <v>168</v>
      </c>
      <c r="AW148" s="15" t="s">
        <v>29</v>
      </c>
      <c r="AX148" s="15" t="s">
        <v>83</v>
      </c>
      <c r="AY148" s="208" t="s">
        <v>162</v>
      </c>
    </row>
    <row r="149" spans="1:65" s="2" customFormat="1" ht="24.2" customHeight="1">
      <c r="A149" s="34"/>
      <c r="B149" s="145"/>
      <c r="C149" s="177" t="s">
        <v>94</v>
      </c>
      <c r="D149" s="177" t="s">
        <v>164</v>
      </c>
      <c r="E149" s="178" t="s">
        <v>277</v>
      </c>
      <c r="F149" s="179" t="s">
        <v>278</v>
      </c>
      <c r="G149" s="180" t="s">
        <v>167</v>
      </c>
      <c r="H149" s="181">
        <v>1.613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41</v>
      </c>
      <c r="O149" s="63"/>
      <c r="P149" s="187">
        <f>O149*H149</f>
        <v>0</v>
      </c>
      <c r="Q149" s="187">
        <v>0</v>
      </c>
      <c r="R149" s="187">
        <f>Q149*H149</f>
        <v>0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168</v>
      </c>
      <c r="AT149" s="189" t="s">
        <v>164</v>
      </c>
      <c r="AU149" s="189" t="s">
        <v>94</v>
      </c>
      <c r="AY149" s="17" t="s">
        <v>162</v>
      </c>
      <c r="BE149" s="107">
        <f>IF(N149="základná",J149,0)</f>
        <v>0</v>
      </c>
      <c r="BF149" s="107">
        <f>IF(N149="znížená",J149,0)</f>
        <v>0</v>
      </c>
      <c r="BG149" s="107">
        <f>IF(N149="zákl. prenesená",J149,0)</f>
        <v>0</v>
      </c>
      <c r="BH149" s="107">
        <f>IF(N149="zníž. prenesená",J149,0)</f>
        <v>0</v>
      </c>
      <c r="BI149" s="107">
        <f>IF(N149="nulová",J149,0)</f>
        <v>0</v>
      </c>
      <c r="BJ149" s="17" t="s">
        <v>94</v>
      </c>
      <c r="BK149" s="107">
        <f>ROUND(I149*H149,2)</f>
        <v>0</v>
      </c>
      <c r="BL149" s="17" t="s">
        <v>168</v>
      </c>
      <c r="BM149" s="189" t="s">
        <v>279</v>
      </c>
    </row>
    <row r="150" spans="1:65" s="13" customFormat="1" ht="11.25">
      <c r="B150" s="190"/>
      <c r="D150" s="191" t="s">
        <v>170</v>
      </c>
      <c r="E150" s="192" t="s">
        <v>1</v>
      </c>
      <c r="F150" s="193" t="s">
        <v>280</v>
      </c>
      <c r="H150" s="194">
        <v>1.613</v>
      </c>
      <c r="I150" s="195"/>
      <c r="L150" s="190"/>
      <c r="M150" s="196"/>
      <c r="N150" s="197"/>
      <c r="O150" s="197"/>
      <c r="P150" s="197"/>
      <c r="Q150" s="197"/>
      <c r="R150" s="197"/>
      <c r="S150" s="197"/>
      <c r="T150" s="198"/>
      <c r="AT150" s="192" t="s">
        <v>170</v>
      </c>
      <c r="AU150" s="192" t="s">
        <v>94</v>
      </c>
      <c r="AV150" s="13" t="s">
        <v>94</v>
      </c>
      <c r="AW150" s="13" t="s">
        <v>29</v>
      </c>
      <c r="AX150" s="13" t="s">
        <v>83</v>
      </c>
      <c r="AY150" s="192" t="s">
        <v>162</v>
      </c>
    </row>
    <row r="151" spans="1:65" s="2" customFormat="1" ht="37.9" customHeight="1">
      <c r="A151" s="34"/>
      <c r="B151" s="145"/>
      <c r="C151" s="177" t="s">
        <v>173</v>
      </c>
      <c r="D151" s="177" t="s">
        <v>164</v>
      </c>
      <c r="E151" s="178" t="s">
        <v>281</v>
      </c>
      <c r="F151" s="179" t="s">
        <v>282</v>
      </c>
      <c r="G151" s="180" t="s">
        <v>167</v>
      </c>
      <c r="H151" s="181">
        <v>3.226</v>
      </c>
      <c r="I151" s="182"/>
      <c r="J151" s="183">
        <f>ROUND(I151*H151,2)</f>
        <v>0</v>
      </c>
      <c r="K151" s="184"/>
      <c r="L151" s="35"/>
      <c r="M151" s="185" t="s">
        <v>1</v>
      </c>
      <c r="N151" s="186" t="s">
        <v>41</v>
      </c>
      <c r="O151" s="63"/>
      <c r="P151" s="187">
        <f>O151*H151</f>
        <v>0</v>
      </c>
      <c r="Q151" s="187">
        <v>0</v>
      </c>
      <c r="R151" s="187">
        <f>Q151*H151</f>
        <v>0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168</v>
      </c>
      <c r="AT151" s="189" t="s">
        <v>164</v>
      </c>
      <c r="AU151" s="189" t="s">
        <v>94</v>
      </c>
      <c r="AY151" s="17" t="s">
        <v>162</v>
      </c>
      <c r="BE151" s="107">
        <f>IF(N151="základná",J151,0)</f>
        <v>0</v>
      </c>
      <c r="BF151" s="107">
        <f>IF(N151="znížená",J151,0)</f>
        <v>0</v>
      </c>
      <c r="BG151" s="107">
        <f>IF(N151="zákl. prenesená",J151,0)</f>
        <v>0</v>
      </c>
      <c r="BH151" s="107">
        <f>IF(N151="zníž. prenesená",J151,0)</f>
        <v>0</v>
      </c>
      <c r="BI151" s="107">
        <f>IF(N151="nulová",J151,0)</f>
        <v>0</v>
      </c>
      <c r="BJ151" s="17" t="s">
        <v>94</v>
      </c>
      <c r="BK151" s="107">
        <f>ROUND(I151*H151,2)</f>
        <v>0</v>
      </c>
      <c r="BL151" s="17" t="s">
        <v>168</v>
      </c>
      <c r="BM151" s="189" t="s">
        <v>283</v>
      </c>
    </row>
    <row r="152" spans="1:65" s="13" customFormat="1" ht="11.25">
      <c r="B152" s="190"/>
      <c r="D152" s="191" t="s">
        <v>170</v>
      </c>
      <c r="E152" s="192" t="s">
        <v>1</v>
      </c>
      <c r="F152" s="193" t="s">
        <v>284</v>
      </c>
      <c r="H152" s="194">
        <v>3.226</v>
      </c>
      <c r="I152" s="195"/>
      <c r="L152" s="190"/>
      <c r="M152" s="196"/>
      <c r="N152" s="197"/>
      <c r="O152" s="197"/>
      <c r="P152" s="197"/>
      <c r="Q152" s="197"/>
      <c r="R152" s="197"/>
      <c r="S152" s="197"/>
      <c r="T152" s="198"/>
      <c r="AT152" s="192" t="s">
        <v>170</v>
      </c>
      <c r="AU152" s="192" t="s">
        <v>94</v>
      </c>
      <c r="AV152" s="13" t="s">
        <v>94</v>
      </c>
      <c r="AW152" s="13" t="s">
        <v>29</v>
      </c>
      <c r="AX152" s="13" t="s">
        <v>75</v>
      </c>
      <c r="AY152" s="192" t="s">
        <v>162</v>
      </c>
    </row>
    <row r="153" spans="1:65" s="14" customFormat="1" ht="11.25">
      <c r="B153" s="199"/>
      <c r="D153" s="191" t="s">
        <v>170</v>
      </c>
      <c r="E153" s="200" t="s">
        <v>1</v>
      </c>
      <c r="F153" s="201" t="s">
        <v>172</v>
      </c>
      <c r="H153" s="202">
        <v>3.226</v>
      </c>
      <c r="I153" s="203"/>
      <c r="L153" s="199"/>
      <c r="M153" s="204"/>
      <c r="N153" s="205"/>
      <c r="O153" s="205"/>
      <c r="P153" s="205"/>
      <c r="Q153" s="205"/>
      <c r="R153" s="205"/>
      <c r="S153" s="205"/>
      <c r="T153" s="206"/>
      <c r="AT153" s="200" t="s">
        <v>170</v>
      </c>
      <c r="AU153" s="200" t="s">
        <v>94</v>
      </c>
      <c r="AV153" s="14" t="s">
        <v>173</v>
      </c>
      <c r="AW153" s="14" t="s">
        <v>29</v>
      </c>
      <c r="AX153" s="14" t="s">
        <v>75</v>
      </c>
      <c r="AY153" s="200" t="s">
        <v>162</v>
      </c>
    </row>
    <row r="154" spans="1:65" s="15" customFormat="1" ht="11.25">
      <c r="B154" s="207"/>
      <c r="D154" s="191" t="s">
        <v>170</v>
      </c>
      <c r="E154" s="208" t="s">
        <v>1</v>
      </c>
      <c r="F154" s="209" t="s">
        <v>174</v>
      </c>
      <c r="H154" s="210">
        <v>3.226</v>
      </c>
      <c r="I154" s="211"/>
      <c r="L154" s="207"/>
      <c r="M154" s="212"/>
      <c r="N154" s="213"/>
      <c r="O154" s="213"/>
      <c r="P154" s="213"/>
      <c r="Q154" s="213"/>
      <c r="R154" s="213"/>
      <c r="S154" s="213"/>
      <c r="T154" s="214"/>
      <c r="AT154" s="208" t="s">
        <v>170</v>
      </c>
      <c r="AU154" s="208" t="s">
        <v>94</v>
      </c>
      <c r="AV154" s="15" t="s">
        <v>168</v>
      </c>
      <c r="AW154" s="15" t="s">
        <v>29</v>
      </c>
      <c r="AX154" s="15" t="s">
        <v>83</v>
      </c>
      <c r="AY154" s="208" t="s">
        <v>162</v>
      </c>
    </row>
    <row r="155" spans="1:65" s="2" customFormat="1" ht="44.25" customHeight="1">
      <c r="A155" s="34"/>
      <c r="B155" s="145"/>
      <c r="C155" s="177" t="s">
        <v>168</v>
      </c>
      <c r="D155" s="177" t="s">
        <v>164</v>
      </c>
      <c r="E155" s="178" t="s">
        <v>285</v>
      </c>
      <c r="F155" s="179" t="s">
        <v>286</v>
      </c>
      <c r="G155" s="180" t="s">
        <v>167</v>
      </c>
      <c r="H155" s="181">
        <v>22.582000000000001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41</v>
      </c>
      <c r="O155" s="63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168</v>
      </c>
      <c r="AT155" s="189" t="s">
        <v>164</v>
      </c>
      <c r="AU155" s="189" t="s">
        <v>94</v>
      </c>
      <c r="AY155" s="17" t="s">
        <v>162</v>
      </c>
      <c r="BE155" s="107">
        <f>IF(N155="základná",J155,0)</f>
        <v>0</v>
      </c>
      <c r="BF155" s="107">
        <f>IF(N155="znížená",J155,0)</f>
        <v>0</v>
      </c>
      <c r="BG155" s="107">
        <f>IF(N155="zákl. prenesená",J155,0)</f>
        <v>0</v>
      </c>
      <c r="BH155" s="107">
        <f>IF(N155="zníž. prenesená",J155,0)</f>
        <v>0</v>
      </c>
      <c r="BI155" s="107">
        <f>IF(N155="nulová",J155,0)</f>
        <v>0</v>
      </c>
      <c r="BJ155" s="17" t="s">
        <v>94</v>
      </c>
      <c r="BK155" s="107">
        <f>ROUND(I155*H155,2)</f>
        <v>0</v>
      </c>
      <c r="BL155" s="17" t="s">
        <v>168</v>
      </c>
      <c r="BM155" s="189" t="s">
        <v>287</v>
      </c>
    </row>
    <row r="156" spans="1:65" s="13" customFormat="1" ht="11.25">
      <c r="B156" s="190"/>
      <c r="D156" s="191" t="s">
        <v>170</v>
      </c>
      <c r="F156" s="193" t="s">
        <v>288</v>
      </c>
      <c r="H156" s="194">
        <v>22.582000000000001</v>
      </c>
      <c r="I156" s="195"/>
      <c r="L156" s="190"/>
      <c r="M156" s="196"/>
      <c r="N156" s="197"/>
      <c r="O156" s="197"/>
      <c r="P156" s="197"/>
      <c r="Q156" s="197"/>
      <c r="R156" s="197"/>
      <c r="S156" s="197"/>
      <c r="T156" s="198"/>
      <c r="AT156" s="192" t="s">
        <v>170</v>
      </c>
      <c r="AU156" s="192" t="s">
        <v>94</v>
      </c>
      <c r="AV156" s="13" t="s">
        <v>94</v>
      </c>
      <c r="AW156" s="13" t="s">
        <v>3</v>
      </c>
      <c r="AX156" s="13" t="s">
        <v>83</v>
      </c>
      <c r="AY156" s="192" t="s">
        <v>162</v>
      </c>
    </row>
    <row r="157" spans="1:65" s="2" customFormat="1" ht="24.2" customHeight="1">
      <c r="A157" s="34"/>
      <c r="B157" s="145"/>
      <c r="C157" s="177" t="s">
        <v>188</v>
      </c>
      <c r="D157" s="177" t="s">
        <v>164</v>
      </c>
      <c r="E157" s="178" t="s">
        <v>289</v>
      </c>
      <c r="F157" s="179" t="s">
        <v>290</v>
      </c>
      <c r="G157" s="180" t="s">
        <v>167</v>
      </c>
      <c r="H157" s="181">
        <v>3.226</v>
      </c>
      <c r="I157" s="182"/>
      <c r="J157" s="183">
        <f>ROUND(I157*H157,2)</f>
        <v>0</v>
      </c>
      <c r="K157" s="184"/>
      <c r="L157" s="35"/>
      <c r="M157" s="185" t="s">
        <v>1</v>
      </c>
      <c r="N157" s="186" t="s">
        <v>41</v>
      </c>
      <c r="O157" s="63"/>
      <c r="P157" s="187">
        <f>O157*H157</f>
        <v>0</v>
      </c>
      <c r="Q157" s="187">
        <v>0</v>
      </c>
      <c r="R157" s="187">
        <f>Q157*H157</f>
        <v>0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168</v>
      </c>
      <c r="AT157" s="189" t="s">
        <v>164</v>
      </c>
      <c r="AU157" s="189" t="s">
        <v>94</v>
      </c>
      <c r="AY157" s="17" t="s">
        <v>162</v>
      </c>
      <c r="BE157" s="107">
        <f>IF(N157="základná",J157,0)</f>
        <v>0</v>
      </c>
      <c r="BF157" s="107">
        <f>IF(N157="znížená",J157,0)</f>
        <v>0</v>
      </c>
      <c r="BG157" s="107">
        <f>IF(N157="zákl. prenesená",J157,0)</f>
        <v>0</v>
      </c>
      <c r="BH157" s="107">
        <f>IF(N157="zníž. prenesená",J157,0)</f>
        <v>0</v>
      </c>
      <c r="BI157" s="107">
        <f>IF(N157="nulová",J157,0)</f>
        <v>0</v>
      </c>
      <c r="BJ157" s="17" t="s">
        <v>94</v>
      </c>
      <c r="BK157" s="107">
        <f>ROUND(I157*H157,2)</f>
        <v>0</v>
      </c>
      <c r="BL157" s="17" t="s">
        <v>168</v>
      </c>
      <c r="BM157" s="189" t="s">
        <v>291</v>
      </c>
    </row>
    <row r="158" spans="1:65" s="13" customFormat="1" ht="11.25">
      <c r="B158" s="190"/>
      <c r="D158" s="191" t="s">
        <v>170</v>
      </c>
      <c r="E158" s="192" t="s">
        <v>1</v>
      </c>
      <c r="F158" s="193" t="s">
        <v>284</v>
      </c>
      <c r="H158" s="194">
        <v>3.226</v>
      </c>
      <c r="I158" s="195"/>
      <c r="L158" s="190"/>
      <c r="M158" s="196"/>
      <c r="N158" s="197"/>
      <c r="O158" s="197"/>
      <c r="P158" s="197"/>
      <c r="Q158" s="197"/>
      <c r="R158" s="197"/>
      <c r="S158" s="197"/>
      <c r="T158" s="198"/>
      <c r="AT158" s="192" t="s">
        <v>170</v>
      </c>
      <c r="AU158" s="192" t="s">
        <v>94</v>
      </c>
      <c r="AV158" s="13" t="s">
        <v>94</v>
      </c>
      <c r="AW158" s="13" t="s">
        <v>29</v>
      </c>
      <c r="AX158" s="13" t="s">
        <v>75</v>
      </c>
      <c r="AY158" s="192" t="s">
        <v>162</v>
      </c>
    </row>
    <row r="159" spans="1:65" s="14" customFormat="1" ht="11.25">
      <c r="B159" s="199"/>
      <c r="D159" s="191" t="s">
        <v>170</v>
      </c>
      <c r="E159" s="200" t="s">
        <v>1</v>
      </c>
      <c r="F159" s="201" t="s">
        <v>172</v>
      </c>
      <c r="H159" s="202">
        <v>3.226</v>
      </c>
      <c r="I159" s="203"/>
      <c r="L159" s="199"/>
      <c r="M159" s="204"/>
      <c r="N159" s="205"/>
      <c r="O159" s="205"/>
      <c r="P159" s="205"/>
      <c r="Q159" s="205"/>
      <c r="R159" s="205"/>
      <c r="S159" s="205"/>
      <c r="T159" s="206"/>
      <c r="AT159" s="200" t="s">
        <v>170</v>
      </c>
      <c r="AU159" s="200" t="s">
        <v>94</v>
      </c>
      <c r="AV159" s="14" t="s">
        <v>173</v>
      </c>
      <c r="AW159" s="14" t="s">
        <v>29</v>
      </c>
      <c r="AX159" s="14" t="s">
        <v>75</v>
      </c>
      <c r="AY159" s="200" t="s">
        <v>162</v>
      </c>
    </row>
    <row r="160" spans="1:65" s="15" customFormat="1" ht="11.25">
      <c r="B160" s="207"/>
      <c r="D160" s="191" t="s">
        <v>170</v>
      </c>
      <c r="E160" s="208" t="s">
        <v>1</v>
      </c>
      <c r="F160" s="209" t="s">
        <v>174</v>
      </c>
      <c r="H160" s="210">
        <v>3.226</v>
      </c>
      <c r="I160" s="211"/>
      <c r="L160" s="207"/>
      <c r="M160" s="212"/>
      <c r="N160" s="213"/>
      <c r="O160" s="213"/>
      <c r="P160" s="213"/>
      <c r="Q160" s="213"/>
      <c r="R160" s="213"/>
      <c r="S160" s="213"/>
      <c r="T160" s="214"/>
      <c r="AT160" s="208" t="s">
        <v>170</v>
      </c>
      <c r="AU160" s="208" t="s">
        <v>94</v>
      </c>
      <c r="AV160" s="15" t="s">
        <v>168</v>
      </c>
      <c r="AW160" s="15" t="s">
        <v>29</v>
      </c>
      <c r="AX160" s="15" t="s">
        <v>83</v>
      </c>
      <c r="AY160" s="208" t="s">
        <v>162</v>
      </c>
    </row>
    <row r="161" spans="1:65" s="2" customFormat="1" ht="24.2" customHeight="1">
      <c r="A161" s="34"/>
      <c r="B161" s="145"/>
      <c r="C161" s="177" t="s">
        <v>193</v>
      </c>
      <c r="D161" s="177" t="s">
        <v>164</v>
      </c>
      <c r="E161" s="178" t="s">
        <v>292</v>
      </c>
      <c r="F161" s="179" t="s">
        <v>293</v>
      </c>
      <c r="G161" s="180" t="s">
        <v>294</v>
      </c>
      <c r="H161" s="181">
        <v>6.452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63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168</v>
      </c>
      <c r="AT161" s="189" t="s">
        <v>164</v>
      </c>
      <c r="AU161" s="189" t="s">
        <v>94</v>
      </c>
      <c r="AY161" s="17" t="s">
        <v>162</v>
      </c>
      <c r="BE161" s="107">
        <f>IF(N161="základná",J161,0)</f>
        <v>0</v>
      </c>
      <c r="BF161" s="107">
        <f>IF(N161="znížená",J161,0)</f>
        <v>0</v>
      </c>
      <c r="BG161" s="107">
        <f>IF(N161="zákl. prenesená",J161,0)</f>
        <v>0</v>
      </c>
      <c r="BH161" s="107">
        <f>IF(N161="zníž. prenesená",J161,0)</f>
        <v>0</v>
      </c>
      <c r="BI161" s="107">
        <f>IF(N161="nulová",J161,0)</f>
        <v>0</v>
      </c>
      <c r="BJ161" s="17" t="s">
        <v>94</v>
      </c>
      <c r="BK161" s="107">
        <f>ROUND(I161*H161,2)</f>
        <v>0</v>
      </c>
      <c r="BL161" s="17" t="s">
        <v>168</v>
      </c>
      <c r="BM161" s="189" t="s">
        <v>295</v>
      </c>
    </row>
    <row r="162" spans="1:65" s="13" customFormat="1" ht="11.25">
      <c r="B162" s="190"/>
      <c r="D162" s="191" t="s">
        <v>170</v>
      </c>
      <c r="E162" s="192" t="s">
        <v>1</v>
      </c>
      <c r="F162" s="193" t="s">
        <v>296</v>
      </c>
      <c r="H162" s="194">
        <v>6.452</v>
      </c>
      <c r="I162" s="195"/>
      <c r="L162" s="190"/>
      <c r="M162" s="196"/>
      <c r="N162" s="197"/>
      <c r="O162" s="197"/>
      <c r="P162" s="197"/>
      <c r="Q162" s="197"/>
      <c r="R162" s="197"/>
      <c r="S162" s="197"/>
      <c r="T162" s="198"/>
      <c r="AT162" s="192" t="s">
        <v>170</v>
      </c>
      <c r="AU162" s="192" t="s">
        <v>94</v>
      </c>
      <c r="AV162" s="13" t="s">
        <v>94</v>
      </c>
      <c r="AW162" s="13" t="s">
        <v>29</v>
      </c>
      <c r="AX162" s="13" t="s">
        <v>75</v>
      </c>
      <c r="AY162" s="192" t="s">
        <v>162</v>
      </c>
    </row>
    <row r="163" spans="1:65" s="14" customFormat="1" ht="11.25">
      <c r="B163" s="199"/>
      <c r="D163" s="191" t="s">
        <v>170</v>
      </c>
      <c r="E163" s="200" t="s">
        <v>1</v>
      </c>
      <c r="F163" s="201" t="s">
        <v>172</v>
      </c>
      <c r="H163" s="202">
        <v>6.452</v>
      </c>
      <c r="I163" s="203"/>
      <c r="L163" s="199"/>
      <c r="M163" s="204"/>
      <c r="N163" s="205"/>
      <c r="O163" s="205"/>
      <c r="P163" s="205"/>
      <c r="Q163" s="205"/>
      <c r="R163" s="205"/>
      <c r="S163" s="205"/>
      <c r="T163" s="206"/>
      <c r="AT163" s="200" t="s">
        <v>170</v>
      </c>
      <c r="AU163" s="200" t="s">
        <v>94</v>
      </c>
      <c r="AV163" s="14" t="s">
        <v>173</v>
      </c>
      <c r="AW163" s="14" t="s">
        <v>29</v>
      </c>
      <c r="AX163" s="14" t="s">
        <v>75</v>
      </c>
      <c r="AY163" s="200" t="s">
        <v>162</v>
      </c>
    </row>
    <row r="164" spans="1:65" s="15" customFormat="1" ht="11.25">
      <c r="B164" s="207"/>
      <c r="D164" s="191" t="s">
        <v>170</v>
      </c>
      <c r="E164" s="208" t="s">
        <v>1</v>
      </c>
      <c r="F164" s="209" t="s">
        <v>174</v>
      </c>
      <c r="H164" s="210">
        <v>6.452</v>
      </c>
      <c r="I164" s="211"/>
      <c r="L164" s="207"/>
      <c r="M164" s="212"/>
      <c r="N164" s="213"/>
      <c r="O164" s="213"/>
      <c r="P164" s="213"/>
      <c r="Q164" s="213"/>
      <c r="R164" s="213"/>
      <c r="S164" s="213"/>
      <c r="T164" s="214"/>
      <c r="AT164" s="208" t="s">
        <v>170</v>
      </c>
      <c r="AU164" s="208" t="s">
        <v>94</v>
      </c>
      <c r="AV164" s="15" t="s">
        <v>168</v>
      </c>
      <c r="AW164" s="15" t="s">
        <v>29</v>
      </c>
      <c r="AX164" s="15" t="s">
        <v>83</v>
      </c>
      <c r="AY164" s="208" t="s">
        <v>162</v>
      </c>
    </row>
    <row r="165" spans="1:65" s="12" customFormat="1" ht="22.9" customHeight="1">
      <c r="B165" s="164"/>
      <c r="D165" s="165" t="s">
        <v>74</v>
      </c>
      <c r="E165" s="175" t="s">
        <v>94</v>
      </c>
      <c r="F165" s="175" t="s">
        <v>297</v>
      </c>
      <c r="I165" s="167"/>
      <c r="J165" s="176">
        <f>BK165</f>
        <v>0</v>
      </c>
      <c r="L165" s="164"/>
      <c r="M165" s="169"/>
      <c r="N165" s="170"/>
      <c r="O165" s="170"/>
      <c r="P165" s="171">
        <f>SUM(P166:P174)</f>
        <v>0</v>
      </c>
      <c r="Q165" s="170"/>
      <c r="R165" s="171">
        <f>SUM(R166:R174)</f>
        <v>8.4368102399999998</v>
      </c>
      <c r="S165" s="170"/>
      <c r="T165" s="172">
        <f>SUM(T166:T174)</f>
        <v>0</v>
      </c>
      <c r="AR165" s="165" t="s">
        <v>83</v>
      </c>
      <c r="AT165" s="173" t="s">
        <v>74</v>
      </c>
      <c r="AU165" s="173" t="s">
        <v>83</v>
      </c>
      <c r="AY165" s="165" t="s">
        <v>162</v>
      </c>
      <c r="BK165" s="174">
        <f>SUM(BK166:BK174)</f>
        <v>0</v>
      </c>
    </row>
    <row r="166" spans="1:65" s="2" customFormat="1" ht="16.5" customHeight="1">
      <c r="A166" s="34"/>
      <c r="B166" s="145"/>
      <c r="C166" s="177" t="s">
        <v>197</v>
      </c>
      <c r="D166" s="177" t="s">
        <v>164</v>
      </c>
      <c r="E166" s="178" t="s">
        <v>298</v>
      </c>
      <c r="F166" s="179" t="s">
        <v>299</v>
      </c>
      <c r="G166" s="180" t="s">
        <v>167</v>
      </c>
      <c r="H166" s="181">
        <v>3.84</v>
      </c>
      <c r="I166" s="182"/>
      <c r="J166" s="183">
        <f>ROUND(I166*H166,2)</f>
        <v>0</v>
      </c>
      <c r="K166" s="184"/>
      <c r="L166" s="35"/>
      <c r="M166" s="185" t="s">
        <v>1</v>
      </c>
      <c r="N166" s="186" t="s">
        <v>41</v>
      </c>
      <c r="O166" s="63"/>
      <c r="P166" s="187">
        <f>O166*H166</f>
        <v>0</v>
      </c>
      <c r="Q166" s="187">
        <v>2.19407</v>
      </c>
      <c r="R166" s="187">
        <f>Q166*H166</f>
        <v>8.4252287999999993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168</v>
      </c>
      <c r="AT166" s="189" t="s">
        <v>164</v>
      </c>
      <c r="AU166" s="189" t="s">
        <v>94</v>
      </c>
      <c r="AY166" s="17" t="s">
        <v>162</v>
      </c>
      <c r="BE166" s="107">
        <f>IF(N166="základná",J166,0)</f>
        <v>0</v>
      </c>
      <c r="BF166" s="107">
        <f>IF(N166="znížená",J166,0)</f>
        <v>0</v>
      </c>
      <c r="BG166" s="107">
        <f>IF(N166="zákl. prenesená",J166,0)</f>
        <v>0</v>
      </c>
      <c r="BH166" s="107">
        <f>IF(N166="zníž. prenesená",J166,0)</f>
        <v>0</v>
      </c>
      <c r="BI166" s="107">
        <f>IF(N166="nulová",J166,0)</f>
        <v>0</v>
      </c>
      <c r="BJ166" s="17" t="s">
        <v>94</v>
      </c>
      <c r="BK166" s="107">
        <f>ROUND(I166*H166,2)</f>
        <v>0</v>
      </c>
      <c r="BL166" s="17" t="s">
        <v>168</v>
      </c>
      <c r="BM166" s="189" t="s">
        <v>300</v>
      </c>
    </row>
    <row r="167" spans="1:65" s="13" customFormat="1" ht="11.25">
      <c r="B167" s="190"/>
      <c r="D167" s="191" t="s">
        <v>170</v>
      </c>
      <c r="E167" s="192" t="s">
        <v>1</v>
      </c>
      <c r="F167" s="193" t="s">
        <v>301</v>
      </c>
      <c r="H167" s="194">
        <v>3.84</v>
      </c>
      <c r="I167" s="195"/>
      <c r="L167" s="190"/>
      <c r="M167" s="196"/>
      <c r="N167" s="197"/>
      <c r="O167" s="197"/>
      <c r="P167" s="197"/>
      <c r="Q167" s="197"/>
      <c r="R167" s="197"/>
      <c r="S167" s="197"/>
      <c r="T167" s="198"/>
      <c r="AT167" s="192" t="s">
        <v>170</v>
      </c>
      <c r="AU167" s="192" t="s">
        <v>94</v>
      </c>
      <c r="AV167" s="13" t="s">
        <v>94</v>
      </c>
      <c r="AW167" s="13" t="s">
        <v>29</v>
      </c>
      <c r="AX167" s="13" t="s">
        <v>75</v>
      </c>
      <c r="AY167" s="192" t="s">
        <v>162</v>
      </c>
    </row>
    <row r="168" spans="1:65" s="14" customFormat="1" ht="11.25">
      <c r="B168" s="199"/>
      <c r="D168" s="191" t="s">
        <v>170</v>
      </c>
      <c r="E168" s="200" t="s">
        <v>1</v>
      </c>
      <c r="F168" s="201" t="s">
        <v>172</v>
      </c>
      <c r="H168" s="202">
        <v>3.84</v>
      </c>
      <c r="I168" s="203"/>
      <c r="L168" s="199"/>
      <c r="M168" s="204"/>
      <c r="N168" s="205"/>
      <c r="O168" s="205"/>
      <c r="P168" s="205"/>
      <c r="Q168" s="205"/>
      <c r="R168" s="205"/>
      <c r="S168" s="205"/>
      <c r="T168" s="206"/>
      <c r="AT168" s="200" t="s">
        <v>170</v>
      </c>
      <c r="AU168" s="200" t="s">
        <v>94</v>
      </c>
      <c r="AV168" s="14" t="s">
        <v>173</v>
      </c>
      <c r="AW168" s="14" t="s">
        <v>29</v>
      </c>
      <c r="AX168" s="14" t="s">
        <v>75</v>
      </c>
      <c r="AY168" s="200" t="s">
        <v>162</v>
      </c>
    </row>
    <row r="169" spans="1:65" s="15" customFormat="1" ht="11.25">
      <c r="B169" s="207"/>
      <c r="D169" s="191" t="s">
        <v>170</v>
      </c>
      <c r="E169" s="208" t="s">
        <v>1</v>
      </c>
      <c r="F169" s="209" t="s">
        <v>174</v>
      </c>
      <c r="H169" s="210">
        <v>3.84</v>
      </c>
      <c r="I169" s="211"/>
      <c r="L169" s="207"/>
      <c r="M169" s="212"/>
      <c r="N169" s="213"/>
      <c r="O169" s="213"/>
      <c r="P169" s="213"/>
      <c r="Q169" s="213"/>
      <c r="R169" s="213"/>
      <c r="S169" s="213"/>
      <c r="T169" s="214"/>
      <c r="AT169" s="208" t="s">
        <v>170</v>
      </c>
      <c r="AU169" s="208" t="s">
        <v>94</v>
      </c>
      <c r="AV169" s="15" t="s">
        <v>168</v>
      </c>
      <c r="AW169" s="15" t="s">
        <v>29</v>
      </c>
      <c r="AX169" s="15" t="s">
        <v>83</v>
      </c>
      <c r="AY169" s="208" t="s">
        <v>162</v>
      </c>
    </row>
    <row r="170" spans="1:65" s="2" customFormat="1" ht="21.75" customHeight="1">
      <c r="A170" s="34"/>
      <c r="B170" s="145"/>
      <c r="C170" s="177" t="s">
        <v>206</v>
      </c>
      <c r="D170" s="177" t="s">
        <v>164</v>
      </c>
      <c r="E170" s="178" t="s">
        <v>302</v>
      </c>
      <c r="F170" s="179" t="s">
        <v>303</v>
      </c>
      <c r="G170" s="180" t="s">
        <v>304</v>
      </c>
      <c r="H170" s="181">
        <v>3.0720000000000001</v>
      </c>
      <c r="I170" s="182"/>
      <c r="J170" s="183">
        <f>ROUND(I170*H170,2)</f>
        <v>0</v>
      </c>
      <c r="K170" s="184"/>
      <c r="L170" s="35"/>
      <c r="M170" s="185" t="s">
        <v>1</v>
      </c>
      <c r="N170" s="186" t="s">
        <v>41</v>
      </c>
      <c r="O170" s="63"/>
      <c r="P170" s="187">
        <f>O170*H170</f>
        <v>0</v>
      </c>
      <c r="Q170" s="187">
        <v>3.7699999999999999E-3</v>
      </c>
      <c r="R170" s="187">
        <f>Q170*H170</f>
        <v>1.158144E-2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168</v>
      </c>
      <c r="AT170" s="189" t="s">
        <v>164</v>
      </c>
      <c r="AU170" s="189" t="s">
        <v>94</v>
      </c>
      <c r="AY170" s="17" t="s">
        <v>162</v>
      </c>
      <c r="BE170" s="107">
        <f>IF(N170="základná",J170,0)</f>
        <v>0</v>
      </c>
      <c r="BF170" s="107">
        <f>IF(N170="znížená",J170,0)</f>
        <v>0</v>
      </c>
      <c r="BG170" s="107">
        <f>IF(N170="zákl. prenesená",J170,0)</f>
        <v>0</v>
      </c>
      <c r="BH170" s="107">
        <f>IF(N170="zníž. prenesená",J170,0)</f>
        <v>0</v>
      </c>
      <c r="BI170" s="107">
        <f>IF(N170="nulová",J170,0)</f>
        <v>0</v>
      </c>
      <c r="BJ170" s="17" t="s">
        <v>94</v>
      </c>
      <c r="BK170" s="107">
        <f>ROUND(I170*H170,2)</f>
        <v>0</v>
      </c>
      <c r="BL170" s="17" t="s">
        <v>168</v>
      </c>
      <c r="BM170" s="189" t="s">
        <v>305</v>
      </c>
    </row>
    <row r="171" spans="1:65" s="13" customFormat="1" ht="11.25">
      <c r="B171" s="190"/>
      <c r="D171" s="191" t="s">
        <v>170</v>
      </c>
      <c r="E171" s="192" t="s">
        <v>1</v>
      </c>
      <c r="F171" s="193" t="s">
        <v>306</v>
      </c>
      <c r="H171" s="194">
        <v>3.0720000000000001</v>
      </c>
      <c r="I171" s="195"/>
      <c r="L171" s="190"/>
      <c r="M171" s="196"/>
      <c r="N171" s="197"/>
      <c r="O171" s="197"/>
      <c r="P171" s="197"/>
      <c r="Q171" s="197"/>
      <c r="R171" s="197"/>
      <c r="S171" s="197"/>
      <c r="T171" s="198"/>
      <c r="AT171" s="192" t="s">
        <v>170</v>
      </c>
      <c r="AU171" s="192" t="s">
        <v>94</v>
      </c>
      <c r="AV171" s="13" t="s">
        <v>94</v>
      </c>
      <c r="AW171" s="13" t="s">
        <v>29</v>
      </c>
      <c r="AX171" s="13" t="s">
        <v>75</v>
      </c>
      <c r="AY171" s="192" t="s">
        <v>162</v>
      </c>
    </row>
    <row r="172" spans="1:65" s="14" customFormat="1" ht="11.25">
      <c r="B172" s="199"/>
      <c r="D172" s="191" t="s">
        <v>170</v>
      </c>
      <c r="E172" s="200" t="s">
        <v>1</v>
      </c>
      <c r="F172" s="201" t="s">
        <v>172</v>
      </c>
      <c r="H172" s="202">
        <v>3.0720000000000001</v>
      </c>
      <c r="I172" s="203"/>
      <c r="L172" s="199"/>
      <c r="M172" s="204"/>
      <c r="N172" s="205"/>
      <c r="O172" s="205"/>
      <c r="P172" s="205"/>
      <c r="Q172" s="205"/>
      <c r="R172" s="205"/>
      <c r="S172" s="205"/>
      <c r="T172" s="206"/>
      <c r="AT172" s="200" t="s">
        <v>170</v>
      </c>
      <c r="AU172" s="200" t="s">
        <v>94</v>
      </c>
      <c r="AV172" s="14" t="s">
        <v>173</v>
      </c>
      <c r="AW172" s="14" t="s">
        <v>29</v>
      </c>
      <c r="AX172" s="14" t="s">
        <v>75</v>
      </c>
      <c r="AY172" s="200" t="s">
        <v>162</v>
      </c>
    </row>
    <row r="173" spans="1:65" s="15" customFormat="1" ht="11.25">
      <c r="B173" s="207"/>
      <c r="D173" s="191" t="s">
        <v>170</v>
      </c>
      <c r="E173" s="208" t="s">
        <v>1</v>
      </c>
      <c r="F173" s="209" t="s">
        <v>174</v>
      </c>
      <c r="H173" s="210">
        <v>3.0720000000000001</v>
      </c>
      <c r="I173" s="211"/>
      <c r="L173" s="207"/>
      <c r="M173" s="212"/>
      <c r="N173" s="213"/>
      <c r="O173" s="213"/>
      <c r="P173" s="213"/>
      <c r="Q173" s="213"/>
      <c r="R173" s="213"/>
      <c r="S173" s="213"/>
      <c r="T173" s="214"/>
      <c r="AT173" s="208" t="s">
        <v>170</v>
      </c>
      <c r="AU173" s="208" t="s">
        <v>94</v>
      </c>
      <c r="AV173" s="15" t="s">
        <v>168</v>
      </c>
      <c r="AW173" s="15" t="s">
        <v>29</v>
      </c>
      <c r="AX173" s="15" t="s">
        <v>83</v>
      </c>
      <c r="AY173" s="208" t="s">
        <v>162</v>
      </c>
    </row>
    <row r="174" spans="1:65" s="2" customFormat="1" ht="24.2" customHeight="1">
      <c r="A174" s="34"/>
      <c r="B174" s="145"/>
      <c r="C174" s="177" t="s">
        <v>211</v>
      </c>
      <c r="D174" s="177" t="s">
        <v>164</v>
      </c>
      <c r="E174" s="178" t="s">
        <v>307</v>
      </c>
      <c r="F174" s="179" t="s">
        <v>308</v>
      </c>
      <c r="G174" s="180" t="s">
        <v>304</v>
      </c>
      <c r="H174" s="181">
        <v>3.0720000000000001</v>
      </c>
      <c r="I174" s="182"/>
      <c r="J174" s="183">
        <f>ROUND(I174*H174,2)</f>
        <v>0</v>
      </c>
      <c r="K174" s="184"/>
      <c r="L174" s="35"/>
      <c r="M174" s="185" t="s">
        <v>1</v>
      </c>
      <c r="N174" s="186" t="s">
        <v>41</v>
      </c>
      <c r="O174" s="63"/>
      <c r="P174" s="187">
        <f>O174*H174</f>
        <v>0</v>
      </c>
      <c r="Q174" s="187">
        <v>0</v>
      </c>
      <c r="R174" s="187">
        <f>Q174*H174</f>
        <v>0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168</v>
      </c>
      <c r="AT174" s="189" t="s">
        <v>164</v>
      </c>
      <c r="AU174" s="189" t="s">
        <v>94</v>
      </c>
      <c r="AY174" s="17" t="s">
        <v>162</v>
      </c>
      <c r="BE174" s="107">
        <f>IF(N174="základná",J174,0)</f>
        <v>0</v>
      </c>
      <c r="BF174" s="107">
        <f>IF(N174="znížená",J174,0)</f>
        <v>0</v>
      </c>
      <c r="BG174" s="107">
        <f>IF(N174="zákl. prenesená",J174,0)</f>
        <v>0</v>
      </c>
      <c r="BH174" s="107">
        <f>IF(N174="zníž. prenesená",J174,0)</f>
        <v>0</v>
      </c>
      <c r="BI174" s="107">
        <f>IF(N174="nulová",J174,0)</f>
        <v>0</v>
      </c>
      <c r="BJ174" s="17" t="s">
        <v>94</v>
      </c>
      <c r="BK174" s="107">
        <f>ROUND(I174*H174,2)</f>
        <v>0</v>
      </c>
      <c r="BL174" s="17" t="s">
        <v>168</v>
      </c>
      <c r="BM174" s="189" t="s">
        <v>309</v>
      </c>
    </row>
    <row r="175" spans="1:65" s="12" customFormat="1" ht="22.9" customHeight="1">
      <c r="B175" s="164"/>
      <c r="D175" s="165" t="s">
        <v>74</v>
      </c>
      <c r="E175" s="175" t="s">
        <v>188</v>
      </c>
      <c r="F175" s="175" t="s">
        <v>310</v>
      </c>
      <c r="I175" s="167"/>
      <c r="J175" s="176">
        <f>BK175</f>
        <v>0</v>
      </c>
      <c r="L175" s="164"/>
      <c r="M175" s="169"/>
      <c r="N175" s="170"/>
      <c r="O175" s="170"/>
      <c r="P175" s="171">
        <f>SUM(P176:P189)</f>
        <v>0</v>
      </c>
      <c r="Q175" s="170"/>
      <c r="R175" s="171">
        <f>SUM(R176:R189)</f>
        <v>27.077205099999997</v>
      </c>
      <c r="S175" s="170"/>
      <c r="T175" s="172">
        <f>SUM(T176:T189)</f>
        <v>0</v>
      </c>
      <c r="AR175" s="165" t="s">
        <v>83</v>
      </c>
      <c r="AT175" s="173" t="s">
        <v>74</v>
      </c>
      <c r="AU175" s="173" t="s">
        <v>83</v>
      </c>
      <c r="AY175" s="165" t="s">
        <v>162</v>
      </c>
      <c r="BK175" s="174">
        <f>SUM(BK176:BK189)</f>
        <v>0</v>
      </c>
    </row>
    <row r="176" spans="1:65" s="2" customFormat="1" ht="24.2" customHeight="1">
      <c r="A176" s="34"/>
      <c r="B176" s="145"/>
      <c r="C176" s="177" t="s">
        <v>215</v>
      </c>
      <c r="D176" s="177" t="s">
        <v>164</v>
      </c>
      <c r="E176" s="178" t="s">
        <v>311</v>
      </c>
      <c r="F176" s="179" t="s">
        <v>312</v>
      </c>
      <c r="G176" s="180" t="s">
        <v>304</v>
      </c>
      <c r="H176" s="181">
        <v>39.01</v>
      </c>
      <c r="I176" s="182"/>
      <c r="J176" s="183">
        <f>ROUND(I176*H176,2)</f>
        <v>0</v>
      </c>
      <c r="K176" s="184"/>
      <c r="L176" s="35"/>
      <c r="M176" s="185" t="s">
        <v>1</v>
      </c>
      <c r="N176" s="186" t="s">
        <v>41</v>
      </c>
      <c r="O176" s="63"/>
      <c r="P176" s="187">
        <f>O176*H176</f>
        <v>0</v>
      </c>
      <c r="Q176" s="187">
        <v>0.18906999999999999</v>
      </c>
      <c r="R176" s="187">
        <f>Q176*H176</f>
        <v>7.3756206999999989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168</v>
      </c>
      <c r="AT176" s="189" t="s">
        <v>164</v>
      </c>
      <c r="AU176" s="189" t="s">
        <v>94</v>
      </c>
      <c r="AY176" s="17" t="s">
        <v>162</v>
      </c>
      <c r="BE176" s="107">
        <f>IF(N176="základná",J176,0)</f>
        <v>0</v>
      </c>
      <c r="BF176" s="107">
        <f>IF(N176="znížená",J176,0)</f>
        <v>0</v>
      </c>
      <c r="BG176" s="107">
        <f>IF(N176="zákl. prenesená",J176,0)</f>
        <v>0</v>
      </c>
      <c r="BH176" s="107">
        <f>IF(N176="zníž. prenesená",J176,0)</f>
        <v>0</v>
      </c>
      <c r="BI176" s="107">
        <f>IF(N176="nulová",J176,0)</f>
        <v>0</v>
      </c>
      <c r="BJ176" s="17" t="s">
        <v>94</v>
      </c>
      <c r="BK176" s="107">
        <f>ROUND(I176*H176,2)</f>
        <v>0</v>
      </c>
      <c r="BL176" s="17" t="s">
        <v>168</v>
      </c>
      <c r="BM176" s="189" t="s">
        <v>313</v>
      </c>
    </row>
    <row r="177" spans="1:65" s="13" customFormat="1" ht="11.25">
      <c r="B177" s="190"/>
      <c r="D177" s="191" t="s">
        <v>170</v>
      </c>
      <c r="E177" s="192" t="s">
        <v>1</v>
      </c>
      <c r="F177" s="193" t="s">
        <v>314</v>
      </c>
      <c r="H177" s="194">
        <v>39.01</v>
      </c>
      <c r="I177" s="195"/>
      <c r="L177" s="190"/>
      <c r="M177" s="196"/>
      <c r="N177" s="197"/>
      <c r="O177" s="197"/>
      <c r="P177" s="197"/>
      <c r="Q177" s="197"/>
      <c r="R177" s="197"/>
      <c r="S177" s="197"/>
      <c r="T177" s="198"/>
      <c r="AT177" s="192" t="s">
        <v>170</v>
      </c>
      <c r="AU177" s="192" t="s">
        <v>94</v>
      </c>
      <c r="AV177" s="13" t="s">
        <v>94</v>
      </c>
      <c r="AW177" s="13" t="s">
        <v>29</v>
      </c>
      <c r="AX177" s="13" t="s">
        <v>75</v>
      </c>
      <c r="AY177" s="192" t="s">
        <v>162</v>
      </c>
    </row>
    <row r="178" spans="1:65" s="14" customFormat="1" ht="11.25">
      <c r="B178" s="199"/>
      <c r="D178" s="191" t="s">
        <v>170</v>
      </c>
      <c r="E178" s="200" t="s">
        <v>1</v>
      </c>
      <c r="F178" s="201" t="s">
        <v>172</v>
      </c>
      <c r="H178" s="202">
        <v>39.01</v>
      </c>
      <c r="I178" s="203"/>
      <c r="L178" s="199"/>
      <c r="M178" s="204"/>
      <c r="N178" s="205"/>
      <c r="O178" s="205"/>
      <c r="P178" s="205"/>
      <c r="Q178" s="205"/>
      <c r="R178" s="205"/>
      <c r="S178" s="205"/>
      <c r="T178" s="206"/>
      <c r="AT178" s="200" t="s">
        <v>170</v>
      </c>
      <c r="AU178" s="200" t="s">
        <v>94</v>
      </c>
      <c r="AV178" s="14" t="s">
        <v>173</v>
      </c>
      <c r="AW178" s="14" t="s">
        <v>29</v>
      </c>
      <c r="AX178" s="14" t="s">
        <v>75</v>
      </c>
      <c r="AY178" s="200" t="s">
        <v>162</v>
      </c>
    </row>
    <row r="179" spans="1:65" s="15" customFormat="1" ht="11.25">
      <c r="B179" s="207"/>
      <c r="D179" s="191" t="s">
        <v>170</v>
      </c>
      <c r="E179" s="208" t="s">
        <v>1</v>
      </c>
      <c r="F179" s="209" t="s">
        <v>174</v>
      </c>
      <c r="H179" s="210">
        <v>39.01</v>
      </c>
      <c r="I179" s="211"/>
      <c r="L179" s="207"/>
      <c r="M179" s="212"/>
      <c r="N179" s="213"/>
      <c r="O179" s="213"/>
      <c r="P179" s="213"/>
      <c r="Q179" s="213"/>
      <c r="R179" s="213"/>
      <c r="S179" s="213"/>
      <c r="T179" s="214"/>
      <c r="AT179" s="208" t="s">
        <v>170</v>
      </c>
      <c r="AU179" s="208" t="s">
        <v>94</v>
      </c>
      <c r="AV179" s="15" t="s">
        <v>168</v>
      </c>
      <c r="AW179" s="15" t="s">
        <v>29</v>
      </c>
      <c r="AX179" s="15" t="s">
        <v>83</v>
      </c>
      <c r="AY179" s="208" t="s">
        <v>162</v>
      </c>
    </row>
    <row r="180" spans="1:65" s="2" customFormat="1" ht="24.2" customHeight="1">
      <c r="A180" s="34"/>
      <c r="B180" s="145"/>
      <c r="C180" s="177" t="s">
        <v>219</v>
      </c>
      <c r="D180" s="177" t="s">
        <v>164</v>
      </c>
      <c r="E180" s="178" t="s">
        <v>315</v>
      </c>
      <c r="F180" s="179" t="s">
        <v>316</v>
      </c>
      <c r="G180" s="180" t="s">
        <v>304</v>
      </c>
      <c r="H180" s="181">
        <v>39.01</v>
      </c>
      <c r="I180" s="182"/>
      <c r="J180" s="183">
        <f>ROUND(I180*H180,2)</f>
        <v>0</v>
      </c>
      <c r="K180" s="184"/>
      <c r="L180" s="35"/>
      <c r="M180" s="185" t="s">
        <v>1</v>
      </c>
      <c r="N180" s="186" t="s">
        <v>41</v>
      </c>
      <c r="O180" s="63"/>
      <c r="P180" s="187">
        <f>O180*H180</f>
        <v>0</v>
      </c>
      <c r="Q180" s="187">
        <v>0.27994000000000002</v>
      </c>
      <c r="R180" s="187">
        <f>Q180*H180</f>
        <v>10.9204594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168</v>
      </c>
      <c r="AT180" s="189" t="s">
        <v>164</v>
      </c>
      <c r="AU180" s="189" t="s">
        <v>94</v>
      </c>
      <c r="AY180" s="17" t="s">
        <v>162</v>
      </c>
      <c r="BE180" s="107">
        <f>IF(N180="základná",J180,0)</f>
        <v>0</v>
      </c>
      <c r="BF180" s="107">
        <f>IF(N180="znížená",J180,0)</f>
        <v>0</v>
      </c>
      <c r="BG180" s="107">
        <f>IF(N180="zákl. prenesená",J180,0)</f>
        <v>0</v>
      </c>
      <c r="BH180" s="107">
        <f>IF(N180="zníž. prenesená",J180,0)</f>
        <v>0</v>
      </c>
      <c r="BI180" s="107">
        <f>IF(N180="nulová",J180,0)</f>
        <v>0</v>
      </c>
      <c r="BJ180" s="17" t="s">
        <v>94</v>
      </c>
      <c r="BK180" s="107">
        <f>ROUND(I180*H180,2)</f>
        <v>0</v>
      </c>
      <c r="BL180" s="17" t="s">
        <v>168</v>
      </c>
      <c r="BM180" s="189" t="s">
        <v>317</v>
      </c>
    </row>
    <row r="181" spans="1:65" s="13" customFormat="1" ht="11.25">
      <c r="B181" s="190"/>
      <c r="D181" s="191" t="s">
        <v>170</v>
      </c>
      <c r="E181" s="192" t="s">
        <v>1</v>
      </c>
      <c r="F181" s="193" t="s">
        <v>314</v>
      </c>
      <c r="H181" s="194">
        <v>39.01</v>
      </c>
      <c r="I181" s="195"/>
      <c r="L181" s="190"/>
      <c r="M181" s="196"/>
      <c r="N181" s="197"/>
      <c r="O181" s="197"/>
      <c r="P181" s="197"/>
      <c r="Q181" s="197"/>
      <c r="R181" s="197"/>
      <c r="S181" s="197"/>
      <c r="T181" s="198"/>
      <c r="AT181" s="192" t="s">
        <v>170</v>
      </c>
      <c r="AU181" s="192" t="s">
        <v>94</v>
      </c>
      <c r="AV181" s="13" t="s">
        <v>94</v>
      </c>
      <c r="AW181" s="13" t="s">
        <v>29</v>
      </c>
      <c r="AX181" s="13" t="s">
        <v>75</v>
      </c>
      <c r="AY181" s="192" t="s">
        <v>162</v>
      </c>
    </row>
    <row r="182" spans="1:65" s="14" customFormat="1" ht="11.25">
      <c r="B182" s="199"/>
      <c r="D182" s="191" t="s">
        <v>170</v>
      </c>
      <c r="E182" s="200" t="s">
        <v>1</v>
      </c>
      <c r="F182" s="201" t="s">
        <v>172</v>
      </c>
      <c r="H182" s="202">
        <v>39.01</v>
      </c>
      <c r="I182" s="203"/>
      <c r="L182" s="199"/>
      <c r="M182" s="204"/>
      <c r="N182" s="205"/>
      <c r="O182" s="205"/>
      <c r="P182" s="205"/>
      <c r="Q182" s="205"/>
      <c r="R182" s="205"/>
      <c r="S182" s="205"/>
      <c r="T182" s="206"/>
      <c r="AT182" s="200" t="s">
        <v>170</v>
      </c>
      <c r="AU182" s="200" t="s">
        <v>94</v>
      </c>
      <c r="AV182" s="14" t="s">
        <v>173</v>
      </c>
      <c r="AW182" s="14" t="s">
        <v>29</v>
      </c>
      <c r="AX182" s="14" t="s">
        <v>75</v>
      </c>
      <c r="AY182" s="200" t="s">
        <v>162</v>
      </c>
    </row>
    <row r="183" spans="1:65" s="15" customFormat="1" ht="11.25">
      <c r="B183" s="207"/>
      <c r="D183" s="191" t="s">
        <v>170</v>
      </c>
      <c r="E183" s="208" t="s">
        <v>1</v>
      </c>
      <c r="F183" s="209" t="s">
        <v>174</v>
      </c>
      <c r="H183" s="210">
        <v>39.01</v>
      </c>
      <c r="I183" s="211"/>
      <c r="L183" s="207"/>
      <c r="M183" s="212"/>
      <c r="N183" s="213"/>
      <c r="O183" s="213"/>
      <c r="P183" s="213"/>
      <c r="Q183" s="213"/>
      <c r="R183" s="213"/>
      <c r="S183" s="213"/>
      <c r="T183" s="214"/>
      <c r="AT183" s="208" t="s">
        <v>170</v>
      </c>
      <c r="AU183" s="208" t="s">
        <v>94</v>
      </c>
      <c r="AV183" s="15" t="s">
        <v>168</v>
      </c>
      <c r="AW183" s="15" t="s">
        <v>29</v>
      </c>
      <c r="AX183" s="15" t="s">
        <v>83</v>
      </c>
      <c r="AY183" s="208" t="s">
        <v>162</v>
      </c>
    </row>
    <row r="184" spans="1:65" s="2" customFormat="1" ht="37.9" customHeight="1">
      <c r="A184" s="34"/>
      <c r="B184" s="145"/>
      <c r="C184" s="177" t="s">
        <v>223</v>
      </c>
      <c r="D184" s="177" t="s">
        <v>164</v>
      </c>
      <c r="E184" s="178" t="s">
        <v>318</v>
      </c>
      <c r="F184" s="179" t="s">
        <v>319</v>
      </c>
      <c r="G184" s="180" t="s">
        <v>304</v>
      </c>
      <c r="H184" s="181">
        <v>39.01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41</v>
      </c>
      <c r="O184" s="63"/>
      <c r="P184" s="187">
        <f>O184*H184</f>
        <v>0</v>
      </c>
      <c r="Q184" s="187">
        <v>9.2499999999999999E-2</v>
      </c>
      <c r="R184" s="187">
        <f>Q184*H184</f>
        <v>3.608425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168</v>
      </c>
      <c r="AT184" s="189" t="s">
        <v>164</v>
      </c>
      <c r="AU184" s="189" t="s">
        <v>94</v>
      </c>
      <c r="AY184" s="17" t="s">
        <v>162</v>
      </c>
      <c r="BE184" s="107">
        <f>IF(N184="základná",J184,0)</f>
        <v>0</v>
      </c>
      <c r="BF184" s="107">
        <f>IF(N184="znížená",J184,0)</f>
        <v>0</v>
      </c>
      <c r="BG184" s="107">
        <f>IF(N184="zákl. prenesená",J184,0)</f>
        <v>0</v>
      </c>
      <c r="BH184" s="107">
        <f>IF(N184="zníž. prenesená",J184,0)</f>
        <v>0</v>
      </c>
      <c r="BI184" s="107">
        <f>IF(N184="nulová",J184,0)</f>
        <v>0</v>
      </c>
      <c r="BJ184" s="17" t="s">
        <v>94</v>
      </c>
      <c r="BK184" s="107">
        <f>ROUND(I184*H184,2)</f>
        <v>0</v>
      </c>
      <c r="BL184" s="17" t="s">
        <v>168</v>
      </c>
      <c r="BM184" s="189" t="s">
        <v>320</v>
      </c>
    </row>
    <row r="185" spans="1:65" s="13" customFormat="1" ht="11.25">
      <c r="B185" s="190"/>
      <c r="D185" s="191" t="s">
        <v>170</v>
      </c>
      <c r="E185" s="192" t="s">
        <v>1</v>
      </c>
      <c r="F185" s="193" t="s">
        <v>314</v>
      </c>
      <c r="H185" s="194">
        <v>39.01</v>
      </c>
      <c r="I185" s="195"/>
      <c r="L185" s="190"/>
      <c r="M185" s="196"/>
      <c r="N185" s="197"/>
      <c r="O185" s="197"/>
      <c r="P185" s="197"/>
      <c r="Q185" s="197"/>
      <c r="R185" s="197"/>
      <c r="S185" s="197"/>
      <c r="T185" s="198"/>
      <c r="AT185" s="192" t="s">
        <v>170</v>
      </c>
      <c r="AU185" s="192" t="s">
        <v>94</v>
      </c>
      <c r="AV185" s="13" t="s">
        <v>94</v>
      </c>
      <c r="AW185" s="13" t="s">
        <v>29</v>
      </c>
      <c r="AX185" s="13" t="s">
        <v>75</v>
      </c>
      <c r="AY185" s="192" t="s">
        <v>162</v>
      </c>
    </row>
    <row r="186" spans="1:65" s="14" customFormat="1" ht="11.25">
      <c r="B186" s="199"/>
      <c r="D186" s="191" t="s">
        <v>170</v>
      </c>
      <c r="E186" s="200" t="s">
        <v>1</v>
      </c>
      <c r="F186" s="201" t="s">
        <v>172</v>
      </c>
      <c r="H186" s="202">
        <v>39.01</v>
      </c>
      <c r="I186" s="203"/>
      <c r="L186" s="199"/>
      <c r="M186" s="204"/>
      <c r="N186" s="205"/>
      <c r="O186" s="205"/>
      <c r="P186" s="205"/>
      <c r="Q186" s="205"/>
      <c r="R186" s="205"/>
      <c r="S186" s="205"/>
      <c r="T186" s="206"/>
      <c r="AT186" s="200" t="s">
        <v>170</v>
      </c>
      <c r="AU186" s="200" t="s">
        <v>94</v>
      </c>
      <c r="AV186" s="14" t="s">
        <v>173</v>
      </c>
      <c r="AW186" s="14" t="s">
        <v>29</v>
      </c>
      <c r="AX186" s="14" t="s">
        <v>75</v>
      </c>
      <c r="AY186" s="200" t="s">
        <v>162</v>
      </c>
    </row>
    <row r="187" spans="1:65" s="15" customFormat="1" ht="11.25">
      <c r="B187" s="207"/>
      <c r="D187" s="191" t="s">
        <v>170</v>
      </c>
      <c r="E187" s="208" t="s">
        <v>1</v>
      </c>
      <c r="F187" s="209" t="s">
        <v>174</v>
      </c>
      <c r="H187" s="210">
        <v>39.01</v>
      </c>
      <c r="I187" s="211"/>
      <c r="L187" s="207"/>
      <c r="M187" s="212"/>
      <c r="N187" s="213"/>
      <c r="O187" s="213"/>
      <c r="P187" s="213"/>
      <c r="Q187" s="213"/>
      <c r="R187" s="213"/>
      <c r="S187" s="213"/>
      <c r="T187" s="214"/>
      <c r="AT187" s="208" t="s">
        <v>170</v>
      </c>
      <c r="AU187" s="208" t="s">
        <v>94</v>
      </c>
      <c r="AV187" s="15" t="s">
        <v>168</v>
      </c>
      <c r="AW187" s="15" t="s">
        <v>29</v>
      </c>
      <c r="AX187" s="15" t="s">
        <v>83</v>
      </c>
      <c r="AY187" s="208" t="s">
        <v>162</v>
      </c>
    </row>
    <row r="188" spans="1:65" s="2" customFormat="1" ht="24.2" customHeight="1">
      <c r="A188" s="34"/>
      <c r="B188" s="145"/>
      <c r="C188" s="221" t="s">
        <v>230</v>
      </c>
      <c r="D188" s="221" t="s">
        <v>321</v>
      </c>
      <c r="E188" s="222" t="s">
        <v>322</v>
      </c>
      <c r="F188" s="223" t="s">
        <v>323</v>
      </c>
      <c r="G188" s="224" t="s">
        <v>304</v>
      </c>
      <c r="H188" s="225">
        <v>39.79</v>
      </c>
      <c r="I188" s="226"/>
      <c r="J188" s="227">
        <f>ROUND(I188*H188,2)</f>
        <v>0</v>
      </c>
      <c r="K188" s="228"/>
      <c r="L188" s="229"/>
      <c r="M188" s="230" t="s">
        <v>1</v>
      </c>
      <c r="N188" s="231" t="s">
        <v>41</v>
      </c>
      <c r="O188" s="63"/>
      <c r="P188" s="187">
        <f>O188*H188</f>
        <v>0</v>
      </c>
      <c r="Q188" s="187">
        <v>0.13</v>
      </c>
      <c r="R188" s="187">
        <f>Q188*H188</f>
        <v>5.1726999999999999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206</v>
      </c>
      <c r="AT188" s="189" t="s">
        <v>321</v>
      </c>
      <c r="AU188" s="189" t="s">
        <v>94</v>
      </c>
      <c r="AY188" s="17" t="s">
        <v>162</v>
      </c>
      <c r="BE188" s="107">
        <f>IF(N188="základná",J188,0)</f>
        <v>0</v>
      </c>
      <c r="BF188" s="107">
        <f>IF(N188="znížená",J188,0)</f>
        <v>0</v>
      </c>
      <c r="BG188" s="107">
        <f>IF(N188="zákl. prenesená",J188,0)</f>
        <v>0</v>
      </c>
      <c r="BH188" s="107">
        <f>IF(N188="zníž. prenesená",J188,0)</f>
        <v>0</v>
      </c>
      <c r="BI188" s="107">
        <f>IF(N188="nulová",J188,0)</f>
        <v>0</v>
      </c>
      <c r="BJ188" s="17" t="s">
        <v>94</v>
      </c>
      <c r="BK188" s="107">
        <f>ROUND(I188*H188,2)</f>
        <v>0</v>
      </c>
      <c r="BL188" s="17" t="s">
        <v>168</v>
      </c>
      <c r="BM188" s="189" t="s">
        <v>324</v>
      </c>
    </row>
    <row r="189" spans="1:65" s="13" customFormat="1" ht="11.25">
      <c r="B189" s="190"/>
      <c r="D189" s="191" t="s">
        <v>170</v>
      </c>
      <c r="F189" s="193" t="s">
        <v>325</v>
      </c>
      <c r="H189" s="194">
        <v>39.79</v>
      </c>
      <c r="I189" s="195"/>
      <c r="L189" s="190"/>
      <c r="M189" s="196"/>
      <c r="N189" s="197"/>
      <c r="O189" s="197"/>
      <c r="P189" s="197"/>
      <c r="Q189" s="197"/>
      <c r="R189" s="197"/>
      <c r="S189" s="197"/>
      <c r="T189" s="198"/>
      <c r="AT189" s="192" t="s">
        <v>170</v>
      </c>
      <c r="AU189" s="192" t="s">
        <v>94</v>
      </c>
      <c r="AV189" s="13" t="s">
        <v>94</v>
      </c>
      <c r="AW189" s="13" t="s">
        <v>3</v>
      </c>
      <c r="AX189" s="13" t="s">
        <v>83</v>
      </c>
      <c r="AY189" s="192" t="s">
        <v>162</v>
      </c>
    </row>
    <row r="190" spans="1:65" s="12" customFormat="1" ht="22.9" customHeight="1">
      <c r="B190" s="164"/>
      <c r="D190" s="165" t="s">
        <v>74</v>
      </c>
      <c r="E190" s="175" t="s">
        <v>211</v>
      </c>
      <c r="F190" s="175" t="s">
        <v>326</v>
      </c>
      <c r="I190" s="167"/>
      <c r="J190" s="176">
        <f>BK190</f>
        <v>0</v>
      </c>
      <c r="L190" s="164"/>
      <c r="M190" s="169"/>
      <c r="N190" s="170"/>
      <c r="O190" s="170"/>
      <c r="P190" s="171">
        <f>SUM(P191:P198)</f>
        <v>0</v>
      </c>
      <c r="Q190" s="170"/>
      <c r="R190" s="171">
        <f>SUM(R191:R198)</f>
        <v>7.950064199999999</v>
      </c>
      <c r="S190" s="170"/>
      <c r="T190" s="172">
        <f>SUM(T191:T198)</f>
        <v>0</v>
      </c>
      <c r="AR190" s="165" t="s">
        <v>83</v>
      </c>
      <c r="AT190" s="173" t="s">
        <v>74</v>
      </c>
      <c r="AU190" s="173" t="s">
        <v>83</v>
      </c>
      <c r="AY190" s="165" t="s">
        <v>162</v>
      </c>
      <c r="BK190" s="174">
        <f>SUM(BK191:BK198)</f>
        <v>0</v>
      </c>
    </row>
    <row r="191" spans="1:65" s="2" customFormat="1" ht="37.9" customHeight="1">
      <c r="A191" s="34"/>
      <c r="B191" s="145"/>
      <c r="C191" s="177" t="s">
        <v>259</v>
      </c>
      <c r="D191" s="177" t="s">
        <v>164</v>
      </c>
      <c r="E191" s="178" t="s">
        <v>327</v>
      </c>
      <c r="F191" s="179" t="s">
        <v>328</v>
      </c>
      <c r="G191" s="180" t="s">
        <v>329</v>
      </c>
      <c r="H191" s="181">
        <v>26</v>
      </c>
      <c r="I191" s="182"/>
      <c r="J191" s="183">
        <f>ROUND(I191*H191,2)</f>
        <v>0</v>
      </c>
      <c r="K191" s="184"/>
      <c r="L191" s="35"/>
      <c r="M191" s="185" t="s">
        <v>1</v>
      </c>
      <c r="N191" s="186" t="s">
        <v>41</v>
      </c>
      <c r="O191" s="63"/>
      <c r="P191" s="187">
        <f>O191*H191</f>
        <v>0</v>
      </c>
      <c r="Q191" s="187">
        <v>8.3180000000000004E-2</v>
      </c>
      <c r="R191" s="187">
        <f>Q191*H191</f>
        <v>2.1626799999999999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168</v>
      </c>
      <c r="AT191" s="189" t="s">
        <v>164</v>
      </c>
      <c r="AU191" s="189" t="s">
        <v>94</v>
      </c>
      <c r="AY191" s="17" t="s">
        <v>162</v>
      </c>
      <c r="BE191" s="107">
        <f>IF(N191="základná",J191,0)</f>
        <v>0</v>
      </c>
      <c r="BF191" s="107">
        <f>IF(N191="znížená",J191,0)</f>
        <v>0</v>
      </c>
      <c r="BG191" s="107">
        <f>IF(N191="zákl. prenesená",J191,0)</f>
        <v>0</v>
      </c>
      <c r="BH191" s="107">
        <f>IF(N191="zníž. prenesená",J191,0)</f>
        <v>0</v>
      </c>
      <c r="BI191" s="107">
        <f>IF(N191="nulová",J191,0)</f>
        <v>0</v>
      </c>
      <c r="BJ191" s="17" t="s">
        <v>94</v>
      </c>
      <c r="BK191" s="107">
        <f>ROUND(I191*H191,2)</f>
        <v>0</v>
      </c>
      <c r="BL191" s="17" t="s">
        <v>168</v>
      </c>
      <c r="BM191" s="189" t="s">
        <v>330</v>
      </c>
    </row>
    <row r="192" spans="1:65" s="13" customFormat="1" ht="11.25">
      <c r="B192" s="190"/>
      <c r="D192" s="191" t="s">
        <v>170</v>
      </c>
      <c r="E192" s="192" t="s">
        <v>1</v>
      </c>
      <c r="F192" s="193" t="s">
        <v>331</v>
      </c>
      <c r="H192" s="194">
        <v>26</v>
      </c>
      <c r="I192" s="195"/>
      <c r="L192" s="190"/>
      <c r="M192" s="196"/>
      <c r="N192" s="197"/>
      <c r="O192" s="197"/>
      <c r="P192" s="197"/>
      <c r="Q192" s="197"/>
      <c r="R192" s="197"/>
      <c r="S192" s="197"/>
      <c r="T192" s="198"/>
      <c r="AT192" s="192" t="s">
        <v>170</v>
      </c>
      <c r="AU192" s="192" t="s">
        <v>94</v>
      </c>
      <c r="AV192" s="13" t="s">
        <v>94</v>
      </c>
      <c r="AW192" s="13" t="s">
        <v>29</v>
      </c>
      <c r="AX192" s="13" t="s">
        <v>75</v>
      </c>
      <c r="AY192" s="192" t="s">
        <v>162</v>
      </c>
    </row>
    <row r="193" spans="1:65" s="14" customFormat="1" ht="11.25">
      <c r="B193" s="199"/>
      <c r="D193" s="191" t="s">
        <v>170</v>
      </c>
      <c r="E193" s="200" t="s">
        <v>1</v>
      </c>
      <c r="F193" s="201" t="s">
        <v>172</v>
      </c>
      <c r="H193" s="202">
        <v>26</v>
      </c>
      <c r="I193" s="203"/>
      <c r="L193" s="199"/>
      <c r="M193" s="204"/>
      <c r="N193" s="205"/>
      <c r="O193" s="205"/>
      <c r="P193" s="205"/>
      <c r="Q193" s="205"/>
      <c r="R193" s="205"/>
      <c r="S193" s="205"/>
      <c r="T193" s="206"/>
      <c r="AT193" s="200" t="s">
        <v>170</v>
      </c>
      <c r="AU193" s="200" t="s">
        <v>94</v>
      </c>
      <c r="AV193" s="14" t="s">
        <v>173</v>
      </c>
      <c r="AW193" s="14" t="s">
        <v>29</v>
      </c>
      <c r="AX193" s="14" t="s">
        <v>75</v>
      </c>
      <c r="AY193" s="200" t="s">
        <v>162</v>
      </c>
    </row>
    <row r="194" spans="1:65" s="15" customFormat="1" ht="11.25">
      <c r="B194" s="207"/>
      <c r="D194" s="191" t="s">
        <v>170</v>
      </c>
      <c r="E194" s="208" t="s">
        <v>1</v>
      </c>
      <c r="F194" s="209" t="s">
        <v>174</v>
      </c>
      <c r="H194" s="210">
        <v>26</v>
      </c>
      <c r="I194" s="211"/>
      <c r="L194" s="207"/>
      <c r="M194" s="212"/>
      <c r="N194" s="213"/>
      <c r="O194" s="213"/>
      <c r="P194" s="213"/>
      <c r="Q194" s="213"/>
      <c r="R194" s="213"/>
      <c r="S194" s="213"/>
      <c r="T194" s="214"/>
      <c r="AT194" s="208" t="s">
        <v>170</v>
      </c>
      <c r="AU194" s="208" t="s">
        <v>94</v>
      </c>
      <c r="AV194" s="15" t="s">
        <v>168</v>
      </c>
      <c r="AW194" s="15" t="s">
        <v>29</v>
      </c>
      <c r="AX194" s="15" t="s">
        <v>83</v>
      </c>
      <c r="AY194" s="208" t="s">
        <v>162</v>
      </c>
    </row>
    <row r="195" spans="1:65" s="2" customFormat="1" ht="21.75" customHeight="1">
      <c r="A195" s="34"/>
      <c r="B195" s="145"/>
      <c r="C195" s="221" t="s">
        <v>261</v>
      </c>
      <c r="D195" s="221" t="s">
        <v>321</v>
      </c>
      <c r="E195" s="222" t="s">
        <v>332</v>
      </c>
      <c r="F195" s="223" t="s">
        <v>333</v>
      </c>
      <c r="G195" s="224" t="s">
        <v>200</v>
      </c>
      <c r="H195" s="225">
        <v>26.26</v>
      </c>
      <c r="I195" s="226"/>
      <c r="J195" s="227">
        <f>ROUND(I195*H195,2)</f>
        <v>0</v>
      </c>
      <c r="K195" s="228"/>
      <c r="L195" s="229"/>
      <c r="M195" s="230" t="s">
        <v>1</v>
      </c>
      <c r="N195" s="231" t="s">
        <v>41</v>
      </c>
      <c r="O195" s="63"/>
      <c r="P195" s="187">
        <f>O195*H195</f>
        <v>0</v>
      </c>
      <c r="Q195" s="187">
        <v>2.3E-2</v>
      </c>
      <c r="R195" s="187">
        <f>Q195*H195</f>
        <v>0.60398000000000007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206</v>
      </c>
      <c r="AT195" s="189" t="s">
        <v>321</v>
      </c>
      <c r="AU195" s="189" t="s">
        <v>94</v>
      </c>
      <c r="AY195" s="17" t="s">
        <v>162</v>
      </c>
      <c r="BE195" s="107">
        <f>IF(N195="základná",J195,0)</f>
        <v>0</v>
      </c>
      <c r="BF195" s="107">
        <f>IF(N195="znížená",J195,0)</f>
        <v>0</v>
      </c>
      <c r="BG195" s="107">
        <f>IF(N195="zákl. prenesená",J195,0)</f>
        <v>0</v>
      </c>
      <c r="BH195" s="107">
        <f>IF(N195="zníž. prenesená",J195,0)</f>
        <v>0</v>
      </c>
      <c r="BI195" s="107">
        <f>IF(N195="nulová",J195,0)</f>
        <v>0</v>
      </c>
      <c r="BJ195" s="17" t="s">
        <v>94</v>
      </c>
      <c r="BK195" s="107">
        <f>ROUND(I195*H195,2)</f>
        <v>0</v>
      </c>
      <c r="BL195" s="17" t="s">
        <v>168</v>
      </c>
      <c r="BM195" s="189" t="s">
        <v>334</v>
      </c>
    </row>
    <row r="196" spans="1:65" s="13" customFormat="1" ht="11.25">
      <c r="B196" s="190"/>
      <c r="D196" s="191" t="s">
        <v>170</v>
      </c>
      <c r="F196" s="193" t="s">
        <v>335</v>
      </c>
      <c r="H196" s="194">
        <v>26.26</v>
      </c>
      <c r="I196" s="195"/>
      <c r="L196" s="190"/>
      <c r="M196" s="196"/>
      <c r="N196" s="197"/>
      <c r="O196" s="197"/>
      <c r="P196" s="197"/>
      <c r="Q196" s="197"/>
      <c r="R196" s="197"/>
      <c r="S196" s="197"/>
      <c r="T196" s="198"/>
      <c r="AT196" s="192" t="s">
        <v>170</v>
      </c>
      <c r="AU196" s="192" t="s">
        <v>94</v>
      </c>
      <c r="AV196" s="13" t="s">
        <v>94</v>
      </c>
      <c r="AW196" s="13" t="s">
        <v>3</v>
      </c>
      <c r="AX196" s="13" t="s">
        <v>83</v>
      </c>
      <c r="AY196" s="192" t="s">
        <v>162</v>
      </c>
    </row>
    <row r="197" spans="1:65" s="2" customFormat="1" ht="33" customHeight="1">
      <c r="A197" s="34"/>
      <c r="B197" s="145"/>
      <c r="C197" s="177" t="s">
        <v>209</v>
      </c>
      <c r="D197" s="177" t="s">
        <v>164</v>
      </c>
      <c r="E197" s="178" t="s">
        <v>336</v>
      </c>
      <c r="F197" s="179" t="s">
        <v>337</v>
      </c>
      <c r="G197" s="180" t="s">
        <v>167</v>
      </c>
      <c r="H197" s="181">
        <v>2.34</v>
      </c>
      <c r="I197" s="182"/>
      <c r="J197" s="183">
        <f>ROUND(I197*H197,2)</f>
        <v>0</v>
      </c>
      <c r="K197" s="184"/>
      <c r="L197" s="35"/>
      <c r="M197" s="185" t="s">
        <v>1</v>
      </c>
      <c r="N197" s="186" t="s">
        <v>41</v>
      </c>
      <c r="O197" s="63"/>
      <c r="P197" s="187">
        <f>O197*H197</f>
        <v>0</v>
      </c>
      <c r="Q197" s="187">
        <v>2.2151299999999998</v>
      </c>
      <c r="R197" s="187">
        <f>Q197*H197</f>
        <v>5.1834041999999991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168</v>
      </c>
      <c r="AT197" s="189" t="s">
        <v>164</v>
      </c>
      <c r="AU197" s="189" t="s">
        <v>94</v>
      </c>
      <c r="AY197" s="17" t="s">
        <v>162</v>
      </c>
      <c r="BE197" s="107">
        <f>IF(N197="základná",J197,0)</f>
        <v>0</v>
      </c>
      <c r="BF197" s="107">
        <f>IF(N197="znížená",J197,0)</f>
        <v>0</v>
      </c>
      <c r="BG197" s="107">
        <f>IF(N197="zákl. prenesená",J197,0)</f>
        <v>0</v>
      </c>
      <c r="BH197" s="107">
        <f>IF(N197="zníž. prenesená",J197,0)</f>
        <v>0</v>
      </c>
      <c r="BI197" s="107">
        <f>IF(N197="nulová",J197,0)</f>
        <v>0</v>
      </c>
      <c r="BJ197" s="17" t="s">
        <v>94</v>
      </c>
      <c r="BK197" s="107">
        <f>ROUND(I197*H197,2)</f>
        <v>0</v>
      </c>
      <c r="BL197" s="17" t="s">
        <v>168</v>
      </c>
      <c r="BM197" s="189" t="s">
        <v>338</v>
      </c>
    </row>
    <row r="198" spans="1:65" s="13" customFormat="1" ht="11.25">
      <c r="B198" s="190"/>
      <c r="D198" s="191" t="s">
        <v>170</v>
      </c>
      <c r="E198" s="192" t="s">
        <v>1</v>
      </c>
      <c r="F198" s="193" t="s">
        <v>339</v>
      </c>
      <c r="H198" s="194">
        <v>2.34</v>
      </c>
      <c r="I198" s="195"/>
      <c r="L198" s="190"/>
      <c r="M198" s="196"/>
      <c r="N198" s="197"/>
      <c r="O198" s="197"/>
      <c r="P198" s="197"/>
      <c r="Q198" s="197"/>
      <c r="R198" s="197"/>
      <c r="S198" s="197"/>
      <c r="T198" s="198"/>
      <c r="AT198" s="192" t="s">
        <v>170</v>
      </c>
      <c r="AU198" s="192" t="s">
        <v>94</v>
      </c>
      <c r="AV198" s="13" t="s">
        <v>94</v>
      </c>
      <c r="AW198" s="13" t="s">
        <v>29</v>
      </c>
      <c r="AX198" s="13" t="s">
        <v>83</v>
      </c>
      <c r="AY198" s="192" t="s">
        <v>162</v>
      </c>
    </row>
    <row r="199" spans="1:65" s="12" customFormat="1" ht="22.9" customHeight="1">
      <c r="B199" s="164"/>
      <c r="D199" s="165" t="s">
        <v>74</v>
      </c>
      <c r="E199" s="175" t="s">
        <v>340</v>
      </c>
      <c r="F199" s="175" t="s">
        <v>341</v>
      </c>
      <c r="I199" s="167"/>
      <c r="J199" s="176">
        <f>BK199</f>
        <v>0</v>
      </c>
      <c r="L199" s="164"/>
      <c r="M199" s="169"/>
      <c r="N199" s="170"/>
      <c r="O199" s="170"/>
      <c r="P199" s="171">
        <f>P200</f>
        <v>0</v>
      </c>
      <c r="Q199" s="170"/>
      <c r="R199" s="171">
        <f>R200</f>
        <v>0</v>
      </c>
      <c r="S199" s="170"/>
      <c r="T199" s="172">
        <f>T200</f>
        <v>0</v>
      </c>
      <c r="AR199" s="165" t="s">
        <v>83</v>
      </c>
      <c r="AT199" s="173" t="s">
        <v>74</v>
      </c>
      <c r="AU199" s="173" t="s">
        <v>83</v>
      </c>
      <c r="AY199" s="165" t="s">
        <v>162</v>
      </c>
      <c r="BK199" s="174">
        <f>BK200</f>
        <v>0</v>
      </c>
    </row>
    <row r="200" spans="1:65" s="2" customFormat="1" ht="24.2" customHeight="1">
      <c r="A200" s="34"/>
      <c r="B200" s="145"/>
      <c r="C200" s="177" t="s">
        <v>342</v>
      </c>
      <c r="D200" s="177" t="s">
        <v>164</v>
      </c>
      <c r="E200" s="178" t="s">
        <v>343</v>
      </c>
      <c r="F200" s="179" t="s">
        <v>344</v>
      </c>
      <c r="G200" s="180" t="s">
        <v>294</v>
      </c>
      <c r="H200" s="181">
        <v>43.463999999999999</v>
      </c>
      <c r="I200" s="182"/>
      <c r="J200" s="183">
        <f>ROUND(I200*H200,2)</f>
        <v>0</v>
      </c>
      <c r="K200" s="184"/>
      <c r="L200" s="35"/>
      <c r="M200" s="185" t="s">
        <v>1</v>
      </c>
      <c r="N200" s="186" t="s">
        <v>41</v>
      </c>
      <c r="O200" s="63"/>
      <c r="P200" s="187">
        <f>O200*H200</f>
        <v>0</v>
      </c>
      <c r="Q200" s="187">
        <v>0</v>
      </c>
      <c r="R200" s="187">
        <f>Q200*H200</f>
        <v>0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168</v>
      </c>
      <c r="AT200" s="189" t="s">
        <v>164</v>
      </c>
      <c r="AU200" s="189" t="s">
        <v>94</v>
      </c>
      <c r="AY200" s="17" t="s">
        <v>162</v>
      </c>
      <c r="BE200" s="107">
        <f>IF(N200="základná",J200,0)</f>
        <v>0</v>
      </c>
      <c r="BF200" s="107">
        <f>IF(N200="znížená",J200,0)</f>
        <v>0</v>
      </c>
      <c r="BG200" s="107">
        <f>IF(N200="zákl. prenesená",J200,0)</f>
        <v>0</v>
      </c>
      <c r="BH200" s="107">
        <f>IF(N200="zníž. prenesená",J200,0)</f>
        <v>0</v>
      </c>
      <c r="BI200" s="107">
        <f>IF(N200="nulová",J200,0)</f>
        <v>0</v>
      </c>
      <c r="BJ200" s="17" t="s">
        <v>94</v>
      </c>
      <c r="BK200" s="107">
        <f>ROUND(I200*H200,2)</f>
        <v>0</v>
      </c>
      <c r="BL200" s="17" t="s">
        <v>168</v>
      </c>
      <c r="BM200" s="189" t="s">
        <v>345</v>
      </c>
    </row>
    <row r="201" spans="1:65" s="12" customFormat="1" ht="25.9" customHeight="1">
      <c r="B201" s="164"/>
      <c r="D201" s="165" t="s">
        <v>74</v>
      </c>
      <c r="E201" s="166" t="s">
        <v>202</v>
      </c>
      <c r="F201" s="166" t="s">
        <v>203</v>
      </c>
      <c r="I201" s="167"/>
      <c r="J201" s="168">
        <f>BK201</f>
        <v>0</v>
      </c>
      <c r="L201" s="164"/>
      <c r="M201" s="169"/>
      <c r="N201" s="170"/>
      <c r="O201" s="170"/>
      <c r="P201" s="171">
        <f>P202+P268+P296</f>
        <v>0</v>
      </c>
      <c r="Q201" s="170"/>
      <c r="R201" s="171">
        <f>R202+R268+R296</f>
        <v>4.0490183399999999</v>
      </c>
      <c r="S201" s="170"/>
      <c r="T201" s="172">
        <f>T202+T268+T296</f>
        <v>0</v>
      </c>
      <c r="AR201" s="165" t="s">
        <v>94</v>
      </c>
      <c r="AT201" s="173" t="s">
        <v>74</v>
      </c>
      <c r="AU201" s="173" t="s">
        <v>75</v>
      </c>
      <c r="AY201" s="165" t="s">
        <v>162</v>
      </c>
      <c r="BK201" s="174">
        <f>BK202+BK268+BK296</f>
        <v>0</v>
      </c>
    </row>
    <row r="202" spans="1:65" s="12" customFormat="1" ht="22.9" customHeight="1">
      <c r="B202" s="164"/>
      <c r="D202" s="165" t="s">
        <v>74</v>
      </c>
      <c r="E202" s="175" t="s">
        <v>204</v>
      </c>
      <c r="F202" s="175" t="s">
        <v>205</v>
      </c>
      <c r="I202" s="167"/>
      <c r="J202" s="176">
        <f>BK202</f>
        <v>0</v>
      </c>
      <c r="L202" s="164"/>
      <c r="M202" s="169"/>
      <c r="N202" s="170"/>
      <c r="O202" s="170"/>
      <c r="P202" s="171">
        <f>SUM(P203:P267)</f>
        <v>0</v>
      </c>
      <c r="Q202" s="170"/>
      <c r="R202" s="171">
        <f>SUM(R203:R267)</f>
        <v>3.4647627600000006</v>
      </c>
      <c r="S202" s="170"/>
      <c r="T202" s="172">
        <f>SUM(T203:T267)</f>
        <v>0</v>
      </c>
      <c r="AR202" s="165" t="s">
        <v>94</v>
      </c>
      <c r="AT202" s="173" t="s">
        <v>74</v>
      </c>
      <c r="AU202" s="173" t="s">
        <v>83</v>
      </c>
      <c r="AY202" s="165" t="s">
        <v>162</v>
      </c>
      <c r="BK202" s="174">
        <f>SUM(BK203:BK267)</f>
        <v>0</v>
      </c>
    </row>
    <row r="203" spans="1:65" s="2" customFormat="1" ht="24.2" customHeight="1">
      <c r="A203" s="34"/>
      <c r="B203" s="145"/>
      <c r="C203" s="177" t="s">
        <v>346</v>
      </c>
      <c r="D203" s="177" t="s">
        <v>164</v>
      </c>
      <c r="E203" s="178" t="s">
        <v>347</v>
      </c>
      <c r="F203" s="179" t="s">
        <v>348</v>
      </c>
      <c r="G203" s="180" t="s">
        <v>329</v>
      </c>
      <c r="H203" s="181">
        <v>18</v>
      </c>
      <c r="I203" s="182"/>
      <c r="J203" s="183">
        <f>ROUND(I203*H203,2)</f>
        <v>0</v>
      </c>
      <c r="K203" s="184"/>
      <c r="L203" s="35"/>
      <c r="M203" s="185" t="s">
        <v>1</v>
      </c>
      <c r="N203" s="186" t="s">
        <v>41</v>
      </c>
      <c r="O203" s="63"/>
      <c r="P203" s="187">
        <f>O203*H203</f>
        <v>0</v>
      </c>
      <c r="Q203" s="187">
        <v>2.5999999999999998E-4</v>
      </c>
      <c r="R203" s="187">
        <f>Q203*H203</f>
        <v>4.6799999999999993E-3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209</v>
      </c>
      <c r="AT203" s="189" t="s">
        <v>164</v>
      </c>
      <c r="AU203" s="189" t="s">
        <v>94</v>
      </c>
      <c r="AY203" s="17" t="s">
        <v>162</v>
      </c>
      <c r="BE203" s="107">
        <f>IF(N203="základná",J203,0)</f>
        <v>0</v>
      </c>
      <c r="BF203" s="107">
        <f>IF(N203="znížená",J203,0)</f>
        <v>0</v>
      </c>
      <c r="BG203" s="107">
        <f>IF(N203="zákl. prenesená",J203,0)</f>
        <v>0</v>
      </c>
      <c r="BH203" s="107">
        <f>IF(N203="zníž. prenesená",J203,0)</f>
        <v>0</v>
      </c>
      <c r="BI203" s="107">
        <f>IF(N203="nulová",J203,0)</f>
        <v>0</v>
      </c>
      <c r="BJ203" s="17" t="s">
        <v>94</v>
      </c>
      <c r="BK203" s="107">
        <f>ROUND(I203*H203,2)</f>
        <v>0</v>
      </c>
      <c r="BL203" s="17" t="s">
        <v>209</v>
      </c>
      <c r="BM203" s="189" t="s">
        <v>349</v>
      </c>
    </row>
    <row r="204" spans="1:65" s="13" customFormat="1" ht="11.25">
      <c r="B204" s="190"/>
      <c r="D204" s="191" t="s">
        <v>170</v>
      </c>
      <c r="E204" s="192" t="s">
        <v>1</v>
      </c>
      <c r="F204" s="193" t="s">
        <v>350</v>
      </c>
      <c r="H204" s="194">
        <v>18</v>
      </c>
      <c r="I204" s="195"/>
      <c r="L204" s="190"/>
      <c r="M204" s="196"/>
      <c r="N204" s="197"/>
      <c r="O204" s="197"/>
      <c r="P204" s="197"/>
      <c r="Q204" s="197"/>
      <c r="R204" s="197"/>
      <c r="S204" s="197"/>
      <c r="T204" s="198"/>
      <c r="AT204" s="192" t="s">
        <v>170</v>
      </c>
      <c r="AU204" s="192" t="s">
        <v>94</v>
      </c>
      <c r="AV204" s="13" t="s">
        <v>94</v>
      </c>
      <c r="AW204" s="13" t="s">
        <v>29</v>
      </c>
      <c r="AX204" s="13" t="s">
        <v>75</v>
      </c>
      <c r="AY204" s="192" t="s">
        <v>162</v>
      </c>
    </row>
    <row r="205" spans="1:65" s="14" customFormat="1" ht="11.25">
      <c r="B205" s="199"/>
      <c r="D205" s="191" t="s">
        <v>170</v>
      </c>
      <c r="E205" s="200" t="s">
        <v>1</v>
      </c>
      <c r="F205" s="201" t="s">
        <v>351</v>
      </c>
      <c r="H205" s="202">
        <v>18</v>
      </c>
      <c r="I205" s="203"/>
      <c r="L205" s="199"/>
      <c r="M205" s="204"/>
      <c r="N205" s="205"/>
      <c r="O205" s="205"/>
      <c r="P205" s="205"/>
      <c r="Q205" s="205"/>
      <c r="R205" s="205"/>
      <c r="S205" s="205"/>
      <c r="T205" s="206"/>
      <c r="AT205" s="200" t="s">
        <v>170</v>
      </c>
      <c r="AU205" s="200" t="s">
        <v>94</v>
      </c>
      <c r="AV205" s="14" t="s">
        <v>173</v>
      </c>
      <c r="AW205" s="14" t="s">
        <v>29</v>
      </c>
      <c r="AX205" s="14" t="s">
        <v>75</v>
      </c>
      <c r="AY205" s="200" t="s">
        <v>162</v>
      </c>
    </row>
    <row r="206" spans="1:65" s="15" customFormat="1" ht="11.25">
      <c r="B206" s="207"/>
      <c r="D206" s="191" t="s">
        <v>170</v>
      </c>
      <c r="E206" s="208" t="s">
        <v>1</v>
      </c>
      <c r="F206" s="209" t="s">
        <v>174</v>
      </c>
      <c r="H206" s="210">
        <v>18</v>
      </c>
      <c r="I206" s="211"/>
      <c r="L206" s="207"/>
      <c r="M206" s="212"/>
      <c r="N206" s="213"/>
      <c r="O206" s="213"/>
      <c r="P206" s="213"/>
      <c r="Q206" s="213"/>
      <c r="R206" s="213"/>
      <c r="S206" s="213"/>
      <c r="T206" s="214"/>
      <c r="AT206" s="208" t="s">
        <v>170</v>
      </c>
      <c r="AU206" s="208" t="s">
        <v>94</v>
      </c>
      <c r="AV206" s="15" t="s">
        <v>168</v>
      </c>
      <c r="AW206" s="15" t="s">
        <v>29</v>
      </c>
      <c r="AX206" s="15" t="s">
        <v>83</v>
      </c>
      <c r="AY206" s="208" t="s">
        <v>162</v>
      </c>
    </row>
    <row r="207" spans="1:65" s="2" customFormat="1" ht="24.2" customHeight="1">
      <c r="A207" s="34"/>
      <c r="B207" s="145"/>
      <c r="C207" s="177" t="s">
        <v>352</v>
      </c>
      <c r="D207" s="177" t="s">
        <v>164</v>
      </c>
      <c r="E207" s="178" t="s">
        <v>353</v>
      </c>
      <c r="F207" s="179" t="s">
        <v>354</v>
      </c>
      <c r="G207" s="180" t="s">
        <v>329</v>
      </c>
      <c r="H207" s="181">
        <v>29.65</v>
      </c>
      <c r="I207" s="182"/>
      <c r="J207" s="183">
        <f>ROUND(I207*H207,2)</f>
        <v>0</v>
      </c>
      <c r="K207" s="184"/>
      <c r="L207" s="35"/>
      <c r="M207" s="185" t="s">
        <v>1</v>
      </c>
      <c r="N207" s="186" t="s">
        <v>41</v>
      </c>
      <c r="O207" s="63"/>
      <c r="P207" s="187">
        <f>O207*H207</f>
        <v>0</v>
      </c>
      <c r="Q207" s="187">
        <v>2.5999999999999998E-4</v>
      </c>
      <c r="R207" s="187">
        <f>Q207*H207</f>
        <v>7.7089999999999988E-3</v>
      </c>
      <c r="S207" s="187">
        <v>0</v>
      </c>
      <c r="T207" s="18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9" t="s">
        <v>209</v>
      </c>
      <c r="AT207" s="189" t="s">
        <v>164</v>
      </c>
      <c r="AU207" s="189" t="s">
        <v>94</v>
      </c>
      <c r="AY207" s="17" t="s">
        <v>162</v>
      </c>
      <c r="BE207" s="107">
        <f>IF(N207="základná",J207,0)</f>
        <v>0</v>
      </c>
      <c r="BF207" s="107">
        <f>IF(N207="znížená",J207,0)</f>
        <v>0</v>
      </c>
      <c r="BG207" s="107">
        <f>IF(N207="zákl. prenesená",J207,0)</f>
        <v>0</v>
      </c>
      <c r="BH207" s="107">
        <f>IF(N207="zníž. prenesená",J207,0)</f>
        <v>0</v>
      </c>
      <c r="BI207" s="107">
        <f>IF(N207="nulová",J207,0)</f>
        <v>0</v>
      </c>
      <c r="BJ207" s="17" t="s">
        <v>94</v>
      </c>
      <c r="BK207" s="107">
        <f>ROUND(I207*H207,2)</f>
        <v>0</v>
      </c>
      <c r="BL207" s="17" t="s">
        <v>209</v>
      </c>
      <c r="BM207" s="189" t="s">
        <v>355</v>
      </c>
    </row>
    <row r="208" spans="1:65" s="13" customFormat="1" ht="11.25">
      <c r="B208" s="190"/>
      <c r="D208" s="191" t="s">
        <v>170</v>
      </c>
      <c r="E208" s="192" t="s">
        <v>1</v>
      </c>
      <c r="F208" s="193" t="s">
        <v>356</v>
      </c>
      <c r="H208" s="194">
        <v>17.2</v>
      </c>
      <c r="I208" s="195"/>
      <c r="L208" s="190"/>
      <c r="M208" s="196"/>
      <c r="N208" s="197"/>
      <c r="O208" s="197"/>
      <c r="P208" s="197"/>
      <c r="Q208" s="197"/>
      <c r="R208" s="197"/>
      <c r="S208" s="197"/>
      <c r="T208" s="198"/>
      <c r="AT208" s="192" t="s">
        <v>170</v>
      </c>
      <c r="AU208" s="192" t="s">
        <v>94</v>
      </c>
      <c r="AV208" s="13" t="s">
        <v>94</v>
      </c>
      <c r="AW208" s="13" t="s">
        <v>29</v>
      </c>
      <c r="AX208" s="13" t="s">
        <v>75</v>
      </c>
      <c r="AY208" s="192" t="s">
        <v>162</v>
      </c>
    </row>
    <row r="209" spans="1:65" s="14" customFormat="1" ht="11.25">
      <c r="B209" s="199"/>
      <c r="D209" s="191" t="s">
        <v>170</v>
      </c>
      <c r="E209" s="200" t="s">
        <v>1</v>
      </c>
      <c r="F209" s="201" t="s">
        <v>357</v>
      </c>
      <c r="H209" s="202">
        <v>17.2</v>
      </c>
      <c r="I209" s="203"/>
      <c r="L209" s="199"/>
      <c r="M209" s="204"/>
      <c r="N209" s="205"/>
      <c r="O209" s="205"/>
      <c r="P209" s="205"/>
      <c r="Q209" s="205"/>
      <c r="R209" s="205"/>
      <c r="S209" s="205"/>
      <c r="T209" s="206"/>
      <c r="AT209" s="200" t="s">
        <v>170</v>
      </c>
      <c r="AU209" s="200" t="s">
        <v>94</v>
      </c>
      <c r="AV209" s="14" t="s">
        <v>173</v>
      </c>
      <c r="AW209" s="14" t="s">
        <v>29</v>
      </c>
      <c r="AX209" s="14" t="s">
        <v>75</v>
      </c>
      <c r="AY209" s="200" t="s">
        <v>162</v>
      </c>
    </row>
    <row r="210" spans="1:65" s="13" customFormat="1" ht="11.25">
      <c r="B210" s="190"/>
      <c r="D210" s="191" t="s">
        <v>170</v>
      </c>
      <c r="E210" s="192" t="s">
        <v>1</v>
      </c>
      <c r="F210" s="193" t="s">
        <v>358</v>
      </c>
      <c r="H210" s="194">
        <v>12.45</v>
      </c>
      <c r="I210" s="195"/>
      <c r="L210" s="190"/>
      <c r="M210" s="196"/>
      <c r="N210" s="197"/>
      <c r="O210" s="197"/>
      <c r="P210" s="197"/>
      <c r="Q210" s="197"/>
      <c r="R210" s="197"/>
      <c r="S210" s="197"/>
      <c r="T210" s="198"/>
      <c r="AT210" s="192" t="s">
        <v>170</v>
      </c>
      <c r="AU210" s="192" t="s">
        <v>94</v>
      </c>
      <c r="AV210" s="13" t="s">
        <v>94</v>
      </c>
      <c r="AW210" s="13" t="s">
        <v>29</v>
      </c>
      <c r="AX210" s="13" t="s">
        <v>75</v>
      </c>
      <c r="AY210" s="192" t="s">
        <v>162</v>
      </c>
    </row>
    <row r="211" spans="1:65" s="14" customFormat="1" ht="11.25">
      <c r="B211" s="199"/>
      <c r="D211" s="191" t="s">
        <v>170</v>
      </c>
      <c r="E211" s="200" t="s">
        <v>1</v>
      </c>
      <c r="F211" s="201" t="s">
        <v>359</v>
      </c>
      <c r="H211" s="202">
        <v>12.45</v>
      </c>
      <c r="I211" s="203"/>
      <c r="L211" s="199"/>
      <c r="M211" s="204"/>
      <c r="N211" s="205"/>
      <c r="O211" s="205"/>
      <c r="P211" s="205"/>
      <c r="Q211" s="205"/>
      <c r="R211" s="205"/>
      <c r="S211" s="205"/>
      <c r="T211" s="206"/>
      <c r="AT211" s="200" t="s">
        <v>170</v>
      </c>
      <c r="AU211" s="200" t="s">
        <v>94</v>
      </c>
      <c r="AV211" s="14" t="s">
        <v>173</v>
      </c>
      <c r="AW211" s="14" t="s">
        <v>29</v>
      </c>
      <c r="AX211" s="14" t="s">
        <v>75</v>
      </c>
      <c r="AY211" s="200" t="s">
        <v>162</v>
      </c>
    </row>
    <row r="212" spans="1:65" s="15" customFormat="1" ht="11.25">
      <c r="B212" s="207"/>
      <c r="D212" s="191" t="s">
        <v>170</v>
      </c>
      <c r="E212" s="208" t="s">
        <v>1</v>
      </c>
      <c r="F212" s="209" t="s">
        <v>174</v>
      </c>
      <c r="H212" s="210">
        <v>29.65</v>
      </c>
      <c r="I212" s="211"/>
      <c r="L212" s="207"/>
      <c r="M212" s="212"/>
      <c r="N212" s="213"/>
      <c r="O212" s="213"/>
      <c r="P212" s="213"/>
      <c r="Q212" s="213"/>
      <c r="R212" s="213"/>
      <c r="S212" s="213"/>
      <c r="T212" s="214"/>
      <c r="AT212" s="208" t="s">
        <v>170</v>
      </c>
      <c r="AU212" s="208" t="s">
        <v>94</v>
      </c>
      <c r="AV212" s="15" t="s">
        <v>168</v>
      </c>
      <c r="AW212" s="15" t="s">
        <v>29</v>
      </c>
      <c r="AX212" s="15" t="s">
        <v>83</v>
      </c>
      <c r="AY212" s="208" t="s">
        <v>162</v>
      </c>
    </row>
    <row r="213" spans="1:65" s="2" customFormat="1" ht="24.2" customHeight="1">
      <c r="A213" s="34"/>
      <c r="B213" s="145"/>
      <c r="C213" s="221" t="s">
        <v>7</v>
      </c>
      <c r="D213" s="221" t="s">
        <v>321</v>
      </c>
      <c r="E213" s="222" t="s">
        <v>360</v>
      </c>
      <c r="F213" s="223" t="s">
        <v>361</v>
      </c>
      <c r="G213" s="224" t="s">
        <v>167</v>
      </c>
      <c r="H213" s="225">
        <v>1.1919999999999999</v>
      </c>
      <c r="I213" s="226"/>
      <c r="J213" s="227">
        <f>ROUND(I213*H213,2)</f>
        <v>0</v>
      </c>
      <c r="K213" s="228"/>
      <c r="L213" s="229"/>
      <c r="M213" s="230" t="s">
        <v>1</v>
      </c>
      <c r="N213" s="231" t="s">
        <v>41</v>
      </c>
      <c r="O213" s="63"/>
      <c r="P213" s="187">
        <f>O213*H213</f>
        <v>0</v>
      </c>
      <c r="Q213" s="187">
        <v>0.55000000000000004</v>
      </c>
      <c r="R213" s="187">
        <f>Q213*H213</f>
        <v>0.65560000000000007</v>
      </c>
      <c r="S213" s="187">
        <v>0</v>
      </c>
      <c r="T213" s="18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9" t="s">
        <v>362</v>
      </c>
      <c r="AT213" s="189" t="s">
        <v>321</v>
      </c>
      <c r="AU213" s="189" t="s">
        <v>94</v>
      </c>
      <c r="AY213" s="17" t="s">
        <v>162</v>
      </c>
      <c r="BE213" s="107">
        <f>IF(N213="základná",J213,0)</f>
        <v>0</v>
      </c>
      <c r="BF213" s="107">
        <f>IF(N213="znížená",J213,0)</f>
        <v>0</v>
      </c>
      <c r="BG213" s="107">
        <f>IF(N213="zákl. prenesená",J213,0)</f>
        <v>0</v>
      </c>
      <c r="BH213" s="107">
        <f>IF(N213="zníž. prenesená",J213,0)</f>
        <v>0</v>
      </c>
      <c r="BI213" s="107">
        <f>IF(N213="nulová",J213,0)</f>
        <v>0</v>
      </c>
      <c r="BJ213" s="17" t="s">
        <v>94</v>
      </c>
      <c r="BK213" s="107">
        <f>ROUND(I213*H213,2)</f>
        <v>0</v>
      </c>
      <c r="BL213" s="17" t="s">
        <v>209</v>
      </c>
      <c r="BM213" s="189" t="s">
        <v>363</v>
      </c>
    </row>
    <row r="214" spans="1:65" s="13" customFormat="1" ht="11.25">
      <c r="B214" s="190"/>
      <c r="D214" s="191" t="s">
        <v>170</v>
      </c>
      <c r="E214" s="192" t="s">
        <v>1</v>
      </c>
      <c r="F214" s="193" t="s">
        <v>364</v>
      </c>
      <c r="H214" s="194">
        <v>0.495</v>
      </c>
      <c r="I214" s="195"/>
      <c r="L214" s="190"/>
      <c r="M214" s="196"/>
      <c r="N214" s="197"/>
      <c r="O214" s="197"/>
      <c r="P214" s="197"/>
      <c r="Q214" s="197"/>
      <c r="R214" s="197"/>
      <c r="S214" s="197"/>
      <c r="T214" s="198"/>
      <c r="AT214" s="192" t="s">
        <v>170</v>
      </c>
      <c r="AU214" s="192" t="s">
        <v>94</v>
      </c>
      <c r="AV214" s="13" t="s">
        <v>94</v>
      </c>
      <c r="AW214" s="13" t="s">
        <v>29</v>
      </c>
      <c r="AX214" s="13" t="s">
        <v>75</v>
      </c>
      <c r="AY214" s="192" t="s">
        <v>162</v>
      </c>
    </row>
    <row r="215" spans="1:65" s="14" customFormat="1" ht="11.25">
      <c r="B215" s="199"/>
      <c r="D215" s="191" t="s">
        <v>170</v>
      </c>
      <c r="E215" s="200" t="s">
        <v>1</v>
      </c>
      <c r="F215" s="201" t="s">
        <v>357</v>
      </c>
      <c r="H215" s="202">
        <v>0.495</v>
      </c>
      <c r="I215" s="203"/>
      <c r="L215" s="199"/>
      <c r="M215" s="204"/>
      <c r="N215" s="205"/>
      <c r="O215" s="205"/>
      <c r="P215" s="205"/>
      <c r="Q215" s="205"/>
      <c r="R215" s="205"/>
      <c r="S215" s="205"/>
      <c r="T215" s="206"/>
      <c r="AT215" s="200" t="s">
        <v>170</v>
      </c>
      <c r="AU215" s="200" t="s">
        <v>94</v>
      </c>
      <c r="AV215" s="14" t="s">
        <v>173</v>
      </c>
      <c r="AW215" s="14" t="s">
        <v>29</v>
      </c>
      <c r="AX215" s="14" t="s">
        <v>75</v>
      </c>
      <c r="AY215" s="200" t="s">
        <v>162</v>
      </c>
    </row>
    <row r="216" spans="1:65" s="13" customFormat="1" ht="11.25">
      <c r="B216" s="190"/>
      <c r="D216" s="191" t="s">
        <v>170</v>
      </c>
      <c r="E216" s="192" t="s">
        <v>1</v>
      </c>
      <c r="F216" s="193" t="s">
        <v>365</v>
      </c>
      <c r="H216" s="194">
        <v>0.35899999999999999</v>
      </c>
      <c r="I216" s="195"/>
      <c r="L216" s="190"/>
      <c r="M216" s="196"/>
      <c r="N216" s="197"/>
      <c r="O216" s="197"/>
      <c r="P216" s="197"/>
      <c r="Q216" s="197"/>
      <c r="R216" s="197"/>
      <c r="S216" s="197"/>
      <c r="T216" s="198"/>
      <c r="AT216" s="192" t="s">
        <v>170</v>
      </c>
      <c r="AU216" s="192" t="s">
        <v>94</v>
      </c>
      <c r="AV216" s="13" t="s">
        <v>94</v>
      </c>
      <c r="AW216" s="13" t="s">
        <v>29</v>
      </c>
      <c r="AX216" s="13" t="s">
        <v>75</v>
      </c>
      <c r="AY216" s="192" t="s">
        <v>162</v>
      </c>
    </row>
    <row r="217" spans="1:65" s="14" customFormat="1" ht="11.25">
      <c r="B217" s="199"/>
      <c r="D217" s="191" t="s">
        <v>170</v>
      </c>
      <c r="E217" s="200" t="s">
        <v>1</v>
      </c>
      <c r="F217" s="201" t="s">
        <v>359</v>
      </c>
      <c r="H217" s="202">
        <v>0.35899999999999999</v>
      </c>
      <c r="I217" s="203"/>
      <c r="L217" s="199"/>
      <c r="M217" s="204"/>
      <c r="N217" s="205"/>
      <c r="O217" s="205"/>
      <c r="P217" s="205"/>
      <c r="Q217" s="205"/>
      <c r="R217" s="205"/>
      <c r="S217" s="205"/>
      <c r="T217" s="206"/>
      <c r="AT217" s="200" t="s">
        <v>170</v>
      </c>
      <c r="AU217" s="200" t="s">
        <v>94</v>
      </c>
      <c r="AV217" s="14" t="s">
        <v>173</v>
      </c>
      <c r="AW217" s="14" t="s">
        <v>29</v>
      </c>
      <c r="AX217" s="14" t="s">
        <v>75</v>
      </c>
      <c r="AY217" s="200" t="s">
        <v>162</v>
      </c>
    </row>
    <row r="218" spans="1:65" s="13" customFormat="1" ht="11.25">
      <c r="B218" s="190"/>
      <c r="D218" s="191" t="s">
        <v>170</v>
      </c>
      <c r="E218" s="192" t="s">
        <v>1</v>
      </c>
      <c r="F218" s="193" t="s">
        <v>366</v>
      </c>
      <c r="H218" s="194">
        <v>0.23</v>
      </c>
      <c r="I218" s="195"/>
      <c r="L218" s="190"/>
      <c r="M218" s="196"/>
      <c r="N218" s="197"/>
      <c r="O218" s="197"/>
      <c r="P218" s="197"/>
      <c r="Q218" s="197"/>
      <c r="R218" s="197"/>
      <c r="S218" s="197"/>
      <c r="T218" s="198"/>
      <c r="AT218" s="192" t="s">
        <v>170</v>
      </c>
      <c r="AU218" s="192" t="s">
        <v>94</v>
      </c>
      <c r="AV218" s="13" t="s">
        <v>94</v>
      </c>
      <c r="AW218" s="13" t="s">
        <v>29</v>
      </c>
      <c r="AX218" s="13" t="s">
        <v>75</v>
      </c>
      <c r="AY218" s="192" t="s">
        <v>162</v>
      </c>
    </row>
    <row r="219" spans="1:65" s="14" customFormat="1" ht="11.25">
      <c r="B219" s="199"/>
      <c r="D219" s="191" t="s">
        <v>170</v>
      </c>
      <c r="E219" s="200" t="s">
        <v>1</v>
      </c>
      <c r="F219" s="201" t="s">
        <v>351</v>
      </c>
      <c r="H219" s="202">
        <v>0.23</v>
      </c>
      <c r="I219" s="203"/>
      <c r="L219" s="199"/>
      <c r="M219" s="204"/>
      <c r="N219" s="205"/>
      <c r="O219" s="205"/>
      <c r="P219" s="205"/>
      <c r="Q219" s="205"/>
      <c r="R219" s="205"/>
      <c r="S219" s="205"/>
      <c r="T219" s="206"/>
      <c r="AT219" s="200" t="s">
        <v>170</v>
      </c>
      <c r="AU219" s="200" t="s">
        <v>94</v>
      </c>
      <c r="AV219" s="14" t="s">
        <v>173</v>
      </c>
      <c r="AW219" s="14" t="s">
        <v>29</v>
      </c>
      <c r="AX219" s="14" t="s">
        <v>75</v>
      </c>
      <c r="AY219" s="200" t="s">
        <v>162</v>
      </c>
    </row>
    <row r="220" spans="1:65" s="15" customFormat="1" ht="11.25">
      <c r="B220" s="207"/>
      <c r="D220" s="191" t="s">
        <v>170</v>
      </c>
      <c r="E220" s="208" t="s">
        <v>1</v>
      </c>
      <c r="F220" s="209" t="s">
        <v>174</v>
      </c>
      <c r="H220" s="210">
        <v>1.0840000000000001</v>
      </c>
      <c r="I220" s="211"/>
      <c r="L220" s="207"/>
      <c r="M220" s="212"/>
      <c r="N220" s="213"/>
      <c r="O220" s="213"/>
      <c r="P220" s="213"/>
      <c r="Q220" s="213"/>
      <c r="R220" s="213"/>
      <c r="S220" s="213"/>
      <c r="T220" s="214"/>
      <c r="AT220" s="208" t="s">
        <v>170</v>
      </c>
      <c r="AU220" s="208" t="s">
        <v>94</v>
      </c>
      <c r="AV220" s="15" t="s">
        <v>168</v>
      </c>
      <c r="AW220" s="15" t="s">
        <v>29</v>
      </c>
      <c r="AX220" s="15" t="s">
        <v>83</v>
      </c>
      <c r="AY220" s="208" t="s">
        <v>162</v>
      </c>
    </row>
    <row r="221" spans="1:65" s="13" customFormat="1" ht="11.25">
      <c r="B221" s="190"/>
      <c r="D221" s="191" t="s">
        <v>170</v>
      </c>
      <c r="F221" s="193" t="s">
        <v>367</v>
      </c>
      <c r="H221" s="194">
        <v>1.1919999999999999</v>
      </c>
      <c r="I221" s="195"/>
      <c r="L221" s="190"/>
      <c r="M221" s="196"/>
      <c r="N221" s="197"/>
      <c r="O221" s="197"/>
      <c r="P221" s="197"/>
      <c r="Q221" s="197"/>
      <c r="R221" s="197"/>
      <c r="S221" s="197"/>
      <c r="T221" s="198"/>
      <c r="AT221" s="192" t="s">
        <v>170</v>
      </c>
      <c r="AU221" s="192" t="s">
        <v>94</v>
      </c>
      <c r="AV221" s="13" t="s">
        <v>94</v>
      </c>
      <c r="AW221" s="13" t="s">
        <v>3</v>
      </c>
      <c r="AX221" s="13" t="s">
        <v>83</v>
      </c>
      <c r="AY221" s="192" t="s">
        <v>162</v>
      </c>
    </row>
    <row r="222" spans="1:65" s="2" customFormat="1" ht="24.2" customHeight="1">
      <c r="A222" s="34"/>
      <c r="B222" s="145"/>
      <c r="C222" s="177" t="s">
        <v>368</v>
      </c>
      <c r="D222" s="177" t="s">
        <v>164</v>
      </c>
      <c r="E222" s="178" t="s">
        <v>369</v>
      </c>
      <c r="F222" s="179" t="s">
        <v>370</v>
      </c>
      <c r="G222" s="180" t="s">
        <v>329</v>
      </c>
      <c r="H222" s="181">
        <v>172</v>
      </c>
      <c r="I222" s="182"/>
      <c r="J222" s="183">
        <f>ROUND(I222*H222,2)</f>
        <v>0</v>
      </c>
      <c r="K222" s="184"/>
      <c r="L222" s="35"/>
      <c r="M222" s="185" t="s">
        <v>1</v>
      </c>
      <c r="N222" s="186" t="s">
        <v>41</v>
      </c>
      <c r="O222" s="63"/>
      <c r="P222" s="187">
        <f>O222*H222</f>
        <v>0</v>
      </c>
      <c r="Q222" s="187">
        <v>0</v>
      </c>
      <c r="R222" s="187">
        <f>Q222*H222</f>
        <v>0</v>
      </c>
      <c r="S222" s="187">
        <v>0</v>
      </c>
      <c r="T222" s="18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9" t="s">
        <v>209</v>
      </c>
      <c r="AT222" s="189" t="s">
        <v>164</v>
      </c>
      <c r="AU222" s="189" t="s">
        <v>94</v>
      </c>
      <c r="AY222" s="17" t="s">
        <v>162</v>
      </c>
      <c r="BE222" s="107">
        <f>IF(N222="základná",J222,0)</f>
        <v>0</v>
      </c>
      <c r="BF222" s="107">
        <f>IF(N222="znížená",J222,0)</f>
        <v>0</v>
      </c>
      <c r="BG222" s="107">
        <f>IF(N222="zákl. prenesená",J222,0)</f>
        <v>0</v>
      </c>
      <c r="BH222" s="107">
        <f>IF(N222="zníž. prenesená",J222,0)</f>
        <v>0</v>
      </c>
      <c r="BI222" s="107">
        <f>IF(N222="nulová",J222,0)</f>
        <v>0</v>
      </c>
      <c r="BJ222" s="17" t="s">
        <v>94</v>
      </c>
      <c r="BK222" s="107">
        <f>ROUND(I222*H222,2)</f>
        <v>0</v>
      </c>
      <c r="BL222" s="17" t="s">
        <v>209</v>
      </c>
      <c r="BM222" s="189" t="s">
        <v>371</v>
      </c>
    </row>
    <row r="223" spans="1:65" s="13" customFormat="1" ht="11.25">
      <c r="B223" s="190"/>
      <c r="D223" s="191" t="s">
        <v>170</v>
      </c>
      <c r="E223" s="192" t="s">
        <v>1</v>
      </c>
      <c r="F223" s="193" t="s">
        <v>372</v>
      </c>
      <c r="H223" s="194">
        <v>172</v>
      </c>
      <c r="I223" s="195"/>
      <c r="L223" s="190"/>
      <c r="M223" s="196"/>
      <c r="N223" s="197"/>
      <c r="O223" s="197"/>
      <c r="P223" s="197"/>
      <c r="Q223" s="197"/>
      <c r="R223" s="197"/>
      <c r="S223" s="197"/>
      <c r="T223" s="198"/>
      <c r="AT223" s="192" t="s">
        <v>170</v>
      </c>
      <c r="AU223" s="192" t="s">
        <v>94</v>
      </c>
      <c r="AV223" s="13" t="s">
        <v>94</v>
      </c>
      <c r="AW223" s="13" t="s">
        <v>29</v>
      </c>
      <c r="AX223" s="13" t="s">
        <v>75</v>
      </c>
      <c r="AY223" s="192" t="s">
        <v>162</v>
      </c>
    </row>
    <row r="224" spans="1:65" s="14" customFormat="1" ht="11.25">
      <c r="B224" s="199"/>
      <c r="D224" s="191" t="s">
        <v>170</v>
      </c>
      <c r="E224" s="200" t="s">
        <v>1</v>
      </c>
      <c r="F224" s="201" t="s">
        <v>172</v>
      </c>
      <c r="H224" s="202">
        <v>172</v>
      </c>
      <c r="I224" s="203"/>
      <c r="L224" s="199"/>
      <c r="M224" s="204"/>
      <c r="N224" s="205"/>
      <c r="O224" s="205"/>
      <c r="P224" s="205"/>
      <c r="Q224" s="205"/>
      <c r="R224" s="205"/>
      <c r="S224" s="205"/>
      <c r="T224" s="206"/>
      <c r="AT224" s="200" t="s">
        <v>170</v>
      </c>
      <c r="AU224" s="200" t="s">
        <v>94</v>
      </c>
      <c r="AV224" s="14" t="s">
        <v>173</v>
      </c>
      <c r="AW224" s="14" t="s">
        <v>29</v>
      </c>
      <c r="AX224" s="14" t="s">
        <v>75</v>
      </c>
      <c r="AY224" s="200" t="s">
        <v>162</v>
      </c>
    </row>
    <row r="225" spans="1:65" s="15" customFormat="1" ht="11.25">
      <c r="B225" s="207"/>
      <c r="D225" s="191" t="s">
        <v>170</v>
      </c>
      <c r="E225" s="208" t="s">
        <v>1</v>
      </c>
      <c r="F225" s="209" t="s">
        <v>174</v>
      </c>
      <c r="H225" s="210">
        <v>172</v>
      </c>
      <c r="I225" s="211"/>
      <c r="L225" s="207"/>
      <c r="M225" s="212"/>
      <c r="N225" s="213"/>
      <c r="O225" s="213"/>
      <c r="P225" s="213"/>
      <c r="Q225" s="213"/>
      <c r="R225" s="213"/>
      <c r="S225" s="213"/>
      <c r="T225" s="214"/>
      <c r="AT225" s="208" t="s">
        <v>170</v>
      </c>
      <c r="AU225" s="208" t="s">
        <v>94</v>
      </c>
      <c r="AV225" s="15" t="s">
        <v>168</v>
      </c>
      <c r="AW225" s="15" t="s">
        <v>29</v>
      </c>
      <c r="AX225" s="15" t="s">
        <v>83</v>
      </c>
      <c r="AY225" s="208" t="s">
        <v>162</v>
      </c>
    </row>
    <row r="226" spans="1:65" s="2" customFormat="1" ht="24.2" customHeight="1">
      <c r="A226" s="34"/>
      <c r="B226" s="145"/>
      <c r="C226" s="221" t="s">
        <v>373</v>
      </c>
      <c r="D226" s="221" t="s">
        <v>321</v>
      </c>
      <c r="E226" s="222" t="s">
        <v>374</v>
      </c>
      <c r="F226" s="223" t="s">
        <v>375</v>
      </c>
      <c r="G226" s="224" t="s">
        <v>167</v>
      </c>
      <c r="H226" s="225">
        <v>0.45400000000000001</v>
      </c>
      <c r="I226" s="226"/>
      <c r="J226" s="227">
        <f>ROUND(I226*H226,2)</f>
        <v>0</v>
      </c>
      <c r="K226" s="228"/>
      <c r="L226" s="229"/>
      <c r="M226" s="230" t="s">
        <v>1</v>
      </c>
      <c r="N226" s="231" t="s">
        <v>41</v>
      </c>
      <c r="O226" s="63"/>
      <c r="P226" s="187">
        <f>O226*H226</f>
        <v>0</v>
      </c>
      <c r="Q226" s="187">
        <v>0.55000000000000004</v>
      </c>
      <c r="R226" s="187">
        <f>Q226*H226</f>
        <v>0.24970000000000003</v>
      </c>
      <c r="S226" s="187">
        <v>0</v>
      </c>
      <c r="T226" s="18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9" t="s">
        <v>362</v>
      </c>
      <c r="AT226" s="189" t="s">
        <v>321</v>
      </c>
      <c r="AU226" s="189" t="s">
        <v>94</v>
      </c>
      <c r="AY226" s="17" t="s">
        <v>162</v>
      </c>
      <c r="BE226" s="107">
        <f>IF(N226="základná",J226,0)</f>
        <v>0</v>
      </c>
      <c r="BF226" s="107">
        <f>IF(N226="znížená",J226,0)</f>
        <v>0</v>
      </c>
      <c r="BG226" s="107">
        <f>IF(N226="zákl. prenesená",J226,0)</f>
        <v>0</v>
      </c>
      <c r="BH226" s="107">
        <f>IF(N226="zníž. prenesená",J226,0)</f>
        <v>0</v>
      </c>
      <c r="BI226" s="107">
        <f>IF(N226="nulová",J226,0)</f>
        <v>0</v>
      </c>
      <c r="BJ226" s="17" t="s">
        <v>94</v>
      </c>
      <c r="BK226" s="107">
        <f>ROUND(I226*H226,2)</f>
        <v>0</v>
      </c>
      <c r="BL226" s="17" t="s">
        <v>209</v>
      </c>
      <c r="BM226" s="189" t="s">
        <v>376</v>
      </c>
    </row>
    <row r="227" spans="1:65" s="13" customFormat="1" ht="11.25">
      <c r="B227" s="190"/>
      <c r="D227" s="191" t="s">
        <v>170</v>
      </c>
      <c r="E227" s="192" t="s">
        <v>1</v>
      </c>
      <c r="F227" s="193" t="s">
        <v>377</v>
      </c>
      <c r="H227" s="194">
        <v>0.41299999999999998</v>
      </c>
      <c r="I227" s="195"/>
      <c r="L227" s="190"/>
      <c r="M227" s="196"/>
      <c r="N227" s="197"/>
      <c r="O227" s="197"/>
      <c r="P227" s="197"/>
      <c r="Q227" s="197"/>
      <c r="R227" s="197"/>
      <c r="S227" s="197"/>
      <c r="T227" s="198"/>
      <c r="AT227" s="192" t="s">
        <v>170</v>
      </c>
      <c r="AU227" s="192" t="s">
        <v>94</v>
      </c>
      <c r="AV227" s="13" t="s">
        <v>94</v>
      </c>
      <c r="AW227" s="13" t="s">
        <v>29</v>
      </c>
      <c r="AX227" s="13" t="s">
        <v>75</v>
      </c>
      <c r="AY227" s="192" t="s">
        <v>162</v>
      </c>
    </row>
    <row r="228" spans="1:65" s="14" customFormat="1" ht="11.25">
      <c r="B228" s="199"/>
      <c r="D228" s="191" t="s">
        <v>170</v>
      </c>
      <c r="E228" s="200" t="s">
        <v>1</v>
      </c>
      <c r="F228" s="201" t="s">
        <v>172</v>
      </c>
      <c r="H228" s="202">
        <v>0.41299999999999998</v>
      </c>
      <c r="I228" s="203"/>
      <c r="L228" s="199"/>
      <c r="M228" s="204"/>
      <c r="N228" s="205"/>
      <c r="O228" s="205"/>
      <c r="P228" s="205"/>
      <c r="Q228" s="205"/>
      <c r="R228" s="205"/>
      <c r="S228" s="205"/>
      <c r="T228" s="206"/>
      <c r="AT228" s="200" t="s">
        <v>170</v>
      </c>
      <c r="AU228" s="200" t="s">
        <v>94</v>
      </c>
      <c r="AV228" s="14" t="s">
        <v>173</v>
      </c>
      <c r="AW228" s="14" t="s">
        <v>29</v>
      </c>
      <c r="AX228" s="14" t="s">
        <v>75</v>
      </c>
      <c r="AY228" s="200" t="s">
        <v>162</v>
      </c>
    </row>
    <row r="229" spans="1:65" s="15" customFormat="1" ht="11.25">
      <c r="B229" s="207"/>
      <c r="D229" s="191" t="s">
        <v>170</v>
      </c>
      <c r="E229" s="208" t="s">
        <v>1</v>
      </c>
      <c r="F229" s="209" t="s">
        <v>174</v>
      </c>
      <c r="H229" s="210">
        <v>0.41299999999999998</v>
      </c>
      <c r="I229" s="211"/>
      <c r="L229" s="207"/>
      <c r="M229" s="212"/>
      <c r="N229" s="213"/>
      <c r="O229" s="213"/>
      <c r="P229" s="213"/>
      <c r="Q229" s="213"/>
      <c r="R229" s="213"/>
      <c r="S229" s="213"/>
      <c r="T229" s="214"/>
      <c r="AT229" s="208" t="s">
        <v>170</v>
      </c>
      <c r="AU229" s="208" t="s">
        <v>94</v>
      </c>
      <c r="AV229" s="15" t="s">
        <v>168</v>
      </c>
      <c r="AW229" s="15" t="s">
        <v>29</v>
      </c>
      <c r="AX229" s="15" t="s">
        <v>83</v>
      </c>
      <c r="AY229" s="208" t="s">
        <v>162</v>
      </c>
    </row>
    <row r="230" spans="1:65" s="13" customFormat="1" ht="11.25">
      <c r="B230" s="190"/>
      <c r="D230" s="191" t="s">
        <v>170</v>
      </c>
      <c r="F230" s="193" t="s">
        <v>378</v>
      </c>
      <c r="H230" s="194">
        <v>0.45400000000000001</v>
      </c>
      <c r="I230" s="195"/>
      <c r="L230" s="190"/>
      <c r="M230" s="196"/>
      <c r="N230" s="197"/>
      <c r="O230" s="197"/>
      <c r="P230" s="197"/>
      <c r="Q230" s="197"/>
      <c r="R230" s="197"/>
      <c r="S230" s="197"/>
      <c r="T230" s="198"/>
      <c r="AT230" s="192" t="s">
        <v>170</v>
      </c>
      <c r="AU230" s="192" t="s">
        <v>94</v>
      </c>
      <c r="AV230" s="13" t="s">
        <v>94</v>
      </c>
      <c r="AW230" s="13" t="s">
        <v>3</v>
      </c>
      <c r="AX230" s="13" t="s">
        <v>83</v>
      </c>
      <c r="AY230" s="192" t="s">
        <v>162</v>
      </c>
    </row>
    <row r="231" spans="1:65" s="2" customFormat="1" ht="44.25" customHeight="1">
      <c r="A231" s="34"/>
      <c r="B231" s="145"/>
      <c r="C231" s="177" t="s">
        <v>379</v>
      </c>
      <c r="D231" s="177" t="s">
        <v>164</v>
      </c>
      <c r="E231" s="178" t="s">
        <v>380</v>
      </c>
      <c r="F231" s="179" t="s">
        <v>381</v>
      </c>
      <c r="G231" s="180" t="s">
        <v>167</v>
      </c>
      <c r="H231" s="181">
        <v>1.6459999999999999</v>
      </c>
      <c r="I231" s="182"/>
      <c r="J231" s="183">
        <f>ROUND(I231*H231,2)</f>
        <v>0</v>
      </c>
      <c r="K231" s="184"/>
      <c r="L231" s="35"/>
      <c r="M231" s="185" t="s">
        <v>1</v>
      </c>
      <c r="N231" s="186" t="s">
        <v>41</v>
      </c>
      <c r="O231" s="63"/>
      <c r="P231" s="187">
        <f>O231*H231</f>
        <v>0</v>
      </c>
      <c r="Q231" s="187">
        <v>2.2329999999999999E-2</v>
      </c>
      <c r="R231" s="187">
        <f>Q231*H231</f>
        <v>3.6755179999999998E-2</v>
      </c>
      <c r="S231" s="187">
        <v>0</v>
      </c>
      <c r="T231" s="18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9" t="s">
        <v>209</v>
      </c>
      <c r="AT231" s="189" t="s">
        <v>164</v>
      </c>
      <c r="AU231" s="189" t="s">
        <v>94</v>
      </c>
      <c r="AY231" s="17" t="s">
        <v>162</v>
      </c>
      <c r="BE231" s="107">
        <f>IF(N231="základná",J231,0)</f>
        <v>0</v>
      </c>
      <c r="BF231" s="107">
        <f>IF(N231="znížená",J231,0)</f>
        <v>0</v>
      </c>
      <c r="BG231" s="107">
        <f>IF(N231="zákl. prenesená",J231,0)</f>
        <v>0</v>
      </c>
      <c r="BH231" s="107">
        <f>IF(N231="zníž. prenesená",J231,0)</f>
        <v>0</v>
      </c>
      <c r="BI231" s="107">
        <f>IF(N231="nulová",J231,0)</f>
        <v>0</v>
      </c>
      <c r="BJ231" s="17" t="s">
        <v>94</v>
      </c>
      <c r="BK231" s="107">
        <f>ROUND(I231*H231,2)</f>
        <v>0</v>
      </c>
      <c r="BL231" s="17" t="s">
        <v>209</v>
      </c>
      <c r="BM231" s="189" t="s">
        <v>382</v>
      </c>
    </row>
    <row r="232" spans="1:65" s="13" customFormat="1" ht="11.25">
      <c r="B232" s="190"/>
      <c r="D232" s="191" t="s">
        <v>170</v>
      </c>
      <c r="E232" s="192" t="s">
        <v>1</v>
      </c>
      <c r="F232" s="193" t="s">
        <v>383</v>
      </c>
      <c r="H232" s="194">
        <v>1.6459999999999999</v>
      </c>
      <c r="I232" s="195"/>
      <c r="L232" s="190"/>
      <c r="M232" s="196"/>
      <c r="N232" s="197"/>
      <c r="O232" s="197"/>
      <c r="P232" s="197"/>
      <c r="Q232" s="197"/>
      <c r="R232" s="197"/>
      <c r="S232" s="197"/>
      <c r="T232" s="198"/>
      <c r="AT232" s="192" t="s">
        <v>170</v>
      </c>
      <c r="AU232" s="192" t="s">
        <v>94</v>
      </c>
      <c r="AV232" s="13" t="s">
        <v>94</v>
      </c>
      <c r="AW232" s="13" t="s">
        <v>29</v>
      </c>
      <c r="AX232" s="13" t="s">
        <v>75</v>
      </c>
      <c r="AY232" s="192" t="s">
        <v>162</v>
      </c>
    </row>
    <row r="233" spans="1:65" s="14" customFormat="1" ht="11.25">
      <c r="B233" s="199"/>
      <c r="D233" s="191" t="s">
        <v>170</v>
      </c>
      <c r="E233" s="200" t="s">
        <v>1</v>
      </c>
      <c r="F233" s="201" t="s">
        <v>172</v>
      </c>
      <c r="H233" s="202">
        <v>1.6459999999999999</v>
      </c>
      <c r="I233" s="203"/>
      <c r="L233" s="199"/>
      <c r="M233" s="204"/>
      <c r="N233" s="205"/>
      <c r="O233" s="205"/>
      <c r="P233" s="205"/>
      <c r="Q233" s="205"/>
      <c r="R233" s="205"/>
      <c r="S233" s="205"/>
      <c r="T233" s="206"/>
      <c r="AT233" s="200" t="s">
        <v>170</v>
      </c>
      <c r="AU233" s="200" t="s">
        <v>94</v>
      </c>
      <c r="AV233" s="14" t="s">
        <v>173</v>
      </c>
      <c r="AW233" s="14" t="s">
        <v>29</v>
      </c>
      <c r="AX233" s="14" t="s">
        <v>75</v>
      </c>
      <c r="AY233" s="200" t="s">
        <v>162</v>
      </c>
    </row>
    <row r="234" spans="1:65" s="15" customFormat="1" ht="11.25">
      <c r="B234" s="207"/>
      <c r="D234" s="191" t="s">
        <v>170</v>
      </c>
      <c r="E234" s="208" t="s">
        <v>1</v>
      </c>
      <c r="F234" s="209" t="s">
        <v>174</v>
      </c>
      <c r="H234" s="210">
        <v>1.6459999999999999</v>
      </c>
      <c r="I234" s="211"/>
      <c r="L234" s="207"/>
      <c r="M234" s="212"/>
      <c r="N234" s="213"/>
      <c r="O234" s="213"/>
      <c r="P234" s="213"/>
      <c r="Q234" s="213"/>
      <c r="R234" s="213"/>
      <c r="S234" s="213"/>
      <c r="T234" s="214"/>
      <c r="AT234" s="208" t="s">
        <v>170</v>
      </c>
      <c r="AU234" s="208" t="s">
        <v>94</v>
      </c>
      <c r="AV234" s="15" t="s">
        <v>168</v>
      </c>
      <c r="AW234" s="15" t="s">
        <v>29</v>
      </c>
      <c r="AX234" s="15" t="s">
        <v>83</v>
      </c>
      <c r="AY234" s="208" t="s">
        <v>162</v>
      </c>
    </row>
    <row r="235" spans="1:65" s="2" customFormat="1" ht="24.2" customHeight="1">
      <c r="A235" s="34"/>
      <c r="B235" s="145"/>
      <c r="C235" s="177" t="s">
        <v>384</v>
      </c>
      <c r="D235" s="177" t="s">
        <v>164</v>
      </c>
      <c r="E235" s="178" t="s">
        <v>385</v>
      </c>
      <c r="F235" s="179" t="s">
        <v>386</v>
      </c>
      <c r="G235" s="180" t="s">
        <v>329</v>
      </c>
      <c r="H235" s="181">
        <v>14</v>
      </c>
      <c r="I235" s="182"/>
      <c r="J235" s="183">
        <f>ROUND(I235*H235,2)</f>
        <v>0</v>
      </c>
      <c r="K235" s="184"/>
      <c r="L235" s="35"/>
      <c r="M235" s="185" t="s">
        <v>1</v>
      </c>
      <c r="N235" s="186" t="s">
        <v>41</v>
      </c>
      <c r="O235" s="63"/>
      <c r="P235" s="187">
        <f>O235*H235</f>
        <v>0</v>
      </c>
      <c r="Q235" s="187">
        <v>2.1000000000000001E-4</v>
      </c>
      <c r="R235" s="187">
        <f>Q235*H235</f>
        <v>2.9399999999999999E-3</v>
      </c>
      <c r="S235" s="187">
        <v>0</v>
      </c>
      <c r="T235" s="18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9" t="s">
        <v>209</v>
      </c>
      <c r="AT235" s="189" t="s">
        <v>164</v>
      </c>
      <c r="AU235" s="189" t="s">
        <v>94</v>
      </c>
      <c r="AY235" s="17" t="s">
        <v>162</v>
      </c>
      <c r="BE235" s="107">
        <f>IF(N235="základná",J235,0)</f>
        <v>0</v>
      </c>
      <c r="BF235" s="107">
        <f>IF(N235="znížená",J235,0)</f>
        <v>0</v>
      </c>
      <c r="BG235" s="107">
        <f>IF(N235="zákl. prenesená",J235,0)</f>
        <v>0</v>
      </c>
      <c r="BH235" s="107">
        <f>IF(N235="zníž. prenesená",J235,0)</f>
        <v>0</v>
      </c>
      <c r="BI235" s="107">
        <f>IF(N235="nulová",J235,0)</f>
        <v>0</v>
      </c>
      <c r="BJ235" s="17" t="s">
        <v>94</v>
      </c>
      <c r="BK235" s="107">
        <f>ROUND(I235*H235,2)</f>
        <v>0</v>
      </c>
      <c r="BL235" s="17" t="s">
        <v>209</v>
      </c>
      <c r="BM235" s="189" t="s">
        <v>387</v>
      </c>
    </row>
    <row r="236" spans="1:65" s="13" customFormat="1" ht="11.25">
      <c r="B236" s="190"/>
      <c r="D236" s="191" t="s">
        <v>170</v>
      </c>
      <c r="E236" s="192" t="s">
        <v>1</v>
      </c>
      <c r="F236" s="193" t="s">
        <v>388</v>
      </c>
      <c r="H236" s="194">
        <v>14</v>
      </c>
      <c r="I236" s="195"/>
      <c r="L236" s="190"/>
      <c r="M236" s="196"/>
      <c r="N236" s="197"/>
      <c r="O236" s="197"/>
      <c r="P236" s="197"/>
      <c r="Q236" s="197"/>
      <c r="R236" s="197"/>
      <c r="S236" s="197"/>
      <c r="T236" s="198"/>
      <c r="AT236" s="192" t="s">
        <v>170</v>
      </c>
      <c r="AU236" s="192" t="s">
        <v>94</v>
      </c>
      <c r="AV236" s="13" t="s">
        <v>94</v>
      </c>
      <c r="AW236" s="13" t="s">
        <v>29</v>
      </c>
      <c r="AX236" s="13" t="s">
        <v>75</v>
      </c>
      <c r="AY236" s="192" t="s">
        <v>162</v>
      </c>
    </row>
    <row r="237" spans="1:65" s="14" customFormat="1" ht="11.25">
      <c r="B237" s="199"/>
      <c r="D237" s="191" t="s">
        <v>170</v>
      </c>
      <c r="E237" s="200" t="s">
        <v>1</v>
      </c>
      <c r="F237" s="201" t="s">
        <v>172</v>
      </c>
      <c r="H237" s="202">
        <v>14</v>
      </c>
      <c r="I237" s="203"/>
      <c r="L237" s="199"/>
      <c r="M237" s="204"/>
      <c r="N237" s="205"/>
      <c r="O237" s="205"/>
      <c r="P237" s="205"/>
      <c r="Q237" s="205"/>
      <c r="R237" s="205"/>
      <c r="S237" s="205"/>
      <c r="T237" s="206"/>
      <c r="AT237" s="200" t="s">
        <v>170</v>
      </c>
      <c r="AU237" s="200" t="s">
        <v>94</v>
      </c>
      <c r="AV237" s="14" t="s">
        <v>173</v>
      </c>
      <c r="AW237" s="14" t="s">
        <v>29</v>
      </c>
      <c r="AX237" s="14" t="s">
        <v>75</v>
      </c>
      <c r="AY237" s="200" t="s">
        <v>162</v>
      </c>
    </row>
    <row r="238" spans="1:65" s="15" customFormat="1" ht="11.25">
      <c r="B238" s="207"/>
      <c r="D238" s="191" t="s">
        <v>170</v>
      </c>
      <c r="E238" s="208" t="s">
        <v>1</v>
      </c>
      <c r="F238" s="209" t="s">
        <v>174</v>
      </c>
      <c r="H238" s="210">
        <v>14</v>
      </c>
      <c r="I238" s="211"/>
      <c r="L238" s="207"/>
      <c r="M238" s="212"/>
      <c r="N238" s="213"/>
      <c r="O238" s="213"/>
      <c r="P238" s="213"/>
      <c r="Q238" s="213"/>
      <c r="R238" s="213"/>
      <c r="S238" s="213"/>
      <c r="T238" s="214"/>
      <c r="AT238" s="208" t="s">
        <v>170</v>
      </c>
      <c r="AU238" s="208" t="s">
        <v>94</v>
      </c>
      <c r="AV238" s="15" t="s">
        <v>168</v>
      </c>
      <c r="AW238" s="15" t="s">
        <v>29</v>
      </c>
      <c r="AX238" s="15" t="s">
        <v>83</v>
      </c>
      <c r="AY238" s="208" t="s">
        <v>162</v>
      </c>
    </row>
    <row r="239" spans="1:65" s="2" customFormat="1" ht="24.2" customHeight="1">
      <c r="A239" s="34"/>
      <c r="B239" s="145"/>
      <c r="C239" s="177" t="s">
        <v>389</v>
      </c>
      <c r="D239" s="177" t="s">
        <v>164</v>
      </c>
      <c r="E239" s="178" t="s">
        <v>390</v>
      </c>
      <c r="F239" s="179" t="s">
        <v>391</v>
      </c>
      <c r="G239" s="180" t="s">
        <v>329</v>
      </c>
      <c r="H239" s="181">
        <v>132.31</v>
      </c>
      <c r="I239" s="182"/>
      <c r="J239" s="183">
        <f>ROUND(I239*H239,2)</f>
        <v>0</v>
      </c>
      <c r="K239" s="184"/>
      <c r="L239" s="35"/>
      <c r="M239" s="185" t="s">
        <v>1</v>
      </c>
      <c r="N239" s="186" t="s">
        <v>41</v>
      </c>
      <c r="O239" s="63"/>
      <c r="P239" s="187">
        <f>O239*H239</f>
        <v>0</v>
      </c>
      <c r="Q239" s="187">
        <v>2.1000000000000001E-4</v>
      </c>
      <c r="R239" s="187">
        <f>Q239*H239</f>
        <v>2.77851E-2</v>
      </c>
      <c r="S239" s="187">
        <v>0</v>
      </c>
      <c r="T239" s="18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9" t="s">
        <v>209</v>
      </c>
      <c r="AT239" s="189" t="s">
        <v>164</v>
      </c>
      <c r="AU239" s="189" t="s">
        <v>94</v>
      </c>
      <c r="AY239" s="17" t="s">
        <v>162</v>
      </c>
      <c r="BE239" s="107">
        <f>IF(N239="základná",J239,0)</f>
        <v>0</v>
      </c>
      <c r="BF239" s="107">
        <f>IF(N239="znížená",J239,0)</f>
        <v>0</v>
      </c>
      <c r="BG239" s="107">
        <f>IF(N239="zákl. prenesená",J239,0)</f>
        <v>0</v>
      </c>
      <c r="BH239" s="107">
        <f>IF(N239="zníž. prenesená",J239,0)</f>
        <v>0</v>
      </c>
      <c r="BI239" s="107">
        <f>IF(N239="nulová",J239,0)</f>
        <v>0</v>
      </c>
      <c r="BJ239" s="17" t="s">
        <v>94</v>
      </c>
      <c r="BK239" s="107">
        <f>ROUND(I239*H239,2)</f>
        <v>0</v>
      </c>
      <c r="BL239" s="17" t="s">
        <v>209</v>
      </c>
      <c r="BM239" s="189" t="s">
        <v>392</v>
      </c>
    </row>
    <row r="240" spans="1:65" s="13" customFormat="1" ht="11.25">
      <c r="B240" s="190"/>
      <c r="D240" s="191" t="s">
        <v>170</v>
      </c>
      <c r="E240" s="192" t="s">
        <v>1</v>
      </c>
      <c r="F240" s="193" t="s">
        <v>393</v>
      </c>
      <c r="H240" s="194">
        <v>42</v>
      </c>
      <c r="I240" s="195"/>
      <c r="L240" s="190"/>
      <c r="M240" s="196"/>
      <c r="N240" s="197"/>
      <c r="O240" s="197"/>
      <c r="P240" s="197"/>
      <c r="Q240" s="197"/>
      <c r="R240" s="197"/>
      <c r="S240" s="197"/>
      <c r="T240" s="198"/>
      <c r="AT240" s="192" t="s">
        <v>170</v>
      </c>
      <c r="AU240" s="192" t="s">
        <v>94</v>
      </c>
      <c r="AV240" s="13" t="s">
        <v>94</v>
      </c>
      <c r="AW240" s="13" t="s">
        <v>29</v>
      </c>
      <c r="AX240" s="13" t="s">
        <v>75</v>
      </c>
      <c r="AY240" s="192" t="s">
        <v>162</v>
      </c>
    </row>
    <row r="241" spans="1:65" s="14" customFormat="1" ht="11.25">
      <c r="B241" s="199"/>
      <c r="D241" s="191" t="s">
        <v>170</v>
      </c>
      <c r="E241" s="200" t="s">
        <v>1</v>
      </c>
      <c r="F241" s="201" t="s">
        <v>394</v>
      </c>
      <c r="H241" s="202">
        <v>42</v>
      </c>
      <c r="I241" s="203"/>
      <c r="L241" s="199"/>
      <c r="M241" s="204"/>
      <c r="N241" s="205"/>
      <c r="O241" s="205"/>
      <c r="P241" s="205"/>
      <c r="Q241" s="205"/>
      <c r="R241" s="205"/>
      <c r="S241" s="205"/>
      <c r="T241" s="206"/>
      <c r="AT241" s="200" t="s">
        <v>170</v>
      </c>
      <c r="AU241" s="200" t="s">
        <v>94</v>
      </c>
      <c r="AV241" s="14" t="s">
        <v>173</v>
      </c>
      <c r="AW241" s="14" t="s">
        <v>29</v>
      </c>
      <c r="AX241" s="14" t="s">
        <v>75</v>
      </c>
      <c r="AY241" s="200" t="s">
        <v>162</v>
      </c>
    </row>
    <row r="242" spans="1:65" s="13" customFormat="1" ht="11.25">
      <c r="B242" s="190"/>
      <c r="D242" s="191" t="s">
        <v>170</v>
      </c>
      <c r="E242" s="192" t="s">
        <v>1</v>
      </c>
      <c r="F242" s="193" t="s">
        <v>395</v>
      </c>
      <c r="H242" s="194">
        <v>28.26</v>
      </c>
      <c r="I242" s="195"/>
      <c r="L242" s="190"/>
      <c r="M242" s="196"/>
      <c r="N242" s="197"/>
      <c r="O242" s="197"/>
      <c r="P242" s="197"/>
      <c r="Q242" s="197"/>
      <c r="R242" s="197"/>
      <c r="S242" s="197"/>
      <c r="T242" s="198"/>
      <c r="AT242" s="192" t="s">
        <v>170</v>
      </c>
      <c r="AU242" s="192" t="s">
        <v>94</v>
      </c>
      <c r="AV242" s="13" t="s">
        <v>94</v>
      </c>
      <c r="AW242" s="13" t="s">
        <v>29</v>
      </c>
      <c r="AX242" s="13" t="s">
        <v>75</v>
      </c>
      <c r="AY242" s="192" t="s">
        <v>162</v>
      </c>
    </row>
    <row r="243" spans="1:65" s="14" customFormat="1" ht="11.25">
      <c r="B243" s="199"/>
      <c r="D243" s="191" t="s">
        <v>170</v>
      </c>
      <c r="E243" s="200" t="s">
        <v>1</v>
      </c>
      <c r="F243" s="201" t="s">
        <v>396</v>
      </c>
      <c r="H243" s="202">
        <v>28.26</v>
      </c>
      <c r="I243" s="203"/>
      <c r="L243" s="199"/>
      <c r="M243" s="204"/>
      <c r="N243" s="205"/>
      <c r="O243" s="205"/>
      <c r="P243" s="205"/>
      <c r="Q243" s="205"/>
      <c r="R243" s="205"/>
      <c r="S243" s="205"/>
      <c r="T243" s="206"/>
      <c r="AT243" s="200" t="s">
        <v>170</v>
      </c>
      <c r="AU243" s="200" t="s">
        <v>94</v>
      </c>
      <c r="AV243" s="14" t="s">
        <v>173</v>
      </c>
      <c r="AW243" s="14" t="s">
        <v>29</v>
      </c>
      <c r="AX243" s="14" t="s">
        <v>75</v>
      </c>
      <c r="AY243" s="200" t="s">
        <v>162</v>
      </c>
    </row>
    <row r="244" spans="1:65" s="13" customFormat="1" ht="11.25">
      <c r="B244" s="190"/>
      <c r="D244" s="191" t="s">
        <v>170</v>
      </c>
      <c r="E244" s="192" t="s">
        <v>1</v>
      </c>
      <c r="F244" s="193" t="s">
        <v>397</v>
      </c>
      <c r="H244" s="194">
        <v>62.05</v>
      </c>
      <c r="I244" s="195"/>
      <c r="L244" s="190"/>
      <c r="M244" s="196"/>
      <c r="N244" s="197"/>
      <c r="O244" s="197"/>
      <c r="P244" s="197"/>
      <c r="Q244" s="197"/>
      <c r="R244" s="197"/>
      <c r="S244" s="197"/>
      <c r="T244" s="198"/>
      <c r="AT244" s="192" t="s">
        <v>170</v>
      </c>
      <c r="AU244" s="192" t="s">
        <v>94</v>
      </c>
      <c r="AV244" s="13" t="s">
        <v>94</v>
      </c>
      <c r="AW244" s="13" t="s">
        <v>29</v>
      </c>
      <c r="AX244" s="13" t="s">
        <v>75</v>
      </c>
      <c r="AY244" s="192" t="s">
        <v>162</v>
      </c>
    </row>
    <row r="245" spans="1:65" s="14" customFormat="1" ht="11.25">
      <c r="B245" s="199"/>
      <c r="D245" s="191" t="s">
        <v>170</v>
      </c>
      <c r="E245" s="200" t="s">
        <v>1</v>
      </c>
      <c r="F245" s="201" t="s">
        <v>398</v>
      </c>
      <c r="H245" s="202">
        <v>62.05</v>
      </c>
      <c r="I245" s="203"/>
      <c r="L245" s="199"/>
      <c r="M245" s="204"/>
      <c r="N245" s="205"/>
      <c r="O245" s="205"/>
      <c r="P245" s="205"/>
      <c r="Q245" s="205"/>
      <c r="R245" s="205"/>
      <c r="S245" s="205"/>
      <c r="T245" s="206"/>
      <c r="AT245" s="200" t="s">
        <v>170</v>
      </c>
      <c r="AU245" s="200" t="s">
        <v>94</v>
      </c>
      <c r="AV245" s="14" t="s">
        <v>173</v>
      </c>
      <c r="AW245" s="14" t="s">
        <v>29</v>
      </c>
      <c r="AX245" s="14" t="s">
        <v>75</v>
      </c>
      <c r="AY245" s="200" t="s">
        <v>162</v>
      </c>
    </row>
    <row r="246" spans="1:65" s="15" customFormat="1" ht="11.25">
      <c r="B246" s="207"/>
      <c r="D246" s="191" t="s">
        <v>170</v>
      </c>
      <c r="E246" s="208" t="s">
        <v>1</v>
      </c>
      <c r="F246" s="209" t="s">
        <v>174</v>
      </c>
      <c r="H246" s="210">
        <v>132.31</v>
      </c>
      <c r="I246" s="211"/>
      <c r="L246" s="207"/>
      <c r="M246" s="212"/>
      <c r="N246" s="213"/>
      <c r="O246" s="213"/>
      <c r="P246" s="213"/>
      <c r="Q246" s="213"/>
      <c r="R246" s="213"/>
      <c r="S246" s="213"/>
      <c r="T246" s="214"/>
      <c r="AT246" s="208" t="s">
        <v>170</v>
      </c>
      <c r="AU246" s="208" t="s">
        <v>94</v>
      </c>
      <c r="AV246" s="15" t="s">
        <v>168</v>
      </c>
      <c r="AW246" s="15" t="s">
        <v>29</v>
      </c>
      <c r="AX246" s="15" t="s">
        <v>83</v>
      </c>
      <c r="AY246" s="208" t="s">
        <v>162</v>
      </c>
    </row>
    <row r="247" spans="1:65" s="2" customFormat="1" ht="24.2" customHeight="1">
      <c r="A247" s="34"/>
      <c r="B247" s="145"/>
      <c r="C247" s="177" t="s">
        <v>399</v>
      </c>
      <c r="D247" s="177" t="s">
        <v>164</v>
      </c>
      <c r="E247" s="178" t="s">
        <v>400</v>
      </c>
      <c r="F247" s="179" t="s">
        <v>401</v>
      </c>
      <c r="G247" s="180" t="s">
        <v>329</v>
      </c>
      <c r="H247" s="181">
        <v>26.49</v>
      </c>
      <c r="I247" s="182"/>
      <c r="J247" s="183">
        <f>ROUND(I247*H247,2)</f>
        <v>0</v>
      </c>
      <c r="K247" s="184"/>
      <c r="L247" s="35"/>
      <c r="M247" s="185" t="s">
        <v>1</v>
      </c>
      <c r="N247" s="186" t="s">
        <v>41</v>
      </c>
      <c r="O247" s="63"/>
      <c r="P247" s="187">
        <f>O247*H247</f>
        <v>0</v>
      </c>
      <c r="Q247" s="187">
        <v>2.1000000000000001E-4</v>
      </c>
      <c r="R247" s="187">
        <f>Q247*H247</f>
        <v>5.5629E-3</v>
      </c>
      <c r="S247" s="187">
        <v>0</v>
      </c>
      <c r="T247" s="18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9" t="s">
        <v>209</v>
      </c>
      <c r="AT247" s="189" t="s">
        <v>164</v>
      </c>
      <c r="AU247" s="189" t="s">
        <v>94</v>
      </c>
      <c r="AY247" s="17" t="s">
        <v>162</v>
      </c>
      <c r="BE247" s="107">
        <f>IF(N247="základná",J247,0)</f>
        <v>0</v>
      </c>
      <c r="BF247" s="107">
        <f>IF(N247="znížená",J247,0)</f>
        <v>0</v>
      </c>
      <c r="BG247" s="107">
        <f>IF(N247="zákl. prenesená",J247,0)</f>
        <v>0</v>
      </c>
      <c r="BH247" s="107">
        <f>IF(N247="zníž. prenesená",J247,0)</f>
        <v>0</v>
      </c>
      <c r="BI247" s="107">
        <f>IF(N247="nulová",J247,0)</f>
        <v>0</v>
      </c>
      <c r="BJ247" s="17" t="s">
        <v>94</v>
      </c>
      <c r="BK247" s="107">
        <f>ROUND(I247*H247,2)</f>
        <v>0</v>
      </c>
      <c r="BL247" s="17" t="s">
        <v>209</v>
      </c>
      <c r="BM247" s="189" t="s">
        <v>402</v>
      </c>
    </row>
    <row r="248" spans="1:65" s="13" customFormat="1" ht="11.25">
      <c r="B248" s="190"/>
      <c r="D248" s="191" t="s">
        <v>170</v>
      </c>
      <c r="E248" s="192" t="s">
        <v>1</v>
      </c>
      <c r="F248" s="193" t="s">
        <v>403</v>
      </c>
      <c r="H248" s="194">
        <v>14.04</v>
      </c>
      <c r="I248" s="195"/>
      <c r="L248" s="190"/>
      <c r="M248" s="196"/>
      <c r="N248" s="197"/>
      <c r="O248" s="197"/>
      <c r="P248" s="197"/>
      <c r="Q248" s="197"/>
      <c r="R248" s="197"/>
      <c r="S248" s="197"/>
      <c r="T248" s="198"/>
      <c r="AT248" s="192" t="s">
        <v>170</v>
      </c>
      <c r="AU248" s="192" t="s">
        <v>94</v>
      </c>
      <c r="AV248" s="13" t="s">
        <v>94</v>
      </c>
      <c r="AW248" s="13" t="s">
        <v>29</v>
      </c>
      <c r="AX248" s="13" t="s">
        <v>75</v>
      </c>
      <c r="AY248" s="192" t="s">
        <v>162</v>
      </c>
    </row>
    <row r="249" spans="1:65" s="13" customFormat="1" ht="11.25">
      <c r="B249" s="190"/>
      <c r="D249" s="191" t="s">
        <v>170</v>
      </c>
      <c r="E249" s="192" t="s">
        <v>1</v>
      </c>
      <c r="F249" s="193" t="s">
        <v>358</v>
      </c>
      <c r="H249" s="194">
        <v>12.45</v>
      </c>
      <c r="I249" s="195"/>
      <c r="L249" s="190"/>
      <c r="M249" s="196"/>
      <c r="N249" s="197"/>
      <c r="O249" s="197"/>
      <c r="P249" s="197"/>
      <c r="Q249" s="197"/>
      <c r="R249" s="197"/>
      <c r="S249" s="197"/>
      <c r="T249" s="198"/>
      <c r="AT249" s="192" t="s">
        <v>170</v>
      </c>
      <c r="AU249" s="192" t="s">
        <v>94</v>
      </c>
      <c r="AV249" s="13" t="s">
        <v>94</v>
      </c>
      <c r="AW249" s="13" t="s">
        <v>29</v>
      </c>
      <c r="AX249" s="13" t="s">
        <v>75</v>
      </c>
      <c r="AY249" s="192" t="s">
        <v>162</v>
      </c>
    </row>
    <row r="250" spans="1:65" s="14" customFormat="1" ht="11.25">
      <c r="B250" s="199"/>
      <c r="D250" s="191" t="s">
        <v>170</v>
      </c>
      <c r="E250" s="200" t="s">
        <v>1</v>
      </c>
      <c r="F250" s="201" t="s">
        <v>172</v>
      </c>
      <c r="H250" s="202">
        <v>26.49</v>
      </c>
      <c r="I250" s="203"/>
      <c r="L250" s="199"/>
      <c r="M250" s="204"/>
      <c r="N250" s="205"/>
      <c r="O250" s="205"/>
      <c r="P250" s="205"/>
      <c r="Q250" s="205"/>
      <c r="R250" s="205"/>
      <c r="S250" s="205"/>
      <c r="T250" s="206"/>
      <c r="AT250" s="200" t="s">
        <v>170</v>
      </c>
      <c r="AU250" s="200" t="s">
        <v>94</v>
      </c>
      <c r="AV250" s="14" t="s">
        <v>173</v>
      </c>
      <c r="AW250" s="14" t="s">
        <v>29</v>
      </c>
      <c r="AX250" s="14" t="s">
        <v>75</v>
      </c>
      <c r="AY250" s="200" t="s">
        <v>162</v>
      </c>
    </row>
    <row r="251" spans="1:65" s="15" customFormat="1" ht="11.25">
      <c r="B251" s="207"/>
      <c r="D251" s="191" t="s">
        <v>170</v>
      </c>
      <c r="E251" s="208" t="s">
        <v>1</v>
      </c>
      <c r="F251" s="209" t="s">
        <v>174</v>
      </c>
      <c r="H251" s="210">
        <v>26.49</v>
      </c>
      <c r="I251" s="211"/>
      <c r="L251" s="207"/>
      <c r="M251" s="212"/>
      <c r="N251" s="213"/>
      <c r="O251" s="213"/>
      <c r="P251" s="213"/>
      <c r="Q251" s="213"/>
      <c r="R251" s="213"/>
      <c r="S251" s="213"/>
      <c r="T251" s="214"/>
      <c r="AT251" s="208" t="s">
        <v>170</v>
      </c>
      <c r="AU251" s="208" t="s">
        <v>94</v>
      </c>
      <c r="AV251" s="15" t="s">
        <v>168</v>
      </c>
      <c r="AW251" s="15" t="s">
        <v>29</v>
      </c>
      <c r="AX251" s="15" t="s">
        <v>83</v>
      </c>
      <c r="AY251" s="208" t="s">
        <v>162</v>
      </c>
    </row>
    <row r="252" spans="1:65" s="2" customFormat="1" ht="16.5" customHeight="1">
      <c r="A252" s="34"/>
      <c r="B252" s="145"/>
      <c r="C252" s="221" t="s">
        <v>404</v>
      </c>
      <c r="D252" s="221" t="s">
        <v>321</v>
      </c>
      <c r="E252" s="222" t="s">
        <v>405</v>
      </c>
      <c r="F252" s="223" t="s">
        <v>406</v>
      </c>
      <c r="G252" s="224" t="s">
        <v>167</v>
      </c>
      <c r="H252" s="225">
        <v>3.661</v>
      </c>
      <c r="I252" s="226"/>
      <c r="J252" s="227">
        <f>ROUND(I252*H252,2)</f>
        <v>0</v>
      </c>
      <c r="K252" s="228"/>
      <c r="L252" s="229"/>
      <c r="M252" s="230" t="s">
        <v>1</v>
      </c>
      <c r="N252" s="231" t="s">
        <v>41</v>
      </c>
      <c r="O252" s="63"/>
      <c r="P252" s="187">
        <f>O252*H252</f>
        <v>0</v>
      </c>
      <c r="Q252" s="187">
        <v>0.65</v>
      </c>
      <c r="R252" s="187">
        <f>Q252*H252</f>
        <v>2.3796500000000003</v>
      </c>
      <c r="S252" s="187">
        <v>0</v>
      </c>
      <c r="T252" s="18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9" t="s">
        <v>362</v>
      </c>
      <c r="AT252" s="189" t="s">
        <v>321</v>
      </c>
      <c r="AU252" s="189" t="s">
        <v>94</v>
      </c>
      <c r="AY252" s="17" t="s">
        <v>162</v>
      </c>
      <c r="BE252" s="107">
        <f>IF(N252="základná",J252,0)</f>
        <v>0</v>
      </c>
      <c r="BF252" s="107">
        <f>IF(N252="znížená",J252,0)</f>
        <v>0</v>
      </c>
      <c r="BG252" s="107">
        <f>IF(N252="zákl. prenesená",J252,0)</f>
        <v>0</v>
      </c>
      <c r="BH252" s="107">
        <f>IF(N252="zníž. prenesená",J252,0)</f>
        <v>0</v>
      </c>
      <c r="BI252" s="107">
        <f>IF(N252="nulová",J252,0)</f>
        <v>0</v>
      </c>
      <c r="BJ252" s="17" t="s">
        <v>94</v>
      </c>
      <c r="BK252" s="107">
        <f>ROUND(I252*H252,2)</f>
        <v>0</v>
      </c>
      <c r="BL252" s="17" t="s">
        <v>209</v>
      </c>
      <c r="BM252" s="189" t="s">
        <v>407</v>
      </c>
    </row>
    <row r="253" spans="1:65" s="13" customFormat="1" ht="11.25">
      <c r="B253" s="190"/>
      <c r="D253" s="191" t="s">
        <v>170</v>
      </c>
      <c r="E253" s="192" t="s">
        <v>1</v>
      </c>
      <c r="F253" s="193" t="s">
        <v>408</v>
      </c>
      <c r="H253" s="194">
        <v>0.20399999999999999</v>
      </c>
      <c r="I253" s="195"/>
      <c r="L253" s="190"/>
      <c r="M253" s="196"/>
      <c r="N253" s="197"/>
      <c r="O253" s="197"/>
      <c r="P253" s="197"/>
      <c r="Q253" s="197"/>
      <c r="R253" s="197"/>
      <c r="S253" s="197"/>
      <c r="T253" s="198"/>
      <c r="AT253" s="192" t="s">
        <v>170</v>
      </c>
      <c r="AU253" s="192" t="s">
        <v>94</v>
      </c>
      <c r="AV253" s="13" t="s">
        <v>94</v>
      </c>
      <c r="AW253" s="13" t="s">
        <v>29</v>
      </c>
      <c r="AX253" s="13" t="s">
        <v>75</v>
      </c>
      <c r="AY253" s="192" t="s">
        <v>162</v>
      </c>
    </row>
    <row r="254" spans="1:65" s="13" customFormat="1" ht="11.25">
      <c r="B254" s="190"/>
      <c r="D254" s="191" t="s">
        <v>170</v>
      </c>
      <c r="E254" s="192" t="s">
        <v>1</v>
      </c>
      <c r="F254" s="193" t="s">
        <v>409</v>
      </c>
      <c r="H254" s="194">
        <v>0.68899999999999995</v>
      </c>
      <c r="I254" s="195"/>
      <c r="L254" s="190"/>
      <c r="M254" s="196"/>
      <c r="N254" s="197"/>
      <c r="O254" s="197"/>
      <c r="P254" s="197"/>
      <c r="Q254" s="197"/>
      <c r="R254" s="197"/>
      <c r="S254" s="197"/>
      <c r="T254" s="198"/>
      <c r="AT254" s="192" t="s">
        <v>170</v>
      </c>
      <c r="AU254" s="192" t="s">
        <v>94</v>
      </c>
      <c r="AV254" s="13" t="s">
        <v>94</v>
      </c>
      <c r="AW254" s="13" t="s">
        <v>29</v>
      </c>
      <c r="AX254" s="13" t="s">
        <v>75</v>
      </c>
      <c r="AY254" s="192" t="s">
        <v>162</v>
      </c>
    </row>
    <row r="255" spans="1:65" s="14" customFormat="1" ht="11.25">
      <c r="B255" s="199"/>
      <c r="D255" s="191" t="s">
        <v>170</v>
      </c>
      <c r="E255" s="200" t="s">
        <v>1</v>
      </c>
      <c r="F255" s="201" t="s">
        <v>410</v>
      </c>
      <c r="H255" s="202">
        <v>0.8929999999999999</v>
      </c>
      <c r="I255" s="203"/>
      <c r="L255" s="199"/>
      <c r="M255" s="204"/>
      <c r="N255" s="205"/>
      <c r="O255" s="205"/>
      <c r="P255" s="205"/>
      <c r="Q255" s="205"/>
      <c r="R255" s="205"/>
      <c r="S255" s="205"/>
      <c r="T255" s="206"/>
      <c r="AT255" s="200" t="s">
        <v>170</v>
      </c>
      <c r="AU255" s="200" t="s">
        <v>94</v>
      </c>
      <c r="AV255" s="14" t="s">
        <v>173</v>
      </c>
      <c r="AW255" s="14" t="s">
        <v>29</v>
      </c>
      <c r="AX255" s="14" t="s">
        <v>75</v>
      </c>
      <c r="AY255" s="200" t="s">
        <v>162</v>
      </c>
    </row>
    <row r="256" spans="1:65" s="13" customFormat="1" ht="11.25">
      <c r="B256" s="190"/>
      <c r="D256" s="191" t="s">
        <v>170</v>
      </c>
      <c r="E256" s="192" t="s">
        <v>1</v>
      </c>
      <c r="F256" s="193" t="s">
        <v>411</v>
      </c>
      <c r="H256" s="194">
        <v>1.242</v>
      </c>
      <c r="I256" s="195"/>
      <c r="L256" s="190"/>
      <c r="M256" s="196"/>
      <c r="N256" s="197"/>
      <c r="O256" s="197"/>
      <c r="P256" s="197"/>
      <c r="Q256" s="197"/>
      <c r="R256" s="197"/>
      <c r="S256" s="197"/>
      <c r="T256" s="198"/>
      <c r="AT256" s="192" t="s">
        <v>170</v>
      </c>
      <c r="AU256" s="192" t="s">
        <v>94</v>
      </c>
      <c r="AV256" s="13" t="s">
        <v>94</v>
      </c>
      <c r="AW256" s="13" t="s">
        <v>29</v>
      </c>
      <c r="AX256" s="13" t="s">
        <v>75</v>
      </c>
      <c r="AY256" s="192" t="s">
        <v>162</v>
      </c>
    </row>
    <row r="257" spans="1:65" s="13" customFormat="1" ht="11.25">
      <c r="B257" s="190"/>
      <c r="D257" s="191" t="s">
        <v>170</v>
      </c>
      <c r="E257" s="192" t="s">
        <v>1</v>
      </c>
      <c r="F257" s="193" t="s">
        <v>412</v>
      </c>
      <c r="H257" s="194">
        <v>1.097</v>
      </c>
      <c r="I257" s="195"/>
      <c r="L257" s="190"/>
      <c r="M257" s="196"/>
      <c r="N257" s="197"/>
      <c r="O257" s="197"/>
      <c r="P257" s="197"/>
      <c r="Q257" s="197"/>
      <c r="R257" s="197"/>
      <c r="S257" s="197"/>
      <c r="T257" s="198"/>
      <c r="AT257" s="192" t="s">
        <v>170</v>
      </c>
      <c r="AU257" s="192" t="s">
        <v>94</v>
      </c>
      <c r="AV257" s="13" t="s">
        <v>94</v>
      </c>
      <c r="AW257" s="13" t="s">
        <v>29</v>
      </c>
      <c r="AX257" s="13" t="s">
        <v>75</v>
      </c>
      <c r="AY257" s="192" t="s">
        <v>162</v>
      </c>
    </row>
    <row r="258" spans="1:65" s="14" customFormat="1" ht="11.25">
      <c r="B258" s="199"/>
      <c r="D258" s="191" t="s">
        <v>170</v>
      </c>
      <c r="E258" s="200" t="s">
        <v>1</v>
      </c>
      <c r="F258" s="201" t="s">
        <v>413</v>
      </c>
      <c r="H258" s="202">
        <v>2.339</v>
      </c>
      <c r="I258" s="203"/>
      <c r="L258" s="199"/>
      <c r="M258" s="204"/>
      <c r="N258" s="205"/>
      <c r="O258" s="205"/>
      <c r="P258" s="205"/>
      <c r="Q258" s="205"/>
      <c r="R258" s="205"/>
      <c r="S258" s="205"/>
      <c r="T258" s="206"/>
      <c r="AT258" s="200" t="s">
        <v>170</v>
      </c>
      <c r="AU258" s="200" t="s">
        <v>94</v>
      </c>
      <c r="AV258" s="14" t="s">
        <v>173</v>
      </c>
      <c r="AW258" s="14" t="s">
        <v>29</v>
      </c>
      <c r="AX258" s="14" t="s">
        <v>75</v>
      </c>
      <c r="AY258" s="200" t="s">
        <v>162</v>
      </c>
    </row>
    <row r="259" spans="1:65" s="13" customFormat="1" ht="11.25">
      <c r="B259" s="190"/>
      <c r="D259" s="191" t="s">
        <v>170</v>
      </c>
      <c r="E259" s="192" t="s">
        <v>1</v>
      </c>
      <c r="F259" s="193" t="s">
        <v>414</v>
      </c>
      <c r="H259" s="194">
        <v>0.158</v>
      </c>
      <c r="I259" s="195"/>
      <c r="L259" s="190"/>
      <c r="M259" s="196"/>
      <c r="N259" s="197"/>
      <c r="O259" s="197"/>
      <c r="P259" s="197"/>
      <c r="Q259" s="197"/>
      <c r="R259" s="197"/>
      <c r="S259" s="197"/>
      <c r="T259" s="198"/>
      <c r="AT259" s="192" t="s">
        <v>170</v>
      </c>
      <c r="AU259" s="192" t="s">
        <v>94</v>
      </c>
      <c r="AV259" s="13" t="s">
        <v>94</v>
      </c>
      <c r="AW259" s="13" t="s">
        <v>29</v>
      </c>
      <c r="AX259" s="13" t="s">
        <v>75</v>
      </c>
      <c r="AY259" s="192" t="s">
        <v>162</v>
      </c>
    </row>
    <row r="260" spans="1:65" s="14" customFormat="1" ht="11.25">
      <c r="B260" s="199"/>
      <c r="D260" s="191" t="s">
        <v>170</v>
      </c>
      <c r="E260" s="200" t="s">
        <v>1</v>
      </c>
      <c r="F260" s="201" t="s">
        <v>415</v>
      </c>
      <c r="H260" s="202">
        <v>0.158</v>
      </c>
      <c r="I260" s="203"/>
      <c r="L260" s="199"/>
      <c r="M260" s="204"/>
      <c r="N260" s="205"/>
      <c r="O260" s="205"/>
      <c r="P260" s="205"/>
      <c r="Q260" s="205"/>
      <c r="R260" s="205"/>
      <c r="S260" s="205"/>
      <c r="T260" s="206"/>
      <c r="AT260" s="200" t="s">
        <v>170</v>
      </c>
      <c r="AU260" s="200" t="s">
        <v>94</v>
      </c>
      <c r="AV260" s="14" t="s">
        <v>173</v>
      </c>
      <c r="AW260" s="14" t="s">
        <v>29</v>
      </c>
      <c r="AX260" s="14" t="s">
        <v>75</v>
      </c>
      <c r="AY260" s="200" t="s">
        <v>162</v>
      </c>
    </row>
    <row r="261" spans="1:65" s="15" customFormat="1" ht="11.25">
      <c r="B261" s="207"/>
      <c r="D261" s="191" t="s">
        <v>170</v>
      </c>
      <c r="E261" s="208" t="s">
        <v>1</v>
      </c>
      <c r="F261" s="209" t="s">
        <v>174</v>
      </c>
      <c r="H261" s="210">
        <v>3.3899999999999997</v>
      </c>
      <c r="I261" s="211"/>
      <c r="L261" s="207"/>
      <c r="M261" s="212"/>
      <c r="N261" s="213"/>
      <c r="O261" s="213"/>
      <c r="P261" s="213"/>
      <c r="Q261" s="213"/>
      <c r="R261" s="213"/>
      <c r="S261" s="213"/>
      <c r="T261" s="214"/>
      <c r="AT261" s="208" t="s">
        <v>170</v>
      </c>
      <c r="AU261" s="208" t="s">
        <v>94</v>
      </c>
      <c r="AV261" s="15" t="s">
        <v>168</v>
      </c>
      <c r="AW261" s="15" t="s">
        <v>29</v>
      </c>
      <c r="AX261" s="15" t="s">
        <v>83</v>
      </c>
      <c r="AY261" s="208" t="s">
        <v>162</v>
      </c>
    </row>
    <row r="262" spans="1:65" s="13" customFormat="1" ht="11.25">
      <c r="B262" s="190"/>
      <c r="D262" s="191" t="s">
        <v>170</v>
      </c>
      <c r="F262" s="193" t="s">
        <v>416</v>
      </c>
      <c r="H262" s="194">
        <v>3.661</v>
      </c>
      <c r="I262" s="195"/>
      <c r="L262" s="190"/>
      <c r="M262" s="196"/>
      <c r="N262" s="197"/>
      <c r="O262" s="197"/>
      <c r="P262" s="197"/>
      <c r="Q262" s="197"/>
      <c r="R262" s="197"/>
      <c r="S262" s="197"/>
      <c r="T262" s="198"/>
      <c r="AT262" s="192" t="s">
        <v>170</v>
      </c>
      <c r="AU262" s="192" t="s">
        <v>94</v>
      </c>
      <c r="AV262" s="13" t="s">
        <v>94</v>
      </c>
      <c r="AW262" s="13" t="s">
        <v>3</v>
      </c>
      <c r="AX262" s="13" t="s">
        <v>83</v>
      </c>
      <c r="AY262" s="192" t="s">
        <v>162</v>
      </c>
    </row>
    <row r="263" spans="1:65" s="2" customFormat="1" ht="24.2" customHeight="1">
      <c r="A263" s="34"/>
      <c r="B263" s="145"/>
      <c r="C263" s="177" t="s">
        <v>417</v>
      </c>
      <c r="D263" s="177" t="s">
        <v>164</v>
      </c>
      <c r="E263" s="178" t="s">
        <v>418</v>
      </c>
      <c r="F263" s="179" t="s">
        <v>419</v>
      </c>
      <c r="G263" s="180" t="s">
        <v>167</v>
      </c>
      <c r="H263" s="181">
        <v>3.661</v>
      </c>
      <c r="I263" s="182"/>
      <c r="J263" s="183">
        <f>ROUND(I263*H263,2)</f>
        <v>0</v>
      </c>
      <c r="K263" s="184"/>
      <c r="L263" s="35"/>
      <c r="M263" s="185" t="s">
        <v>1</v>
      </c>
      <c r="N263" s="186" t="s">
        <v>41</v>
      </c>
      <c r="O263" s="63"/>
      <c r="P263" s="187">
        <f>O263*H263</f>
        <v>0</v>
      </c>
      <c r="Q263" s="187">
        <v>2.5780000000000001E-2</v>
      </c>
      <c r="R263" s="187">
        <f>Q263*H263</f>
        <v>9.4380580000000006E-2</v>
      </c>
      <c r="S263" s="187">
        <v>0</v>
      </c>
      <c r="T263" s="18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9" t="s">
        <v>209</v>
      </c>
      <c r="AT263" s="189" t="s">
        <v>164</v>
      </c>
      <c r="AU263" s="189" t="s">
        <v>94</v>
      </c>
      <c r="AY263" s="17" t="s">
        <v>162</v>
      </c>
      <c r="BE263" s="107">
        <f>IF(N263="základná",J263,0)</f>
        <v>0</v>
      </c>
      <c r="BF263" s="107">
        <f>IF(N263="znížená",J263,0)</f>
        <v>0</v>
      </c>
      <c r="BG263" s="107">
        <f>IF(N263="zákl. prenesená",J263,0)</f>
        <v>0</v>
      </c>
      <c r="BH263" s="107">
        <f>IF(N263="zníž. prenesená",J263,0)</f>
        <v>0</v>
      </c>
      <c r="BI263" s="107">
        <f>IF(N263="nulová",J263,0)</f>
        <v>0</v>
      </c>
      <c r="BJ263" s="17" t="s">
        <v>94</v>
      </c>
      <c r="BK263" s="107">
        <f>ROUND(I263*H263,2)</f>
        <v>0</v>
      </c>
      <c r="BL263" s="17" t="s">
        <v>209</v>
      </c>
      <c r="BM263" s="189" t="s">
        <v>420</v>
      </c>
    </row>
    <row r="264" spans="1:65" s="13" customFormat="1" ht="11.25">
      <c r="B264" s="190"/>
      <c r="D264" s="191" t="s">
        <v>170</v>
      </c>
      <c r="E264" s="192" t="s">
        <v>1</v>
      </c>
      <c r="F264" s="193" t="s">
        <v>421</v>
      </c>
      <c r="H264" s="194">
        <v>3.661</v>
      </c>
      <c r="I264" s="195"/>
      <c r="L264" s="190"/>
      <c r="M264" s="196"/>
      <c r="N264" s="197"/>
      <c r="O264" s="197"/>
      <c r="P264" s="197"/>
      <c r="Q264" s="197"/>
      <c r="R264" s="197"/>
      <c r="S264" s="197"/>
      <c r="T264" s="198"/>
      <c r="AT264" s="192" t="s">
        <v>170</v>
      </c>
      <c r="AU264" s="192" t="s">
        <v>94</v>
      </c>
      <c r="AV264" s="13" t="s">
        <v>94</v>
      </c>
      <c r="AW264" s="13" t="s">
        <v>29</v>
      </c>
      <c r="AX264" s="13" t="s">
        <v>75</v>
      </c>
      <c r="AY264" s="192" t="s">
        <v>162</v>
      </c>
    </row>
    <row r="265" spans="1:65" s="14" customFormat="1" ht="11.25">
      <c r="B265" s="199"/>
      <c r="D265" s="191" t="s">
        <v>170</v>
      </c>
      <c r="E265" s="200" t="s">
        <v>1</v>
      </c>
      <c r="F265" s="201" t="s">
        <v>172</v>
      </c>
      <c r="H265" s="202">
        <v>3.661</v>
      </c>
      <c r="I265" s="203"/>
      <c r="L265" s="199"/>
      <c r="M265" s="204"/>
      <c r="N265" s="205"/>
      <c r="O265" s="205"/>
      <c r="P265" s="205"/>
      <c r="Q265" s="205"/>
      <c r="R265" s="205"/>
      <c r="S265" s="205"/>
      <c r="T265" s="206"/>
      <c r="AT265" s="200" t="s">
        <v>170</v>
      </c>
      <c r="AU265" s="200" t="s">
        <v>94</v>
      </c>
      <c r="AV265" s="14" t="s">
        <v>173</v>
      </c>
      <c r="AW265" s="14" t="s">
        <v>29</v>
      </c>
      <c r="AX265" s="14" t="s">
        <v>75</v>
      </c>
      <c r="AY265" s="200" t="s">
        <v>162</v>
      </c>
    </row>
    <row r="266" spans="1:65" s="15" customFormat="1" ht="11.25">
      <c r="B266" s="207"/>
      <c r="D266" s="191" t="s">
        <v>170</v>
      </c>
      <c r="E266" s="208" t="s">
        <v>1</v>
      </c>
      <c r="F266" s="209" t="s">
        <v>174</v>
      </c>
      <c r="H266" s="210">
        <v>3.661</v>
      </c>
      <c r="I266" s="211"/>
      <c r="L266" s="207"/>
      <c r="M266" s="212"/>
      <c r="N266" s="213"/>
      <c r="O266" s="213"/>
      <c r="P266" s="213"/>
      <c r="Q266" s="213"/>
      <c r="R266" s="213"/>
      <c r="S266" s="213"/>
      <c r="T266" s="214"/>
      <c r="AT266" s="208" t="s">
        <v>170</v>
      </c>
      <c r="AU266" s="208" t="s">
        <v>94</v>
      </c>
      <c r="AV266" s="15" t="s">
        <v>168</v>
      </c>
      <c r="AW266" s="15" t="s">
        <v>29</v>
      </c>
      <c r="AX266" s="15" t="s">
        <v>83</v>
      </c>
      <c r="AY266" s="208" t="s">
        <v>162</v>
      </c>
    </row>
    <row r="267" spans="1:65" s="2" customFormat="1" ht="24.2" customHeight="1">
      <c r="A267" s="34"/>
      <c r="B267" s="145"/>
      <c r="C267" s="177" t="s">
        <v>422</v>
      </c>
      <c r="D267" s="177" t="s">
        <v>164</v>
      </c>
      <c r="E267" s="178" t="s">
        <v>423</v>
      </c>
      <c r="F267" s="179" t="s">
        <v>225</v>
      </c>
      <c r="G267" s="180" t="s">
        <v>294</v>
      </c>
      <c r="H267" s="181">
        <v>3.4649999999999999</v>
      </c>
      <c r="I267" s="182"/>
      <c r="J267" s="183">
        <f>ROUND(I267*H267,2)</f>
        <v>0</v>
      </c>
      <c r="K267" s="184"/>
      <c r="L267" s="35"/>
      <c r="M267" s="185" t="s">
        <v>1</v>
      </c>
      <c r="N267" s="186" t="s">
        <v>41</v>
      </c>
      <c r="O267" s="63"/>
      <c r="P267" s="187">
        <f>O267*H267</f>
        <v>0</v>
      </c>
      <c r="Q267" s="187">
        <v>0</v>
      </c>
      <c r="R267" s="187">
        <f>Q267*H267</f>
        <v>0</v>
      </c>
      <c r="S267" s="187">
        <v>0</v>
      </c>
      <c r="T267" s="18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9" t="s">
        <v>209</v>
      </c>
      <c r="AT267" s="189" t="s">
        <v>164</v>
      </c>
      <c r="AU267" s="189" t="s">
        <v>94</v>
      </c>
      <c r="AY267" s="17" t="s">
        <v>162</v>
      </c>
      <c r="BE267" s="107">
        <f>IF(N267="základná",J267,0)</f>
        <v>0</v>
      </c>
      <c r="BF267" s="107">
        <f>IF(N267="znížená",J267,0)</f>
        <v>0</v>
      </c>
      <c r="BG267" s="107">
        <f>IF(N267="zákl. prenesená",J267,0)</f>
        <v>0</v>
      </c>
      <c r="BH267" s="107">
        <f>IF(N267="zníž. prenesená",J267,0)</f>
        <v>0</v>
      </c>
      <c r="BI267" s="107">
        <f>IF(N267="nulová",J267,0)</f>
        <v>0</v>
      </c>
      <c r="BJ267" s="17" t="s">
        <v>94</v>
      </c>
      <c r="BK267" s="107">
        <f>ROUND(I267*H267,2)</f>
        <v>0</v>
      </c>
      <c r="BL267" s="17" t="s">
        <v>209</v>
      </c>
      <c r="BM267" s="189" t="s">
        <v>424</v>
      </c>
    </row>
    <row r="268" spans="1:65" s="12" customFormat="1" ht="22.9" customHeight="1">
      <c r="B268" s="164"/>
      <c r="D268" s="165" t="s">
        <v>74</v>
      </c>
      <c r="E268" s="175" t="s">
        <v>425</v>
      </c>
      <c r="F268" s="175" t="s">
        <v>426</v>
      </c>
      <c r="I268" s="167"/>
      <c r="J268" s="176">
        <f>BK268</f>
        <v>0</v>
      </c>
      <c r="L268" s="164"/>
      <c r="M268" s="169"/>
      <c r="N268" s="170"/>
      <c r="O268" s="170"/>
      <c r="P268" s="171">
        <f>SUM(P269:P295)</f>
        <v>0</v>
      </c>
      <c r="Q268" s="170"/>
      <c r="R268" s="171">
        <f>SUM(R269:R295)</f>
        <v>0.58134407999999993</v>
      </c>
      <c r="S268" s="170"/>
      <c r="T268" s="172">
        <f>SUM(T269:T295)</f>
        <v>0</v>
      </c>
      <c r="AR268" s="165" t="s">
        <v>94</v>
      </c>
      <c r="AT268" s="173" t="s">
        <v>74</v>
      </c>
      <c r="AU268" s="173" t="s">
        <v>83</v>
      </c>
      <c r="AY268" s="165" t="s">
        <v>162</v>
      </c>
      <c r="BK268" s="174">
        <f>SUM(BK269:BK295)</f>
        <v>0</v>
      </c>
    </row>
    <row r="269" spans="1:65" s="2" customFormat="1" ht="24.2" customHeight="1">
      <c r="A269" s="34"/>
      <c r="B269" s="145"/>
      <c r="C269" s="177" t="s">
        <v>427</v>
      </c>
      <c r="D269" s="177" t="s">
        <v>164</v>
      </c>
      <c r="E269" s="178" t="s">
        <v>428</v>
      </c>
      <c r="F269" s="179" t="s">
        <v>429</v>
      </c>
      <c r="G269" s="180" t="s">
        <v>329</v>
      </c>
      <c r="H269" s="181">
        <v>17.2</v>
      </c>
      <c r="I269" s="182"/>
      <c r="J269" s="183">
        <f>ROUND(I269*H269,2)</f>
        <v>0</v>
      </c>
      <c r="K269" s="184"/>
      <c r="L269" s="35"/>
      <c r="M269" s="185" t="s">
        <v>1</v>
      </c>
      <c r="N269" s="186" t="s">
        <v>41</v>
      </c>
      <c r="O269" s="63"/>
      <c r="P269" s="187">
        <f>O269*H269</f>
        <v>0</v>
      </c>
      <c r="Q269" s="187">
        <v>3.2000000000000003E-4</v>
      </c>
      <c r="R269" s="187">
        <f>Q269*H269</f>
        <v>5.5040000000000002E-3</v>
      </c>
      <c r="S269" s="187">
        <v>0</v>
      </c>
      <c r="T269" s="188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89" t="s">
        <v>209</v>
      </c>
      <c r="AT269" s="189" t="s">
        <v>164</v>
      </c>
      <c r="AU269" s="189" t="s">
        <v>94</v>
      </c>
      <c r="AY269" s="17" t="s">
        <v>162</v>
      </c>
      <c r="BE269" s="107">
        <f>IF(N269="základná",J269,0)</f>
        <v>0</v>
      </c>
      <c r="BF269" s="107">
        <f>IF(N269="znížená",J269,0)</f>
        <v>0</v>
      </c>
      <c r="BG269" s="107">
        <f>IF(N269="zákl. prenesená",J269,0)</f>
        <v>0</v>
      </c>
      <c r="BH269" s="107">
        <f>IF(N269="zníž. prenesená",J269,0)</f>
        <v>0</v>
      </c>
      <c r="BI269" s="107">
        <f>IF(N269="nulová",J269,0)</f>
        <v>0</v>
      </c>
      <c r="BJ269" s="17" t="s">
        <v>94</v>
      </c>
      <c r="BK269" s="107">
        <f>ROUND(I269*H269,2)</f>
        <v>0</v>
      </c>
      <c r="BL269" s="17" t="s">
        <v>209</v>
      </c>
      <c r="BM269" s="189" t="s">
        <v>430</v>
      </c>
    </row>
    <row r="270" spans="1:65" s="13" customFormat="1" ht="11.25">
      <c r="B270" s="190"/>
      <c r="D270" s="191" t="s">
        <v>170</v>
      </c>
      <c r="E270" s="192" t="s">
        <v>1</v>
      </c>
      <c r="F270" s="193" t="s">
        <v>356</v>
      </c>
      <c r="H270" s="194">
        <v>17.2</v>
      </c>
      <c r="I270" s="195"/>
      <c r="L270" s="190"/>
      <c r="M270" s="196"/>
      <c r="N270" s="197"/>
      <c r="O270" s="197"/>
      <c r="P270" s="197"/>
      <c r="Q270" s="197"/>
      <c r="R270" s="197"/>
      <c r="S270" s="197"/>
      <c r="T270" s="198"/>
      <c r="AT270" s="192" t="s">
        <v>170</v>
      </c>
      <c r="AU270" s="192" t="s">
        <v>94</v>
      </c>
      <c r="AV270" s="13" t="s">
        <v>94</v>
      </c>
      <c r="AW270" s="13" t="s">
        <v>29</v>
      </c>
      <c r="AX270" s="13" t="s">
        <v>83</v>
      </c>
      <c r="AY270" s="192" t="s">
        <v>162</v>
      </c>
    </row>
    <row r="271" spans="1:65" s="2" customFormat="1" ht="24.2" customHeight="1">
      <c r="A271" s="34"/>
      <c r="B271" s="145"/>
      <c r="C271" s="177" t="s">
        <v>431</v>
      </c>
      <c r="D271" s="177" t="s">
        <v>164</v>
      </c>
      <c r="E271" s="178" t="s">
        <v>432</v>
      </c>
      <c r="F271" s="179" t="s">
        <v>433</v>
      </c>
      <c r="G271" s="180" t="s">
        <v>329</v>
      </c>
      <c r="H271" s="181">
        <v>12.56</v>
      </c>
      <c r="I271" s="182"/>
      <c r="J271" s="183">
        <f>ROUND(I271*H271,2)</f>
        <v>0</v>
      </c>
      <c r="K271" s="184"/>
      <c r="L271" s="35"/>
      <c r="M271" s="185" t="s">
        <v>1</v>
      </c>
      <c r="N271" s="186" t="s">
        <v>41</v>
      </c>
      <c r="O271" s="63"/>
      <c r="P271" s="187">
        <f>O271*H271</f>
        <v>0</v>
      </c>
      <c r="Q271" s="187">
        <v>1.42E-3</v>
      </c>
      <c r="R271" s="187">
        <f>Q271*H271</f>
        <v>1.7835200000000002E-2</v>
      </c>
      <c r="S271" s="187">
        <v>0</v>
      </c>
      <c r="T271" s="18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89" t="s">
        <v>209</v>
      </c>
      <c r="AT271" s="189" t="s">
        <v>164</v>
      </c>
      <c r="AU271" s="189" t="s">
        <v>94</v>
      </c>
      <c r="AY271" s="17" t="s">
        <v>162</v>
      </c>
      <c r="BE271" s="107">
        <f>IF(N271="základná",J271,0)</f>
        <v>0</v>
      </c>
      <c r="BF271" s="107">
        <f>IF(N271="znížená",J271,0)</f>
        <v>0</v>
      </c>
      <c r="BG271" s="107">
        <f>IF(N271="zákl. prenesená",J271,0)</f>
        <v>0</v>
      </c>
      <c r="BH271" s="107">
        <f>IF(N271="zníž. prenesená",J271,0)</f>
        <v>0</v>
      </c>
      <c r="BI271" s="107">
        <f>IF(N271="nulová",J271,0)</f>
        <v>0</v>
      </c>
      <c r="BJ271" s="17" t="s">
        <v>94</v>
      </c>
      <c r="BK271" s="107">
        <f>ROUND(I271*H271,2)</f>
        <v>0</v>
      </c>
      <c r="BL271" s="17" t="s">
        <v>209</v>
      </c>
      <c r="BM271" s="189" t="s">
        <v>434</v>
      </c>
    </row>
    <row r="272" spans="1:65" s="13" customFormat="1" ht="11.25">
      <c r="B272" s="190"/>
      <c r="D272" s="191" t="s">
        <v>170</v>
      </c>
      <c r="E272" s="192" t="s">
        <v>1</v>
      </c>
      <c r="F272" s="193" t="s">
        <v>435</v>
      </c>
      <c r="H272" s="194">
        <v>12.56</v>
      </c>
      <c r="I272" s="195"/>
      <c r="L272" s="190"/>
      <c r="M272" s="196"/>
      <c r="N272" s="197"/>
      <c r="O272" s="197"/>
      <c r="P272" s="197"/>
      <c r="Q272" s="197"/>
      <c r="R272" s="197"/>
      <c r="S272" s="197"/>
      <c r="T272" s="198"/>
      <c r="AT272" s="192" t="s">
        <v>170</v>
      </c>
      <c r="AU272" s="192" t="s">
        <v>94</v>
      </c>
      <c r="AV272" s="13" t="s">
        <v>94</v>
      </c>
      <c r="AW272" s="13" t="s">
        <v>29</v>
      </c>
      <c r="AX272" s="13" t="s">
        <v>83</v>
      </c>
      <c r="AY272" s="192" t="s">
        <v>162</v>
      </c>
    </row>
    <row r="273" spans="1:65" s="2" customFormat="1" ht="24.2" customHeight="1">
      <c r="A273" s="34"/>
      <c r="B273" s="145"/>
      <c r="C273" s="177" t="s">
        <v>362</v>
      </c>
      <c r="D273" s="177" t="s">
        <v>164</v>
      </c>
      <c r="E273" s="178" t="s">
        <v>436</v>
      </c>
      <c r="F273" s="179" t="s">
        <v>437</v>
      </c>
      <c r="G273" s="180" t="s">
        <v>304</v>
      </c>
      <c r="H273" s="181">
        <v>54.008000000000003</v>
      </c>
      <c r="I273" s="182"/>
      <c r="J273" s="183">
        <f>ROUND(I273*H273,2)</f>
        <v>0</v>
      </c>
      <c r="K273" s="184"/>
      <c r="L273" s="35"/>
      <c r="M273" s="185" t="s">
        <v>1</v>
      </c>
      <c r="N273" s="186" t="s">
        <v>41</v>
      </c>
      <c r="O273" s="63"/>
      <c r="P273" s="187">
        <f>O273*H273</f>
        <v>0</v>
      </c>
      <c r="Q273" s="187">
        <v>9.11E-3</v>
      </c>
      <c r="R273" s="187">
        <f>Q273*H273</f>
        <v>0.49201288000000004</v>
      </c>
      <c r="S273" s="187">
        <v>0</v>
      </c>
      <c r="T273" s="188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89" t="s">
        <v>209</v>
      </c>
      <c r="AT273" s="189" t="s">
        <v>164</v>
      </c>
      <c r="AU273" s="189" t="s">
        <v>94</v>
      </c>
      <c r="AY273" s="17" t="s">
        <v>162</v>
      </c>
      <c r="BE273" s="107">
        <f>IF(N273="základná",J273,0)</f>
        <v>0</v>
      </c>
      <c r="BF273" s="107">
        <f>IF(N273="znížená",J273,0)</f>
        <v>0</v>
      </c>
      <c r="BG273" s="107">
        <f>IF(N273="zákl. prenesená",J273,0)</f>
        <v>0</v>
      </c>
      <c r="BH273" s="107">
        <f>IF(N273="zníž. prenesená",J273,0)</f>
        <v>0</v>
      </c>
      <c r="BI273" s="107">
        <f>IF(N273="nulová",J273,0)</f>
        <v>0</v>
      </c>
      <c r="BJ273" s="17" t="s">
        <v>94</v>
      </c>
      <c r="BK273" s="107">
        <f>ROUND(I273*H273,2)</f>
        <v>0</v>
      </c>
      <c r="BL273" s="17" t="s">
        <v>209</v>
      </c>
      <c r="BM273" s="189" t="s">
        <v>438</v>
      </c>
    </row>
    <row r="274" spans="1:65" s="13" customFormat="1" ht="11.25">
      <c r="B274" s="190"/>
      <c r="D274" s="191" t="s">
        <v>170</v>
      </c>
      <c r="E274" s="192" t="s">
        <v>1</v>
      </c>
      <c r="F274" s="193" t="s">
        <v>439</v>
      </c>
      <c r="H274" s="194">
        <v>54.008000000000003</v>
      </c>
      <c r="I274" s="195"/>
      <c r="L274" s="190"/>
      <c r="M274" s="196"/>
      <c r="N274" s="197"/>
      <c r="O274" s="197"/>
      <c r="P274" s="197"/>
      <c r="Q274" s="197"/>
      <c r="R274" s="197"/>
      <c r="S274" s="197"/>
      <c r="T274" s="198"/>
      <c r="AT274" s="192" t="s">
        <v>170</v>
      </c>
      <c r="AU274" s="192" t="s">
        <v>94</v>
      </c>
      <c r="AV274" s="13" t="s">
        <v>94</v>
      </c>
      <c r="AW274" s="13" t="s">
        <v>29</v>
      </c>
      <c r="AX274" s="13" t="s">
        <v>75</v>
      </c>
      <c r="AY274" s="192" t="s">
        <v>162</v>
      </c>
    </row>
    <row r="275" spans="1:65" s="14" customFormat="1" ht="11.25">
      <c r="B275" s="199"/>
      <c r="D275" s="191" t="s">
        <v>170</v>
      </c>
      <c r="E275" s="200" t="s">
        <v>1</v>
      </c>
      <c r="F275" s="201" t="s">
        <v>172</v>
      </c>
      <c r="H275" s="202">
        <v>54.008000000000003</v>
      </c>
      <c r="I275" s="203"/>
      <c r="L275" s="199"/>
      <c r="M275" s="204"/>
      <c r="N275" s="205"/>
      <c r="O275" s="205"/>
      <c r="P275" s="205"/>
      <c r="Q275" s="205"/>
      <c r="R275" s="205"/>
      <c r="S275" s="205"/>
      <c r="T275" s="206"/>
      <c r="AT275" s="200" t="s">
        <v>170</v>
      </c>
      <c r="AU275" s="200" t="s">
        <v>94</v>
      </c>
      <c r="AV275" s="14" t="s">
        <v>173</v>
      </c>
      <c r="AW275" s="14" t="s">
        <v>29</v>
      </c>
      <c r="AX275" s="14" t="s">
        <v>75</v>
      </c>
      <c r="AY275" s="200" t="s">
        <v>162</v>
      </c>
    </row>
    <row r="276" spans="1:65" s="15" customFormat="1" ht="11.25">
      <c r="B276" s="207"/>
      <c r="D276" s="191" t="s">
        <v>170</v>
      </c>
      <c r="E276" s="208" t="s">
        <v>1</v>
      </c>
      <c r="F276" s="209" t="s">
        <v>174</v>
      </c>
      <c r="H276" s="210">
        <v>54.008000000000003</v>
      </c>
      <c r="I276" s="211"/>
      <c r="L276" s="207"/>
      <c r="M276" s="212"/>
      <c r="N276" s="213"/>
      <c r="O276" s="213"/>
      <c r="P276" s="213"/>
      <c r="Q276" s="213"/>
      <c r="R276" s="213"/>
      <c r="S276" s="213"/>
      <c r="T276" s="214"/>
      <c r="AT276" s="208" t="s">
        <v>170</v>
      </c>
      <c r="AU276" s="208" t="s">
        <v>94</v>
      </c>
      <c r="AV276" s="15" t="s">
        <v>168</v>
      </c>
      <c r="AW276" s="15" t="s">
        <v>29</v>
      </c>
      <c r="AX276" s="15" t="s">
        <v>83</v>
      </c>
      <c r="AY276" s="208" t="s">
        <v>162</v>
      </c>
    </row>
    <row r="277" spans="1:65" s="2" customFormat="1" ht="24.2" customHeight="1">
      <c r="A277" s="34"/>
      <c r="B277" s="145"/>
      <c r="C277" s="177" t="s">
        <v>440</v>
      </c>
      <c r="D277" s="177" t="s">
        <v>164</v>
      </c>
      <c r="E277" s="178" t="s">
        <v>441</v>
      </c>
      <c r="F277" s="179" t="s">
        <v>442</v>
      </c>
      <c r="G277" s="180" t="s">
        <v>329</v>
      </c>
      <c r="H277" s="181">
        <v>17.2</v>
      </c>
      <c r="I277" s="182"/>
      <c r="J277" s="183">
        <f>ROUND(I277*H277,2)</f>
        <v>0</v>
      </c>
      <c r="K277" s="184"/>
      <c r="L277" s="35"/>
      <c r="M277" s="185" t="s">
        <v>1</v>
      </c>
      <c r="N277" s="186" t="s">
        <v>41</v>
      </c>
      <c r="O277" s="63"/>
      <c r="P277" s="187">
        <f>O277*H277</f>
        <v>0</v>
      </c>
      <c r="Q277" s="187">
        <v>2.15E-3</v>
      </c>
      <c r="R277" s="187">
        <f>Q277*H277</f>
        <v>3.6979999999999999E-2</v>
      </c>
      <c r="S277" s="187">
        <v>0</v>
      </c>
      <c r="T277" s="188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89" t="s">
        <v>209</v>
      </c>
      <c r="AT277" s="189" t="s">
        <v>164</v>
      </c>
      <c r="AU277" s="189" t="s">
        <v>94</v>
      </c>
      <c r="AY277" s="17" t="s">
        <v>162</v>
      </c>
      <c r="BE277" s="107">
        <f>IF(N277="základná",J277,0)</f>
        <v>0</v>
      </c>
      <c r="BF277" s="107">
        <f>IF(N277="znížená",J277,0)</f>
        <v>0</v>
      </c>
      <c r="BG277" s="107">
        <f>IF(N277="zákl. prenesená",J277,0)</f>
        <v>0</v>
      </c>
      <c r="BH277" s="107">
        <f>IF(N277="zníž. prenesená",J277,0)</f>
        <v>0</v>
      </c>
      <c r="BI277" s="107">
        <f>IF(N277="nulová",J277,0)</f>
        <v>0</v>
      </c>
      <c r="BJ277" s="17" t="s">
        <v>94</v>
      </c>
      <c r="BK277" s="107">
        <f>ROUND(I277*H277,2)</f>
        <v>0</v>
      </c>
      <c r="BL277" s="17" t="s">
        <v>209</v>
      </c>
      <c r="BM277" s="189" t="s">
        <v>443</v>
      </c>
    </row>
    <row r="278" spans="1:65" s="13" customFormat="1" ht="11.25">
      <c r="B278" s="190"/>
      <c r="D278" s="191" t="s">
        <v>170</v>
      </c>
      <c r="E278" s="192" t="s">
        <v>1</v>
      </c>
      <c r="F278" s="193" t="s">
        <v>356</v>
      </c>
      <c r="H278" s="194">
        <v>17.2</v>
      </c>
      <c r="I278" s="195"/>
      <c r="L278" s="190"/>
      <c r="M278" s="196"/>
      <c r="N278" s="197"/>
      <c r="O278" s="197"/>
      <c r="P278" s="197"/>
      <c r="Q278" s="197"/>
      <c r="R278" s="197"/>
      <c r="S278" s="197"/>
      <c r="T278" s="198"/>
      <c r="AT278" s="192" t="s">
        <v>170</v>
      </c>
      <c r="AU278" s="192" t="s">
        <v>94</v>
      </c>
      <c r="AV278" s="13" t="s">
        <v>94</v>
      </c>
      <c r="AW278" s="13" t="s">
        <v>29</v>
      </c>
      <c r="AX278" s="13" t="s">
        <v>75</v>
      </c>
      <c r="AY278" s="192" t="s">
        <v>162</v>
      </c>
    </row>
    <row r="279" spans="1:65" s="14" customFormat="1" ht="11.25">
      <c r="B279" s="199"/>
      <c r="D279" s="191" t="s">
        <v>170</v>
      </c>
      <c r="E279" s="200" t="s">
        <v>1</v>
      </c>
      <c r="F279" s="201" t="s">
        <v>172</v>
      </c>
      <c r="H279" s="202">
        <v>17.2</v>
      </c>
      <c r="I279" s="203"/>
      <c r="L279" s="199"/>
      <c r="M279" s="204"/>
      <c r="N279" s="205"/>
      <c r="O279" s="205"/>
      <c r="P279" s="205"/>
      <c r="Q279" s="205"/>
      <c r="R279" s="205"/>
      <c r="S279" s="205"/>
      <c r="T279" s="206"/>
      <c r="AT279" s="200" t="s">
        <v>170</v>
      </c>
      <c r="AU279" s="200" t="s">
        <v>94</v>
      </c>
      <c r="AV279" s="14" t="s">
        <v>173</v>
      </c>
      <c r="AW279" s="14" t="s">
        <v>29</v>
      </c>
      <c r="AX279" s="14" t="s">
        <v>75</v>
      </c>
      <c r="AY279" s="200" t="s">
        <v>162</v>
      </c>
    </row>
    <row r="280" spans="1:65" s="15" customFormat="1" ht="11.25">
      <c r="B280" s="207"/>
      <c r="D280" s="191" t="s">
        <v>170</v>
      </c>
      <c r="E280" s="208" t="s">
        <v>1</v>
      </c>
      <c r="F280" s="209" t="s">
        <v>174</v>
      </c>
      <c r="H280" s="210">
        <v>17.2</v>
      </c>
      <c r="I280" s="211"/>
      <c r="L280" s="207"/>
      <c r="M280" s="212"/>
      <c r="N280" s="213"/>
      <c r="O280" s="213"/>
      <c r="P280" s="213"/>
      <c r="Q280" s="213"/>
      <c r="R280" s="213"/>
      <c r="S280" s="213"/>
      <c r="T280" s="214"/>
      <c r="AT280" s="208" t="s">
        <v>170</v>
      </c>
      <c r="AU280" s="208" t="s">
        <v>94</v>
      </c>
      <c r="AV280" s="15" t="s">
        <v>168</v>
      </c>
      <c r="AW280" s="15" t="s">
        <v>29</v>
      </c>
      <c r="AX280" s="15" t="s">
        <v>83</v>
      </c>
      <c r="AY280" s="208" t="s">
        <v>162</v>
      </c>
    </row>
    <row r="281" spans="1:65" s="2" customFormat="1" ht="33" customHeight="1">
      <c r="A281" s="34"/>
      <c r="B281" s="145"/>
      <c r="C281" s="177" t="s">
        <v>444</v>
      </c>
      <c r="D281" s="177" t="s">
        <v>164</v>
      </c>
      <c r="E281" s="178" t="s">
        <v>445</v>
      </c>
      <c r="F281" s="179" t="s">
        <v>446</v>
      </c>
      <c r="G281" s="180" t="s">
        <v>200</v>
      </c>
      <c r="H281" s="181">
        <v>2</v>
      </c>
      <c r="I281" s="182"/>
      <c r="J281" s="183">
        <f>ROUND(I281*H281,2)</f>
        <v>0</v>
      </c>
      <c r="K281" s="184"/>
      <c r="L281" s="35"/>
      <c r="M281" s="185" t="s">
        <v>1</v>
      </c>
      <c r="N281" s="186" t="s">
        <v>41</v>
      </c>
      <c r="O281" s="63"/>
      <c r="P281" s="187">
        <f>O281*H281</f>
        <v>0</v>
      </c>
      <c r="Q281" s="187">
        <v>1.58E-3</v>
      </c>
      <c r="R281" s="187">
        <f>Q281*H281</f>
        <v>3.16E-3</v>
      </c>
      <c r="S281" s="187">
        <v>0</v>
      </c>
      <c r="T281" s="18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89" t="s">
        <v>209</v>
      </c>
      <c r="AT281" s="189" t="s">
        <v>164</v>
      </c>
      <c r="AU281" s="189" t="s">
        <v>94</v>
      </c>
      <c r="AY281" s="17" t="s">
        <v>162</v>
      </c>
      <c r="BE281" s="107">
        <f>IF(N281="základná",J281,0)</f>
        <v>0</v>
      </c>
      <c r="BF281" s="107">
        <f>IF(N281="znížená",J281,0)</f>
        <v>0</v>
      </c>
      <c r="BG281" s="107">
        <f>IF(N281="zákl. prenesená",J281,0)</f>
        <v>0</v>
      </c>
      <c r="BH281" s="107">
        <f>IF(N281="zníž. prenesená",J281,0)</f>
        <v>0</v>
      </c>
      <c r="BI281" s="107">
        <f>IF(N281="nulová",J281,0)</f>
        <v>0</v>
      </c>
      <c r="BJ281" s="17" t="s">
        <v>94</v>
      </c>
      <c r="BK281" s="107">
        <f>ROUND(I281*H281,2)</f>
        <v>0</v>
      </c>
      <c r="BL281" s="17" t="s">
        <v>209</v>
      </c>
      <c r="BM281" s="189" t="s">
        <v>447</v>
      </c>
    </row>
    <row r="282" spans="1:65" s="2" customFormat="1" ht="37.9" customHeight="1">
      <c r="A282" s="34"/>
      <c r="B282" s="145"/>
      <c r="C282" s="177" t="s">
        <v>448</v>
      </c>
      <c r="D282" s="177" t="s">
        <v>164</v>
      </c>
      <c r="E282" s="178" t="s">
        <v>449</v>
      </c>
      <c r="F282" s="179" t="s">
        <v>450</v>
      </c>
      <c r="G282" s="180" t="s">
        <v>200</v>
      </c>
      <c r="H282" s="181">
        <v>4</v>
      </c>
      <c r="I282" s="182"/>
      <c r="J282" s="183">
        <f>ROUND(I282*H282,2)</f>
        <v>0</v>
      </c>
      <c r="K282" s="184"/>
      <c r="L282" s="35"/>
      <c r="M282" s="185" t="s">
        <v>1</v>
      </c>
      <c r="N282" s="186" t="s">
        <v>41</v>
      </c>
      <c r="O282" s="63"/>
      <c r="P282" s="187">
        <f>O282*H282</f>
        <v>0</v>
      </c>
      <c r="Q282" s="187">
        <v>2.0000000000000002E-5</v>
      </c>
      <c r="R282" s="187">
        <f>Q282*H282</f>
        <v>8.0000000000000007E-5</v>
      </c>
      <c r="S282" s="187">
        <v>0</v>
      </c>
      <c r="T282" s="188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89" t="s">
        <v>209</v>
      </c>
      <c r="AT282" s="189" t="s">
        <v>164</v>
      </c>
      <c r="AU282" s="189" t="s">
        <v>94</v>
      </c>
      <c r="AY282" s="17" t="s">
        <v>162</v>
      </c>
      <c r="BE282" s="107">
        <f>IF(N282="základná",J282,0)</f>
        <v>0</v>
      </c>
      <c r="BF282" s="107">
        <f>IF(N282="znížená",J282,0)</f>
        <v>0</v>
      </c>
      <c r="BG282" s="107">
        <f>IF(N282="zákl. prenesená",J282,0)</f>
        <v>0</v>
      </c>
      <c r="BH282" s="107">
        <f>IF(N282="zníž. prenesená",J282,0)</f>
        <v>0</v>
      </c>
      <c r="BI282" s="107">
        <f>IF(N282="nulová",J282,0)</f>
        <v>0</v>
      </c>
      <c r="BJ282" s="17" t="s">
        <v>94</v>
      </c>
      <c r="BK282" s="107">
        <f>ROUND(I282*H282,2)</f>
        <v>0</v>
      </c>
      <c r="BL282" s="17" t="s">
        <v>209</v>
      </c>
      <c r="BM282" s="189" t="s">
        <v>451</v>
      </c>
    </row>
    <row r="283" spans="1:65" s="2" customFormat="1" ht="16.5" customHeight="1">
      <c r="A283" s="34"/>
      <c r="B283" s="145"/>
      <c r="C283" s="221" t="s">
        <v>452</v>
      </c>
      <c r="D283" s="221" t="s">
        <v>321</v>
      </c>
      <c r="E283" s="222" t="s">
        <v>453</v>
      </c>
      <c r="F283" s="223" t="s">
        <v>454</v>
      </c>
      <c r="G283" s="224" t="s">
        <v>200</v>
      </c>
      <c r="H283" s="225">
        <v>4</v>
      </c>
      <c r="I283" s="226"/>
      <c r="J283" s="227">
        <f>ROUND(I283*H283,2)</f>
        <v>0</v>
      </c>
      <c r="K283" s="228"/>
      <c r="L283" s="229"/>
      <c r="M283" s="230" t="s">
        <v>1</v>
      </c>
      <c r="N283" s="231" t="s">
        <v>41</v>
      </c>
      <c r="O283" s="63"/>
      <c r="P283" s="187">
        <f>O283*H283</f>
        <v>0</v>
      </c>
      <c r="Q283" s="187">
        <v>8.0000000000000007E-5</v>
      </c>
      <c r="R283" s="187">
        <f>Q283*H283</f>
        <v>3.2000000000000003E-4</v>
      </c>
      <c r="S283" s="187">
        <v>0</v>
      </c>
      <c r="T283" s="188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89" t="s">
        <v>362</v>
      </c>
      <c r="AT283" s="189" t="s">
        <v>321</v>
      </c>
      <c r="AU283" s="189" t="s">
        <v>94</v>
      </c>
      <c r="AY283" s="17" t="s">
        <v>162</v>
      </c>
      <c r="BE283" s="107">
        <f>IF(N283="základná",J283,0)</f>
        <v>0</v>
      </c>
      <c r="BF283" s="107">
        <f>IF(N283="znížená",J283,0)</f>
        <v>0</v>
      </c>
      <c r="BG283" s="107">
        <f>IF(N283="zákl. prenesená",J283,0)</f>
        <v>0</v>
      </c>
      <c r="BH283" s="107">
        <f>IF(N283="zníž. prenesená",J283,0)</f>
        <v>0</v>
      </c>
      <c r="BI283" s="107">
        <f>IF(N283="nulová",J283,0)</f>
        <v>0</v>
      </c>
      <c r="BJ283" s="17" t="s">
        <v>94</v>
      </c>
      <c r="BK283" s="107">
        <f>ROUND(I283*H283,2)</f>
        <v>0</v>
      </c>
      <c r="BL283" s="17" t="s">
        <v>209</v>
      </c>
      <c r="BM283" s="189" t="s">
        <v>455</v>
      </c>
    </row>
    <row r="284" spans="1:65" s="2" customFormat="1" ht="37.9" customHeight="1">
      <c r="A284" s="34"/>
      <c r="B284" s="145"/>
      <c r="C284" s="177" t="s">
        <v>456</v>
      </c>
      <c r="D284" s="177" t="s">
        <v>164</v>
      </c>
      <c r="E284" s="178" t="s">
        <v>457</v>
      </c>
      <c r="F284" s="179" t="s">
        <v>458</v>
      </c>
      <c r="G284" s="180" t="s">
        <v>200</v>
      </c>
      <c r="H284" s="181">
        <v>18</v>
      </c>
      <c r="I284" s="182"/>
      <c r="J284" s="183">
        <f>ROUND(I284*H284,2)</f>
        <v>0</v>
      </c>
      <c r="K284" s="184"/>
      <c r="L284" s="35"/>
      <c r="M284" s="185" t="s">
        <v>1</v>
      </c>
      <c r="N284" s="186" t="s">
        <v>41</v>
      </c>
      <c r="O284" s="63"/>
      <c r="P284" s="187">
        <f>O284*H284</f>
        <v>0</v>
      </c>
      <c r="Q284" s="187">
        <v>1.7000000000000001E-4</v>
      </c>
      <c r="R284" s="187">
        <f>Q284*H284</f>
        <v>3.0600000000000002E-3</v>
      </c>
      <c r="S284" s="187">
        <v>0</v>
      </c>
      <c r="T284" s="18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89" t="s">
        <v>209</v>
      </c>
      <c r="AT284" s="189" t="s">
        <v>164</v>
      </c>
      <c r="AU284" s="189" t="s">
        <v>94</v>
      </c>
      <c r="AY284" s="17" t="s">
        <v>162</v>
      </c>
      <c r="BE284" s="107">
        <f>IF(N284="základná",J284,0)</f>
        <v>0</v>
      </c>
      <c r="BF284" s="107">
        <f>IF(N284="znížená",J284,0)</f>
        <v>0</v>
      </c>
      <c r="BG284" s="107">
        <f>IF(N284="zákl. prenesená",J284,0)</f>
        <v>0</v>
      </c>
      <c r="BH284" s="107">
        <f>IF(N284="zníž. prenesená",J284,0)</f>
        <v>0</v>
      </c>
      <c r="BI284" s="107">
        <f>IF(N284="nulová",J284,0)</f>
        <v>0</v>
      </c>
      <c r="BJ284" s="17" t="s">
        <v>94</v>
      </c>
      <c r="BK284" s="107">
        <f>ROUND(I284*H284,2)</f>
        <v>0</v>
      </c>
      <c r="BL284" s="17" t="s">
        <v>209</v>
      </c>
      <c r="BM284" s="189" t="s">
        <v>459</v>
      </c>
    </row>
    <row r="285" spans="1:65" s="13" customFormat="1" ht="11.25">
      <c r="B285" s="190"/>
      <c r="D285" s="191" t="s">
        <v>170</v>
      </c>
      <c r="E285" s="192" t="s">
        <v>1</v>
      </c>
      <c r="F285" s="193" t="s">
        <v>460</v>
      </c>
      <c r="H285" s="194">
        <v>18</v>
      </c>
      <c r="I285" s="195"/>
      <c r="L285" s="190"/>
      <c r="M285" s="196"/>
      <c r="N285" s="197"/>
      <c r="O285" s="197"/>
      <c r="P285" s="197"/>
      <c r="Q285" s="197"/>
      <c r="R285" s="197"/>
      <c r="S285" s="197"/>
      <c r="T285" s="198"/>
      <c r="AT285" s="192" t="s">
        <v>170</v>
      </c>
      <c r="AU285" s="192" t="s">
        <v>94</v>
      </c>
      <c r="AV285" s="13" t="s">
        <v>94</v>
      </c>
      <c r="AW285" s="13" t="s">
        <v>29</v>
      </c>
      <c r="AX285" s="13" t="s">
        <v>83</v>
      </c>
      <c r="AY285" s="192" t="s">
        <v>162</v>
      </c>
    </row>
    <row r="286" spans="1:65" s="2" customFormat="1" ht="16.5" customHeight="1">
      <c r="A286" s="34"/>
      <c r="B286" s="145"/>
      <c r="C286" s="221" t="s">
        <v>461</v>
      </c>
      <c r="D286" s="221" t="s">
        <v>321</v>
      </c>
      <c r="E286" s="222" t="s">
        <v>462</v>
      </c>
      <c r="F286" s="223" t="s">
        <v>463</v>
      </c>
      <c r="G286" s="224" t="s">
        <v>200</v>
      </c>
      <c r="H286" s="225">
        <v>18</v>
      </c>
      <c r="I286" s="226"/>
      <c r="J286" s="227">
        <f t="shared" ref="J286:J291" si="5">ROUND(I286*H286,2)</f>
        <v>0</v>
      </c>
      <c r="K286" s="228"/>
      <c r="L286" s="229"/>
      <c r="M286" s="230" t="s">
        <v>1</v>
      </c>
      <c r="N286" s="231" t="s">
        <v>41</v>
      </c>
      <c r="O286" s="63"/>
      <c r="P286" s="187">
        <f t="shared" ref="P286:P291" si="6">O286*H286</f>
        <v>0</v>
      </c>
      <c r="Q286" s="187">
        <v>5.9999999999999995E-4</v>
      </c>
      <c r="R286" s="187">
        <f t="shared" ref="R286:R291" si="7">Q286*H286</f>
        <v>1.0799999999999999E-2</v>
      </c>
      <c r="S286" s="187">
        <v>0</v>
      </c>
      <c r="T286" s="188">
        <f t="shared" ref="T286:T291" si="8"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89" t="s">
        <v>362</v>
      </c>
      <c r="AT286" s="189" t="s">
        <v>321</v>
      </c>
      <c r="AU286" s="189" t="s">
        <v>94</v>
      </c>
      <c r="AY286" s="17" t="s">
        <v>162</v>
      </c>
      <c r="BE286" s="107">
        <f t="shared" ref="BE286:BE291" si="9">IF(N286="základná",J286,0)</f>
        <v>0</v>
      </c>
      <c r="BF286" s="107">
        <f t="shared" ref="BF286:BF291" si="10">IF(N286="znížená",J286,0)</f>
        <v>0</v>
      </c>
      <c r="BG286" s="107">
        <f t="shared" ref="BG286:BG291" si="11">IF(N286="zákl. prenesená",J286,0)</f>
        <v>0</v>
      </c>
      <c r="BH286" s="107">
        <f t="shared" ref="BH286:BH291" si="12">IF(N286="zníž. prenesená",J286,0)</f>
        <v>0</v>
      </c>
      <c r="BI286" s="107">
        <f t="shared" ref="BI286:BI291" si="13">IF(N286="nulová",J286,0)</f>
        <v>0</v>
      </c>
      <c r="BJ286" s="17" t="s">
        <v>94</v>
      </c>
      <c r="BK286" s="107">
        <f t="shared" ref="BK286:BK291" si="14">ROUND(I286*H286,2)</f>
        <v>0</v>
      </c>
      <c r="BL286" s="17" t="s">
        <v>209</v>
      </c>
      <c r="BM286" s="189" t="s">
        <v>464</v>
      </c>
    </row>
    <row r="287" spans="1:65" s="2" customFormat="1" ht="33" customHeight="1">
      <c r="A287" s="34"/>
      <c r="B287" s="145"/>
      <c r="C287" s="177" t="s">
        <v>465</v>
      </c>
      <c r="D287" s="177" t="s">
        <v>164</v>
      </c>
      <c r="E287" s="178" t="s">
        <v>466</v>
      </c>
      <c r="F287" s="179" t="s">
        <v>467</v>
      </c>
      <c r="G287" s="180" t="s">
        <v>200</v>
      </c>
      <c r="H287" s="181">
        <v>4</v>
      </c>
      <c r="I287" s="182"/>
      <c r="J287" s="183">
        <f t="shared" si="5"/>
        <v>0</v>
      </c>
      <c r="K287" s="184"/>
      <c r="L287" s="35"/>
      <c r="M287" s="185" t="s">
        <v>1</v>
      </c>
      <c r="N287" s="186" t="s">
        <v>41</v>
      </c>
      <c r="O287" s="63"/>
      <c r="P287" s="187">
        <f t="shared" si="6"/>
        <v>0</v>
      </c>
      <c r="Q287" s="187">
        <v>1E-4</v>
      </c>
      <c r="R287" s="187">
        <f t="shared" si="7"/>
        <v>4.0000000000000002E-4</v>
      </c>
      <c r="S287" s="187">
        <v>0</v>
      </c>
      <c r="T287" s="188">
        <f t="shared" si="8"/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89" t="s">
        <v>209</v>
      </c>
      <c r="AT287" s="189" t="s">
        <v>164</v>
      </c>
      <c r="AU287" s="189" t="s">
        <v>94</v>
      </c>
      <c r="AY287" s="17" t="s">
        <v>162</v>
      </c>
      <c r="BE287" s="107">
        <f t="shared" si="9"/>
        <v>0</v>
      </c>
      <c r="BF287" s="107">
        <f t="shared" si="10"/>
        <v>0</v>
      </c>
      <c r="BG287" s="107">
        <f t="shared" si="11"/>
        <v>0</v>
      </c>
      <c r="BH287" s="107">
        <f t="shared" si="12"/>
        <v>0</v>
      </c>
      <c r="BI287" s="107">
        <f t="shared" si="13"/>
        <v>0</v>
      </c>
      <c r="BJ287" s="17" t="s">
        <v>94</v>
      </c>
      <c r="BK287" s="107">
        <f t="shared" si="14"/>
        <v>0</v>
      </c>
      <c r="BL287" s="17" t="s">
        <v>209</v>
      </c>
      <c r="BM287" s="189" t="s">
        <v>468</v>
      </c>
    </row>
    <row r="288" spans="1:65" s="2" customFormat="1" ht="21.75" customHeight="1">
      <c r="A288" s="34"/>
      <c r="B288" s="145"/>
      <c r="C288" s="221" t="s">
        <v>469</v>
      </c>
      <c r="D288" s="221" t="s">
        <v>321</v>
      </c>
      <c r="E288" s="222" t="s">
        <v>470</v>
      </c>
      <c r="F288" s="223" t="s">
        <v>471</v>
      </c>
      <c r="G288" s="224" t="s">
        <v>200</v>
      </c>
      <c r="H288" s="225">
        <v>4</v>
      </c>
      <c r="I288" s="226"/>
      <c r="J288" s="227">
        <f t="shared" si="5"/>
        <v>0</v>
      </c>
      <c r="K288" s="228"/>
      <c r="L288" s="229"/>
      <c r="M288" s="230" t="s">
        <v>1</v>
      </c>
      <c r="N288" s="231" t="s">
        <v>41</v>
      </c>
      <c r="O288" s="63"/>
      <c r="P288" s="187">
        <f t="shared" si="6"/>
        <v>0</v>
      </c>
      <c r="Q288" s="187">
        <v>2.5000000000000001E-4</v>
      </c>
      <c r="R288" s="187">
        <f t="shared" si="7"/>
        <v>1E-3</v>
      </c>
      <c r="S288" s="187">
        <v>0</v>
      </c>
      <c r="T288" s="188">
        <f t="shared" si="8"/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89" t="s">
        <v>362</v>
      </c>
      <c r="AT288" s="189" t="s">
        <v>321</v>
      </c>
      <c r="AU288" s="189" t="s">
        <v>94</v>
      </c>
      <c r="AY288" s="17" t="s">
        <v>162</v>
      </c>
      <c r="BE288" s="107">
        <f t="shared" si="9"/>
        <v>0</v>
      </c>
      <c r="BF288" s="107">
        <f t="shared" si="10"/>
        <v>0</v>
      </c>
      <c r="BG288" s="107">
        <f t="shared" si="11"/>
        <v>0</v>
      </c>
      <c r="BH288" s="107">
        <f t="shared" si="12"/>
        <v>0</v>
      </c>
      <c r="BI288" s="107">
        <f t="shared" si="13"/>
        <v>0</v>
      </c>
      <c r="BJ288" s="17" t="s">
        <v>94</v>
      </c>
      <c r="BK288" s="107">
        <f t="shared" si="14"/>
        <v>0</v>
      </c>
      <c r="BL288" s="17" t="s">
        <v>209</v>
      </c>
      <c r="BM288" s="189" t="s">
        <v>472</v>
      </c>
    </row>
    <row r="289" spans="1:65" s="2" customFormat="1" ht="37.9" customHeight="1">
      <c r="A289" s="34"/>
      <c r="B289" s="145"/>
      <c r="C289" s="177" t="s">
        <v>473</v>
      </c>
      <c r="D289" s="177" t="s">
        <v>164</v>
      </c>
      <c r="E289" s="178" t="s">
        <v>474</v>
      </c>
      <c r="F289" s="179" t="s">
        <v>475</v>
      </c>
      <c r="G289" s="180" t="s">
        <v>200</v>
      </c>
      <c r="H289" s="181">
        <v>4</v>
      </c>
      <c r="I289" s="182"/>
      <c r="J289" s="183">
        <f t="shared" si="5"/>
        <v>0</v>
      </c>
      <c r="K289" s="184"/>
      <c r="L289" s="35"/>
      <c r="M289" s="185" t="s">
        <v>1</v>
      </c>
      <c r="N289" s="186" t="s">
        <v>41</v>
      </c>
      <c r="O289" s="63"/>
      <c r="P289" s="187">
        <f t="shared" si="6"/>
        <v>0</v>
      </c>
      <c r="Q289" s="187">
        <v>0</v>
      </c>
      <c r="R289" s="187">
        <f t="shared" si="7"/>
        <v>0</v>
      </c>
      <c r="S289" s="187">
        <v>0</v>
      </c>
      <c r="T289" s="188">
        <f t="shared" si="8"/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89" t="s">
        <v>209</v>
      </c>
      <c r="AT289" s="189" t="s">
        <v>164</v>
      </c>
      <c r="AU289" s="189" t="s">
        <v>94</v>
      </c>
      <c r="AY289" s="17" t="s">
        <v>162</v>
      </c>
      <c r="BE289" s="107">
        <f t="shared" si="9"/>
        <v>0</v>
      </c>
      <c r="BF289" s="107">
        <f t="shared" si="10"/>
        <v>0</v>
      </c>
      <c r="BG289" s="107">
        <f t="shared" si="11"/>
        <v>0</v>
      </c>
      <c r="BH289" s="107">
        <f t="shared" si="12"/>
        <v>0</v>
      </c>
      <c r="BI289" s="107">
        <f t="shared" si="13"/>
        <v>0</v>
      </c>
      <c r="BJ289" s="17" t="s">
        <v>94</v>
      </c>
      <c r="BK289" s="107">
        <f t="shared" si="14"/>
        <v>0</v>
      </c>
      <c r="BL289" s="17" t="s">
        <v>209</v>
      </c>
      <c r="BM289" s="189" t="s">
        <v>476</v>
      </c>
    </row>
    <row r="290" spans="1:65" s="2" customFormat="1" ht="24.2" customHeight="1">
      <c r="A290" s="34"/>
      <c r="B290" s="145"/>
      <c r="C290" s="221" t="s">
        <v>477</v>
      </c>
      <c r="D290" s="221" t="s">
        <v>321</v>
      </c>
      <c r="E290" s="222" t="s">
        <v>478</v>
      </c>
      <c r="F290" s="223" t="s">
        <v>479</v>
      </c>
      <c r="G290" s="224" t="s">
        <v>200</v>
      </c>
      <c r="H290" s="225">
        <v>4</v>
      </c>
      <c r="I290" s="226"/>
      <c r="J290" s="227">
        <f t="shared" si="5"/>
        <v>0</v>
      </c>
      <c r="K290" s="228"/>
      <c r="L290" s="229"/>
      <c r="M290" s="230" t="s">
        <v>1</v>
      </c>
      <c r="N290" s="231" t="s">
        <v>41</v>
      </c>
      <c r="O290" s="63"/>
      <c r="P290" s="187">
        <f t="shared" si="6"/>
        <v>0</v>
      </c>
      <c r="Q290" s="187">
        <v>2.7999999999999998E-4</v>
      </c>
      <c r="R290" s="187">
        <f t="shared" si="7"/>
        <v>1.1199999999999999E-3</v>
      </c>
      <c r="S290" s="187">
        <v>0</v>
      </c>
      <c r="T290" s="188">
        <f t="shared" si="8"/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89" t="s">
        <v>362</v>
      </c>
      <c r="AT290" s="189" t="s">
        <v>321</v>
      </c>
      <c r="AU290" s="189" t="s">
        <v>94</v>
      </c>
      <c r="AY290" s="17" t="s">
        <v>162</v>
      </c>
      <c r="BE290" s="107">
        <f t="shared" si="9"/>
        <v>0</v>
      </c>
      <c r="BF290" s="107">
        <f t="shared" si="10"/>
        <v>0</v>
      </c>
      <c r="BG290" s="107">
        <f t="shared" si="11"/>
        <v>0</v>
      </c>
      <c r="BH290" s="107">
        <f t="shared" si="12"/>
        <v>0</v>
      </c>
      <c r="BI290" s="107">
        <f t="shared" si="13"/>
        <v>0</v>
      </c>
      <c r="BJ290" s="17" t="s">
        <v>94</v>
      </c>
      <c r="BK290" s="107">
        <f t="shared" si="14"/>
        <v>0</v>
      </c>
      <c r="BL290" s="17" t="s">
        <v>209</v>
      </c>
      <c r="BM290" s="189" t="s">
        <v>480</v>
      </c>
    </row>
    <row r="291" spans="1:65" s="2" customFormat="1" ht="24.2" customHeight="1">
      <c r="A291" s="34"/>
      <c r="B291" s="145"/>
      <c r="C291" s="177" t="s">
        <v>481</v>
      </c>
      <c r="D291" s="177" t="s">
        <v>164</v>
      </c>
      <c r="E291" s="178" t="s">
        <v>482</v>
      </c>
      <c r="F291" s="179" t="s">
        <v>483</v>
      </c>
      <c r="G291" s="180" t="s">
        <v>329</v>
      </c>
      <c r="H291" s="181">
        <v>3.24</v>
      </c>
      <c r="I291" s="182"/>
      <c r="J291" s="183">
        <f t="shared" si="5"/>
        <v>0</v>
      </c>
      <c r="K291" s="184"/>
      <c r="L291" s="35"/>
      <c r="M291" s="185" t="s">
        <v>1</v>
      </c>
      <c r="N291" s="186" t="s">
        <v>41</v>
      </c>
      <c r="O291" s="63"/>
      <c r="P291" s="187">
        <f t="shared" si="6"/>
        <v>0</v>
      </c>
      <c r="Q291" s="187">
        <v>2.8E-3</v>
      </c>
      <c r="R291" s="187">
        <f t="shared" si="7"/>
        <v>9.0720000000000002E-3</v>
      </c>
      <c r="S291" s="187">
        <v>0</v>
      </c>
      <c r="T291" s="188">
        <f t="shared" si="8"/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89" t="s">
        <v>209</v>
      </c>
      <c r="AT291" s="189" t="s">
        <v>164</v>
      </c>
      <c r="AU291" s="189" t="s">
        <v>94</v>
      </c>
      <c r="AY291" s="17" t="s">
        <v>162</v>
      </c>
      <c r="BE291" s="107">
        <f t="shared" si="9"/>
        <v>0</v>
      </c>
      <c r="BF291" s="107">
        <f t="shared" si="10"/>
        <v>0</v>
      </c>
      <c r="BG291" s="107">
        <f t="shared" si="11"/>
        <v>0</v>
      </c>
      <c r="BH291" s="107">
        <f t="shared" si="12"/>
        <v>0</v>
      </c>
      <c r="BI291" s="107">
        <f t="shared" si="13"/>
        <v>0</v>
      </c>
      <c r="BJ291" s="17" t="s">
        <v>94</v>
      </c>
      <c r="BK291" s="107">
        <f t="shared" si="14"/>
        <v>0</v>
      </c>
      <c r="BL291" s="17" t="s">
        <v>209</v>
      </c>
      <c r="BM291" s="189" t="s">
        <v>484</v>
      </c>
    </row>
    <row r="292" spans="1:65" s="13" customFormat="1" ht="11.25">
      <c r="B292" s="190"/>
      <c r="D292" s="191" t="s">
        <v>170</v>
      </c>
      <c r="E292" s="192" t="s">
        <v>1</v>
      </c>
      <c r="F292" s="193" t="s">
        <v>485</v>
      </c>
      <c r="H292" s="194">
        <v>3.24</v>
      </c>
      <c r="I292" s="195"/>
      <c r="L292" s="190"/>
      <c r="M292" s="196"/>
      <c r="N292" s="197"/>
      <c r="O292" s="197"/>
      <c r="P292" s="197"/>
      <c r="Q292" s="197"/>
      <c r="R292" s="197"/>
      <c r="S292" s="197"/>
      <c r="T292" s="198"/>
      <c r="AT292" s="192" t="s">
        <v>170</v>
      </c>
      <c r="AU292" s="192" t="s">
        <v>94</v>
      </c>
      <c r="AV292" s="13" t="s">
        <v>94</v>
      </c>
      <c r="AW292" s="13" t="s">
        <v>29</v>
      </c>
      <c r="AX292" s="13" t="s">
        <v>75</v>
      </c>
      <c r="AY292" s="192" t="s">
        <v>162</v>
      </c>
    </row>
    <row r="293" spans="1:65" s="14" customFormat="1" ht="11.25">
      <c r="B293" s="199"/>
      <c r="D293" s="191" t="s">
        <v>170</v>
      </c>
      <c r="E293" s="200" t="s">
        <v>1</v>
      </c>
      <c r="F293" s="201" t="s">
        <v>172</v>
      </c>
      <c r="H293" s="202">
        <v>3.24</v>
      </c>
      <c r="I293" s="203"/>
      <c r="L293" s="199"/>
      <c r="M293" s="204"/>
      <c r="N293" s="205"/>
      <c r="O293" s="205"/>
      <c r="P293" s="205"/>
      <c r="Q293" s="205"/>
      <c r="R293" s="205"/>
      <c r="S293" s="205"/>
      <c r="T293" s="206"/>
      <c r="AT293" s="200" t="s">
        <v>170</v>
      </c>
      <c r="AU293" s="200" t="s">
        <v>94</v>
      </c>
      <c r="AV293" s="14" t="s">
        <v>173</v>
      </c>
      <c r="AW293" s="14" t="s">
        <v>29</v>
      </c>
      <c r="AX293" s="14" t="s">
        <v>75</v>
      </c>
      <c r="AY293" s="200" t="s">
        <v>162</v>
      </c>
    </row>
    <row r="294" spans="1:65" s="15" customFormat="1" ht="11.25">
      <c r="B294" s="207"/>
      <c r="D294" s="191" t="s">
        <v>170</v>
      </c>
      <c r="E294" s="208" t="s">
        <v>1</v>
      </c>
      <c r="F294" s="209" t="s">
        <v>174</v>
      </c>
      <c r="H294" s="210">
        <v>3.24</v>
      </c>
      <c r="I294" s="211"/>
      <c r="L294" s="207"/>
      <c r="M294" s="212"/>
      <c r="N294" s="213"/>
      <c r="O294" s="213"/>
      <c r="P294" s="213"/>
      <c r="Q294" s="213"/>
      <c r="R294" s="213"/>
      <c r="S294" s="213"/>
      <c r="T294" s="214"/>
      <c r="AT294" s="208" t="s">
        <v>170</v>
      </c>
      <c r="AU294" s="208" t="s">
        <v>94</v>
      </c>
      <c r="AV294" s="15" t="s">
        <v>168</v>
      </c>
      <c r="AW294" s="15" t="s">
        <v>29</v>
      </c>
      <c r="AX294" s="15" t="s">
        <v>83</v>
      </c>
      <c r="AY294" s="208" t="s">
        <v>162</v>
      </c>
    </row>
    <row r="295" spans="1:65" s="2" customFormat="1" ht="24.2" customHeight="1">
      <c r="A295" s="34"/>
      <c r="B295" s="145"/>
      <c r="C295" s="177" t="s">
        <v>486</v>
      </c>
      <c r="D295" s="177" t="s">
        <v>164</v>
      </c>
      <c r="E295" s="178" t="s">
        <v>487</v>
      </c>
      <c r="F295" s="179" t="s">
        <v>488</v>
      </c>
      <c r="G295" s="180" t="s">
        <v>294</v>
      </c>
      <c r="H295" s="181">
        <v>0.58099999999999996</v>
      </c>
      <c r="I295" s="182"/>
      <c r="J295" s="183">
        <f>ROUND(I295*H295,2)</f>
        <v>0</v>
      </c>
      <c r="K295" s="184"/>
      <c r="L295" s="35"/>
      <c r="M295" s="185" t="s">
        <v>1</v>
      </c>
      <c r="N295" s="186" t="s">
        <v>41</v>
      </c>
      <c r="O295" s="63"/>
      <c r="P295" s="187">
        <f>O295*H295</f>
        <v>0</v>
      </c>
      <c r="Q295" s="187">
        <v>0</v>
      </c>
      <c r="R295" s="187">
        <f>Q295*H295</f>
        <v>0</v>
      </c>
      <c r="S295" s="187">
        <v>0</v>
      </c>
      <c r="T295" s="188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89" t="s">
        <v>209</v>
      </c>
      <c r="AT295" s="189" t="s">
        <v>164</v>
      </c>
      <c r="AU295" s="189" t="s">
        <v>94</v>
      </c>
      <c r="AY295" s="17" t="s">
        <v>162</v>
      </c>
      <c r="BE295" s="107">
        <f>IF(N295="základná",J295,0)</f>
        <v>0</v>
      </c>
      <c r="BF295" s="107">
        <f>IF(N295="znížená",J295,0)</f>
        <v>0</v>
      </c>
      <c r="BG295" s="107">
        <f>IF(N295="zákl. prenesená",J295,0)</f>
        <v>0</v>
      </c>
      <c r="BH295" s="107">
        <f>IF(N295="zníž. prenesená",J295,0)</f>
        <v>0</v>
      </c>
      <c r="BI295" s="107">
        <f>IF(N295="nulová",J295,0)</f>
        <v>0</v>
      </c>
      <c r="BJ295" s="17" t="s">
        <v>94</v>
      </c>
      <c r="BK295" s="107">
        <f>ROUND(I295*H295,2)</f>
        <v>0</v>
      </c>
      <c r="BL295" s="17" t="s">
        <v>209</v>
      </c>
      <c r="BM295" s="189" t="s">
        <v>489</v>
      </c>
    </row>
    <row r="296" spans="1:65" s="12" customFormat="1" ht="22.9" customHeight="1">
      <c r="B296" s="164"/>
      <c r="D296" s="165" t="s">
        <v>74</v>
      </c>
      <c r="E296" s="175" t="s">
        <v>490</v>
      </c>
      <c r="F296" s="175" t="s">
        <v>491</v>
      </c>
      <c r="I296" s="167"/>
      <c r="J296" s="176">
        <f>BK296</f>
        <v>0</v>
      </c>
      <c r="L296" s="164"/>
      <c r="M296" s="169"/>
      <c r="N296" s="170"/>
      <c r="O296" s="170"/>
      <c r="P296" s="171">
        <f>SUM(P297:P314)</f>
        <v>0</v>
      </c>
      <c r="Q296" s="170"/>
      <c r="R296" s="171">
        <f>SUM(R297:R314)</f>
        <v>2.9115E-3</v>
      </c>
      <c r="S296" s="170"/>
      <c r="T296" s="172">
        <f>SUM(T297:T314)</f>
        <v>0</v>
      </c>
      <c r="AR296" s="165" t="s">
        <v>94</v>
      </c>
      <c r="AT296" s="173" t="s">
        <v>74</v>
      </c>
      <c r="AU296" s="173" t="s">
        <v>83</v>
      </c>
      <c r="AY296" s="165" t="s">
        <v>162</v>
      </c>
      <c r="BK296" s="174">
        <f>SUM(BK297:BK314)</f>
        <v>0</v>
      </c>
    </row>
    <row r="297" spans="1:65" s="2" customFormat="1" ht="37.9" customHeight="1">
      <c r="A297" s="34"/>
      <c r="B297" s="145"/>
      <c r="C297" s="177" t="s">
        <v>492</v>
      </c>
      <c r="D297" s="177" t="s">
        <v>164</v>
      </c>
      <c r="E297" s="178" t="s">
        <v>493</v>
      </c>
      <c r="F297" s="179" t="s">
        <v>494</v>
      </c>
      <c r="G297" s="180" t="s">
        <v>304</v>
      </c>
      <c r="H297" s="181">
        <v>145.57499999999999</v>
      </c>
      <c r="I297" s="182"/>
      <c r="J297" s="183">
        <f>ROUND(I297*H297,2)</f>
        <v>0</v>
      </c>
      <c r="K297" s="184"/>
      <c r="L297" s="35"/>
      <c r="M297" s="185" t="s">
        <v>1</v>
      </c>
      <c r="N297" s="186" t="s">
        <v>41</v>
      </c>
      <c r="O297" s="63"/>
      <c r="P297" s="187">
        <f>O297*H297</f>
        <v>0</v>
      </c>
      <c r="Q297" s="187">
        <v>2.0000000000000002E-5</v>
      </c>
      <c r="R297" s="187">
        <f>Q297*H297</f>
        <v>2.9115E-3</v>
      </c>
      <c r="S297" s="187">
        <v>0</v>
      </c>
      <c r="T297" s="188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89" t="s">
        <v>209</v>
      </c>
      <c r="AT297" s="189" t="s">
        <v>164</v>
      </c>
      <c r="AU297" s="189" t="s">
        <v>94</v>
      </c>
      <c r="AY297" s="17" t="s">
        <v>162</v>
      </c>
      <c r="BE297" s="107">
        <f>IF(N297="základná",J297,0)</f>
        <v>0</v>
      </c>
      <c r="BF297" s="107">
        <f>IF(N297="znížená",J297,0)</f>
        <v>0</v>
      </c>
      <c r="BG297" s="107">
        <f>IF(N297="zákl. prenesená",J297,0)</f>
        <v>0</v>
      </c>
      <c r="BH297" s="107">
        <f>IF(N297="zníž. prenesená",J297,0)</f>
        <v>0</v>
      </c>
      <c r="BI297" s="107">
        <f>IF(N297="nulová",J297,0)</f>
        <v>0</v>
      </c>
      <c r="BJ297" s="17" t="s">
        <v>94</v>
      </c>
      <c r="BK297" s="107">
        <f>ROUND(I297*H297,2)</f>
        <v>0</v>
      </c>
      <c r="BL297" s="17" t="s">
        <v>209</v>
      </c>
      <c r="BM297" s="189" t="s">
        <v>495</v>
      </c>
    </row>
    <row r="298" spans="1:65" s="13" customFormat="1" ht="11.25">
      <c r="B298" s="190"/>
      <c r="D298" s="191" t="s">
        <v>170</v>
      </c>
      <c r="E298" s="192" t="s">
        <v>1</v>
      </c>
      <c r="F298" s="193" t="s">
        <v>496</v>
      </c>
      <c r="H298" s="194">
        <v>11.696</v>
      </c>
      <c r="I298" s="195"/>
      <c r="L298" s="190"/>
      <c r="M298" s="196"/>
      <c r="N298" s="197"/>
      <c r="O298" s="197"/>
      <c r="P298" s="197"/>
      <c r="Q298" s="197"/>
      <c r="R298" s="197"/>
      <c r="S298" s="197"/>
      <c r="T298" s="198"/>
      <c r="AT298" s="192" t="s">
        <v>170</v>
      </c>
      <c r="AU298" s="192" t="s">
        <v>94</v>
      </c>
      <c r="AV298" s="13" t="s">
        <v>94</v>
      </c>
      <c r="AW298" s="13" t="s">
        <v>29</v>
      </c>
      <c r="AX298" s="13" t="s">
        <v>75</v>
      </c>
      <c r="AY298" s="192" t="s">
        <v>162</v>
      </c>
    </row>
    <row r="299" spans="1:65" s="14" customFormat="1" ht="11.25">
      <c r="B299" s="199"/>
      <c r="D299" s="191" t="s">
        <v>170</v>
      </c>
      <c r="E299" s="200" t="s">
        <v>1</v>
      </c>
      <c r="F299" s="201" t="s">
        <v>357</v>
      </c>
      <c r="H299" s="202">
        <v>11.696</v>
      </c>
      <c r="I299" s="203"/>
      <c r="L299" s="199"/>
      <c r="M299" s="204"/>
      <c r="N299" s="205"/>
      <c r="O299" s="205"/>
      <c r="P299" s="205"/>
      <c r="Q299" s="205"/>
      <c r="R299" s="205"/>
      <c r="S299" s="205"/>
      <c r="T299" s="206"/>
      <c r="AT299" s="200" t="s">
        <v>170</v>
      </c>
      <c r="AU299" s="200" t="s">
        <v>94</v>
      </c>
      <c r="AV299" s="14" t="s">
        <v>173</v>
      </c>
      <c r="AW299" s="14" t="s">
        <v>29</v>
      </c>
      <c r="AX299" s="14" t="s">
        <v>75</v>
      </c>
      <c r="AY299" s="200" t="s">
        <v>162</v>
      </c>
    </row>
    <row r="300" spans="1:65" s="13" customFormat="1" ht="11.25">
      <c r="B300" s="190"/>
      <c r="D300" s="191" t="s">
        <v>170</v>
      </c>
      <c r="E300" s="192" t="s">
        <v>1</v>
      </c>
      <c r="F300" s="193" t="s">
        <v>497</v>
      </c>
      <c r="H300" s="194">
        <v>8.4659999999999993</v>
      </c>
      <c r="I300" s="195"/>
      <c r="L300" s="190"/>
      <c r="M300" s="196"/>
      <c r="N300" s="197"/>
      <c r="O300" s="197"/>
      <c r="P300" s="197"/>
      <c r="Q300" s="197"/>
      <c r="R300" s="197"/>
      <c r="S300" s="197"/>
      <c r="T300" s="198"/>
      <c r="AT300" s="192" t="s">
        <v>170</v>
      </c>
      <c r="AU300" s="192" t="s">
        <v>94</v>
      </c>
      <c r="AV300" s="13" t="s">
        <v>94</v>
      </c>
      <c r="AW300" s="13" t="s">
        <v>29</v>
      </c>
      <c r="AX300" s="13" t="s">
        <v>75</v>
      </c>
      <c r="AY300" s="192" t="s">
        <v>162</v>
      </c>
    </row>
    <row r="301" spans="1:65" s="14" customFormat="1" ht="11.25">
      <c r="B301" s="199"/>
      <c r="D301" s="191" t="s">
        <v>170</v>
      </c>
      <c r="E301" s="200" t="s">
        <v>1</v>
      </c>
      <c r="F301" s="201" t="s">
        <v>359</v>
      </c>
      <c r="H301" s="202">
        <v>8.4659999999999993</v>
      </c>
      <c r="I301" s="203"/>
      <c r="L301" s="199"/>
      <c r="M301" s="204"/>
      <c r="N301" s="205"/>
      <c r="O301" s="205"/>
      <c r="P301" s="205"/>
      <c r="Q301" s="205"/>
      <c r="R301" s="205"/>
      <c r="S301" s="205"/>
      <c r="T301" s="206"/>
      <c r="AT301" s="200" t="s">
        <v>170</v>
      </c>
      <c r="AU301" s="200" t="s">
        <v>94</v>
      </c>
      <c r="AV301" s="14" t="s">
        <v>173</v>
      </c>
      <c r="AW301" s="14" t="s">
        <v>29</v>
      </c>
      <c r="AX301" s="14" t="s">
        <v>75</v>
      </c>
      <c r="AY301" s="200" t="s">
        <v>162</v>
      </c>
    </row>
    <row r="302" spans="1:65" s="13" customFormat="1" ht="11.25">
      <c r="B302" s="190"/>
      <c r="D302" s="191" t="s">
        <v>170</v>
      </c>
      <c r="E302" s="192" t="s">
        <v>1</v>
      </c>
      <c r="F302" s="193" t="s">
        <v>498</v>
      </c>
      <c r="H302" s="194">
        <v>8.64</v>
      </c>
      <c r="I302" s="195"/>
      <c r="L302" s="190"/>
      <c r="M302" s="196"/>
      <c r="N302" s="197"/>
      <c r="O302" s="197"/>
      <c r="P302" s="197"/>
      <c r="Q302" s="197"/>
      <c r="R302" s="197"/>
      <c r="S302" s="197"/>
      <c r="T302" s="198"/>
      <c r="AT302" s="192" t="s">
        <v>170</v>
      </c>
      <c r="AU302" s="192" t="s">
        <v>94</v>
      </c>
      <c r="AV302" s="13" t="s">
        <v>94</v>
      </c>
      <c r="AW302" s="13" t="s">
        <v>29</v>
      </c>
      <c r="AX302" s="13" t="s">
        <v>75</v>
      </c>
      <c r="AY302" s="192" t="s">
        <v>162</v>
      </c>
    </row>
    <row r="303" spans="1:65" s="14" customFormat="1" ht="11.25">
      <c r="B303" s="199"/>
      <c r="D303" s="191" t="s">
        <v>170</v>
      </c>
      <c r="E303" s="200" t="s">
        <v>1</v>
      </c>
      <c r="F303" s="201" t="s">
        <v>351</v>
      </c>
      <c r="H303" s="202">
        <v>8.64</v>
      </c>
      <c r="I303" s="203"/>
      <c r="L303" s="199"/>
      <c r="M303" s="204"/>
      <c r="N303" s="205"/>
      <c r="O303" s="205"/>
      <c r="P303" s="205"/>
      <c r="Q303" s="205"/>
      <c r="R303" s="205"/>
      <c r="S303" s="205"/>
      <c r="T303" s="206"/>
      <c r="AT303" s="200" t="s">
        <v>170</v>
      </c>
      <c r="AU303" s="200" t="s">
        <v>94</v>
      </c>
      <c r="AV303" s="14" t="s">
        <v>173</v>
      </c>
      <c r="AW303" s="14" t="s">
        <v>29</v>
      </c>
      <c r="AX303" s="14" t="s">
        <v>75</v>
      </c>
      <c r="AY303" s="200" t="s">
        <v>162</v>
      </c>
    </row>
    <row r="304" spans="1:65" s="13" customFormat="1" ht="11.25">
      <c r="B304" s="190"/>
      <c r="D304" s="191" t="s">
        <v>170</v>
      </c>
      <c r="E304" s="192" t="s">
        <v>1</v>
      </c>
      <c r="F304" s="193" t="s">
        <v>499</v>
      </c>
      <c r="H304" s="194">
        <v>34.4</v>
      </c>
      <c r="I304" s="195"/>
      <c r="L304" s="190"/>
      <c r="M304" s="196"/>
      <c r="N304" s="197"/>
      <c r="O304" s="197"/>
      <c r="P304" s="197"/>
      <c r="Q304" s="197"/>
      <c r="R304" s="197"/>
      <c r="S304" s="197"/>
      <c r="T304" s="198"/>
      <c r="AT304" s="192" t="s">
        <v>170</v>
      </c>
      <c r="AU304" s="192" t="s">
        <v>94</v>
      </c>
      <c r="AV304" s="13" t="s">
        <v>94</v>
      </c>
      <c r="AW304" s="13" t="s">
        <v>29</v>
      </c>
      <c r="AX304" s="13" t="s">
        <v>75</v>
      </c>
      <c r="AY304" s="192" t="s">
        <v>162</v>
      </c>
    </row>
    <row r="305" spans="1:65" s="14" customFormat="1" ht="11.25">
      <c r="B305" s="199"/>
      <c r="D305" s="191" t="s">
        <v>170</v>
      </c>
      <c r="E305" s="200" t="s">
        <v>1</v>
      </c>
      <c r="F305" s="201" t="s">
        <v>500</v>
      </c>
      <c r="H305" s="202">
        <v>34.4</v>
      </c>
      <c r="I305" s="203"/>
      <c r="L305" s="199"/>
      <c r="M305" s="204"/>
      <c r="N305" s="205"/>
      <c r="O305" s="205"/>
      <c r="P305" s="205"/>
      <c r="Q305" s="205"/>
      <c r="R305" s="205"/>
      <c r="S305" s="205"/>
      <c r="T305" s="206"/>
      <c r="AT305" s="200" t="s">
        <v>170</v>
      </c>
      <c r="AU305" s="200" t="s">
        <v>94</v>
      </c>
      <c r="AV305" s="14" t="s">
        <v>173</v>
      </c>
      <c r="AW305" s="14" t="s">
        <v>29</v>
      </c>
      <c r="AX305" s="14" t="s">
        <v>75</v>
      </c>
      <c r="AY305" s="200" t="s">
        <v>162</v>
      </c>
    </row>
    <row r="306" spans="1:65" s="13" customFormat="1" ht="11.25">
      <c r="B306" s="190"/>
      <c r="D306" s="191" t="s">
        <v>170</v>
      </c>
      <c r="E306" s="192" t="s">
        <v>1</v>
      </c>
      <c r="F306" s="193" t="s">
        <v>501</v>
      </c>
      <c r="H306" s="194">
        <v>3.3580000000000001</v>
      </c>
      <c r="I306" s="195"/>
      <c r="L306" s="190"/>
      <c r="M306" s="196"/>
      <c r="N306" s="197"/>
      <c r="O306" s="197"/>
      <c r="P306" s="197"/>
      <c r="Q306" s="197"/>
      <c r="R306" s="197"/>
      <c r="S306" s="197"/>
      <c r="T306" s="198"/>
      <c r="AT306" s="192" t="s">
        <v>170</v>
      </c>
      <c r="AU306" s="192" t="s">
        <v>94</v>
      </c>
      <c r="AV306" s="13" t="s">
        <v>94</v>
      </c>
      <c r="AW306" s="13" t="s">
        <v>29</v>
      </c>
      <c r="AX306" s="13" t="s">
        <v>75</v>
      </c>
      <c r="AY306" s="192" t="s">
        <v>162</v>
      </c>
    </row>
    <row r="307" spans="1:65" s="13" customFormat="1" ht="11.25">
      <c r="B307" s="190"/>
      <c r="D307" s="191" t="s">
        <v>170</v>
      </c>
      <c r="E307" s="192" t="s">
        <v>1</v>
      </c>
      <c r="F307" s="193" t="s">
        <v>502</v>
      </c>
      <c r="H307" s="194">
        <v>11.125</v>
      </c>
      <c r="I307" s="195"/>
      <c r="L307" s="190"/>
      <c r="M307" s="196"/>
      <c r="N307" s="197"/>
      <c r="O307" s="197"/>
      <c r="P307" s="197"/>
      <c r="Q307" s="197"/>
      <c r="R307" s="197"/>
      <c r="S307" s="197"/>
      <c r="T307" s="198"/>
      <c r="AT307" s="192" t="s">
        <v>170</v>
      </c>
      <c r="AU307" s="192" t="s">
        <v>94</v>
      </c>
      <c r="AV307" s="13" t="s">
        <v>94</v>
      </c>
      <c r="AW307" s="13" t="s">
        <v>29</v>
      </c>
      <c r="AX307" s="13" t="s">
        <v>75</v>
      </c>
      <c r="AY307" s="192" t="s">
        <v>162</v>
      </c>
    </row>
    <row r="308" spans="1:65" s="14" customFormat="1" ht="11.25">
      <c r="B308" s="199"/>
      <c r="D308" s="191" t="s">
        <v>170</v>
      </c>
      <c r="E308" s="200" t="s">
        <v>1</v>
      </c>
      <c r="F308" s="201" t="s">
        <v>410</v>
      </c>
      <c r="H308" s="202">
        <v>14.483000000000001</v>
      </c>
      <c r="I308" s="203"/>
      <c r="L308" s="199"/>
      <c r="M308" s="204"/>
      <c r="N308" s="205"/>
      <c r="O308" s="205"/>
      <c r="P308" s="205"/>
      <c r="Q308" s="205"/>
      <c r="R308" s="205"/>
      <c r="S308" s="205"/>
      <c r="T308" s="206"/>
      <c r="AT308" s="200" t="s">
        <v>170</v>
      </c>
      <c r="AU308" s="200" t="s">
        <v>94</v>
      </c>
      <c r="AV308" s="14" t="s">
        <v>173</v>
      </c>
      <c r="AW308" s="14" t="s">
        <v>29</v>
      </c>
      <c r="AX308" s="14" t="s">
        <v>75</v>
      </c>
      <c r="AY308" s="200" t="s">
        <v>162</v>
      </c>
    </row>
    <row r="309" spans="1:65" s="13" customFormat="1" ht="11.25">
      <c r="B309" s="190"/>
      <c r="D309" s="191" t="s">
        <v>170</v>
      </c>
      <c r="E309" s="192" t="s">
        <v>1</v>
      </c>
      <c r="F309" s="193" t="s">
        <v>503</v>
      </c>
      <c r="H309" s="194">
        <v>33.314</v>
      </c>
      <c r="I309" s="195"/>
      <c r="L309" s="190"/>
      <c r="M309" s="196"/>
      <c r="N309" s="197"/>
      <c r="O309" s="197"/>
      <c r="P309" s="197"/>
      <c r="Q309" s="197"/>
      <c r="R309" s="197"/>
      <c r="S309" s="197"/>
      <c r="T309" s="198"/>
      <c r="AT309" s="192" t="s">
        <v>170</v>
      </c>
      <c r="AU309" s="192" t="s">
        <v>94</v>
      </c>
      <c r="AV309" s="13" t="s">
        <v>94</v>
      </c>
      <c r="AW309" s="13" t="s">
        <v>29</v>
      </c>
      <c r="AX309" s="13" t="s">
        <v>75</v>
      </c>
      <c r="AY309" s="192" t="s">
        <v>162</v>
      </c>
    </row>
    <row r="310" spans="1:65" s="13" customFormat="1" ht="11.25">
      <c r="B310" s="190"/>
      <c r="D310" s="191" t="s">
        <v>170</v>
      </c>
      <c r="E310" s="192" t="s">
        <v>1</v>
      </c>
      <c r="F310" s="193" t="s">
        <v>504</v>
      </c>
      <c r="H310" s="194">
        <v>29.276</v>
      </c>
      <c r="I310" s="195"/>
      <c r="L310" s="190"/>
      <c r="M310" s="196"/>
      <c r="N310" s="197"/>
      <c r="O310" s="197"/>
      <c r="P310" s="197"/>
      <c r="Q310" s="197"/>
      <c r="R310" s="197"/>
      <c r="S310" s="197"/>
      <c r="T310" s="198"/>
      <c r="AT310" s="192" t="s">
        <v>170</v>
      </c>
      <c r="AU310" s="192" t="s">
        <v>94</v>
      </c>
      <c r="AV310" s="13" t="s">
        <v>94</v>
      </c>
      <c r="AW310" s="13" t="s">
        <v>29</v>
      </c>
      <c r="AX310" s="13" t="s">
        <v>75</v>
      </c>
      <c r="AY310" s="192" t="s">
        <v>162</v>
      </c>
    </row>
    <row r="311" spans="1:65" s="14" customFormat="1" ht="11.25">
      <c r="B311" s="199"/>
      <c r="D311" s="191" t="s">
        <v>170</v>
      </c>
      <c r="E311" s="200" t="s">
        <v>1</v>
      </c>
      <c r="F311" s="201" t="s">
        <v>413</v>
      </c>
      <c r="H311" s="202">
        <v>62.59</v>
      </c>
      <c r="I311" s="203"/>
      <c r="L311" s="199"/>
      <c r="M311" s="204"/>
      <c r="N311" s="205"/>
      <c r="O311" s="205"/>
      <c r="P311" s="205"/>
      <c r="Q311" s="205"/>
      <c r="R311" s="205"/>
      <c r="S311" s="205"/>
      <c r="T311" s="206"/>
      <c r="AT311" s="200" t="s">
        <v>170</v>
      </c>
      <c r="AU311" s="200" t="s">
        <v>94</v>
      </c>
      <c r="AV311" s="14" t="s">
        <v>173</v>
      </c>
      <c r="AW311" s="14" t="s">
        <v>29</v>
      </c>
      <c r="AX311" s="14" t="s">
        <v>75</v>
      </c>
      <c r="AY311" s="200" t="s">
        <v>162</v>
      </c>
    </row>
    <row r="312" spans="1:65" s="13" customFormat="1" ht="11.25">
      <c r="B312" s="190"/>
      <c r="D312" s="191" t="s">
        <v>170</v>
      </c>
      <c r="E312" s="192" t="s">
        <v>1</v>
      </c>
      <c r="F312" s="193" t="s">
        <v>505</v>
      </c>
      <c r="H312" s="194">
        <v>5.3</v>
      </c>
      <c r="I312" s="195"/>
      <c r="L312" s="190"/>
      <c r="M312" s="196"/>
      <c r="N312" s="197"/>
      <c r="O312" s="197"/>
      <c r="P312" s="197"/>
      <c r="Q312" s="197"/>
      <c r="R312" s="197"/>
      <c r="S312" s="197"/>
      <c r="T312" s="198"/>
      <c r="AT312" s="192" t="s">
        <v>170</v>
      </c>
      <c r="AU312" s="192" t="s">
        <v>94</v>
      </c>
      <c r="AV312" s="13" t="s">
        <v>94</v>
      </c>
      <c r="AW312" s="13" t="s">
        <v>29</v>
      </c>
      <c r="AX312" s="13" t="s">
        <v>75</v>
      </c>
      <c r="AY312" s="192" t="s">
        <v>162</v>
      </c>
    </row>
    <row r="313" spans="1:65" s="14" customFormat="1" ht="11.25">
      <c r="B313" s="199"/>
      <c r="D313" s="191" t="s">
        <v>170</v>
      </c>
      <c r="E313" s="200" t="s">
        <v>1</v>
      </c>
      <c r="F313" s="201" t="s">
        <v>415</v>
      </c>
      <c r="H313" s="202">
        <v>5.3</v>
      </c>
      <c r="I313" s="203"/>
      <c r="L313" s="199"/>
      <c r="M313" s="204"/>
      <c r="N313" s="205"/>
      <c r="O313" s="205"/>
      <c r="P313" s="205"/>
      <c r="Q313" s="205"/>
      <c r="R313" s="205"/>
      <c r="S313" s="205"/>
      <c r="T313" s="206"/>
      <c r="AT313" s="200" t="s">
        <v>170</v>
      </c>
      <c r="AU313" s="200" t="s">
        <v>94</v>
      </c>
      <c r="AV313" s="14" t="s">
        <v>173</v>
      </c>
      <c r="AW313" s="14" t="s">
        <v>29</v>
      </c>
      <c r="AX313" s="14" t="s">
        <v>75</v>
      </c>
      <c r="AY313" s="200" t="s">
        <v>162</v>
      </c>
    </row>
    <row r="314" spans="1:65" s="15" customFormat="1" ht="11.25">
      <c r="B314" s="207"/>
      <c r="D314" s="191" t="s">
        <v>170</v>
      </c>
      <c r="E314" s="208" t="s">
        <v>1</v>
      </c>
      <c r="F314" s="209" t="s">
        <v>174</v>
      </c>
      <c r="H314" s="210">
        <v>145.57500000000002</v>
      </c>
      <c r="I314" s="211"/>
      <c r="L314" s="207"/>
      <c r="M314" s="212"/>
      <c r="N314" s="213"/>
      <c r="O314" s="213"/>
      <c r="P314" s="213"/>
      <c r="Q314" s="213"/>
      <c r="R314" s="213"/>
      <c r="S314" s="213"/>
      <c r="T314" s="214"/>
      <c r="AT314" s="208" t="s">
        <v>170</v>
      </c>
      <c r="AU314" s="208" t="s">
        <v>94</v>
      </c>
      <c r="AV314" s="15" t="s">
        <v>168</v>
      </c>
      <c r="AW314" s="15" t="s">
        <v>29</v>
      </c>
      <c r="AX314" s="15" t="s">
        <v>83</v>
      </c>
      <c r="AY314" s="208" t="s">
        <v>162</v>
      </c>
    </row>
    <row r="315" spans="1:65" s="12" customFormat="1" ht="25.9" customHeight="1">
      <c r="B315" s="164"/>
      <c r="D315" s="165" t="s">
        <v>74</v>
      </c>
      <c r="E315" s="166" t="s">
        <v>228</v>
      </c>
      <c r="F315" s="166" t="s">
        <v>229</v>
      </c>
      <c r="I315" s="167"/>
      <c r="J315" s="168">
        <f>BK315</f>
        <v>0</v>
      </c>
      <c r="L315" s="164"/>
      <c r="M315" s="169"/>
      <c r="N315" s="170"/>
      <c r="O315" s="170"/>
      <c r="P315" s="171">
        <f>P316</f>
        <v>0</v>
      </c>
      <c r="Q315" s="170"/>
      <c r="R315" s="171">
        <f>R316</f>
        <v>0</v>
      </c>
      <c r="S315" s="170"/>
      <c r="T315" s="172">
        <f>T316</f>
        <v>0</v>
      </c>
      <c r="AR315" s="165" t="s">
        <v>168</v>
      </c>
      <c r="AT315" s="173" t="s">
        <v>74</v>
      </c>
      <c r="AU315" s="173" t="s">
        <v>75</v>
      </c>
      <c r="AY315" s="165" t="s">
        <v>162</v>
      </c>
      <c r="BK315" s="174">
        <f>BK316</f>
        <v>0</v>
      </c>
    </row>
    <row r="316" spans="1:65" s="2" customFormat="1" ht="33" customHeight="1">
      <c r="A316" s="34"/>
      <c r="B316" s="145"/>
      <c r="C316" s="177" t="s">
        <v>506</v>
      </c>
      <c r="D316" s="177" t="s">
        <v>164</v>
      </c>
      <c r="E316" s="178" t="s">
        <v>231</v>
      </c>
      <c r="F316" s="179" t="s">
        <v>507</v>
      </c>
      <c r="G316" s="180" t="s">
        <v>233</v>
      </c>
      <c r="H316" s="181">
        <v>50</v>
      </c>
      <c r="I316" s="182"/>
      <c r="J316" s="183">
        <f>ROUND(I316*H316,2)</f>
        <v>0</v>
      </c>
      <c r="K316" s="184"/>
      <c r="L316" s="35"/>
      <c r="M316" s="185" t="s">
        <v>1</v>
      </c>
      <c r="N316" s="186" t="s">
        <v>41</v>
      </c>
      <c r="O316" s="63"/>
      <c r="P316" s="187">
        <f>O316*H316</f>
        <v>0</v>
      </c>
      <c r="Q316" s="187">
        <v>0</v>
      </c>
      <c r="R316" s="187">
        <f>Q316*H316</f>
        <v>0</v>
      </c>
      <c r="S316" s="187">
        <v>0</v>
      </c>
      <c r="T316" s="188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89" t="s">
        <v>234</v>
      </c>
      <c r="AT316" s="189" t="s">
        <v>164</v>
      </c>
      <c r="AU316" s="189" t="s">
        <v>83</v>
      </c>
      <c r="AY316" s="17" t="s">
        <v>162</v>
      </c>
      <c r="BE316" s="107">
        <f>IF(N316="základná",J316,0)</f>
        <v>0</v>
      </c>
      <c r="BF316" s="107">
        <f>IF(N316="znížená",J316,0)</f>
        <v>0</v>
      </c>
      <c r="BG316" s="107">
        <f>IF(N316="zákl. prenesená",J316,0)</f>
        <v>0</v>
      </c>
      <c r="BH316" s="107">
        <f>IF(N316="zníž. prenesená",J316,0)</f>
        <v>0</v>
      </c>
      <c r="BI316" s="107">
        <f>IF(N316="nulová",J316,0)</f>
        <v>0</v>
      </c>
      <c r="BJ316" s="17" t="s">
        <v>94</v>
      </c>
      <c r="BK316" s="107">
        <f>ROUND(I316*H316,2)</f>
        <v>0</v>
      </c>
      <c r="BL316" s="17" t="s">
        <v>234</v>
      </c>
      <c r="BM316" s="189" t="s">
        <v>508</v>
      </c>
    </row>
    <row r="317" spans="1:65" s="12" customFormat="1" ht="25.9" customHeight="1">
      <c r="B317" s="164"/>
      <c r="D317" s="165" t="s">
        <v>74</v>
      </c>
      <c r="E317" s="166" t="s">
        <v>141</v>
      </c>
      <c r="F317" s="166" t="s">
        <v>509</v>
      </c>
      <c r="I317" s="167"/>
      <c r="J317" s="168">
        <f>BK317</f>
        <v>0</v>
      </c>
      <c r="L317" s="164"/>
      <c r="M317" s="169"/>
      <c r="N317" s="170"/>
      <c r="O317" s="170"/>
      <c r="P317" s="171">
        <f>SUM(P318:P319)</f>
        <v>0</v>
      </c>
      <c r="Q317" s="170"/>
      <c r="R317" s="171">
        <f>SUM(R318:R319)</f>
        <v>0</v>
      </c>
      <c r="S317" s="170"/>
      <c r="T317" s="172">
        <f>SUM(T318:T319)</f>
        <v>0</v>
      </c>
      <c r="AR317" s="165" t="s">
        <v>188</v>
      </c>
      <c r="AT317" s="173" t="s">
        <v>74</v>
      </c>
      <c r="AU317" s="173" t="s">
        <v>75</v>
      </c>
      <c r="AY317" s="165" t="s">
        <v>162</v>
      </c>
      <c r="BK317" s="174">
        <f>SUM(BK318:BK319)</f>
        <v>0</v>
      </c>
    </row>
    <row r="318" spans="1:65" s="2" customFormat="1" ht="24.2" customHeight="1">
      <c r="A318" s="34"/>
      <c r="B318" s="145"/>
      <c r="C318" s="177" t="s">
        <v>510</v>
      </c>
      <c r="D318" s="177" t="s">
        <v>164</v>
      </c>
      <c r="E318" s="178" t="s">
        <v>511</v>
      </c>
      <c r="F318" s="179" t="s">
        <v>512</v>
      </c>
      <c r="G318" s="180" t="s">
        <v>513</v>
      </c>
      <c r="H318" s="181">
        <v>1</v>
      </c>
      <c r="I318" s="182"/>
      <c r="J318" s="183">
        <f>ROUND(I318*H318,2)</f>
        <v>0</v>
      </c>
      <c r="K318" s="184"/>
      <c r="L318" s="35"/>
      <c r="M318" s="185" t="s">
        <v>1</v>
      </c>
      <c r="N318" s="186" t="s">
        <v>41</v>
      </c>
      <c r="O318" s="63"/>
      <c r="P318" s="187">
        <f>O318*H318</f>
        <v>0</v>
      </c>
      <c r="Q318" s="187">
        <v>0</v>
      </c>
      <c r="R318" s="187">
        <f>Q318*H318</f>
        <v>0</v>
      </c>
      <c r="S318" s="187">
        <v>0</v>
      </c>
      <c r="T318" s="188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89" t="s">
        <v>514</v>
      </c>
      <c r="AT318" s="189" t="s">
        <v>164</v>
      </c>
      <c r="AU318" s="189" t="s">
        <v>83</v>
      </c>
      <c r="AY318" s="17" t="s">
        <v>162</v>
      </c>
      <c r="BE318" s="107">
        <f>IF(N318="základná",J318,0)</f>
        <v>0</v>
      </c>
      <c r="BF318" s="107">
        <f>IF(N318="znížená",J318,0)</f>
        <v>0</v>
      </c>
      <c r="BG318" s="107">
        <f>IF(N318="zákl. prenesená",J318,0)</f>
        <v>0</v>
      </c>
      <c r="BH318" s="107">
        <f>IF(N318="zníž. prenesená",J318,0)</f>
        <v>0</v>
      </c>
      <c r="BI318" s="107">
        <f>IF(N318="nulová",J318,0)</f>
        <v>0</v>
      </c>
      <c r="BJ318" s="17" t="s">
        <v>94</v>
      </c>
      <c r="BK318" s="107">
        <f>ROUND(I318*H318,2)</f>
        <v>0</v>
      </c>
      <c r="BL318" s="17" t="s">
        <v>514</v>
      </c>
      <c r="BM318" s="189" t="s">
        <v>515</v>
      </c>
    </row>
    <row r="319" spans="1:65" s="2" customFormat="1" ht="24.2" customHeight="1">
      <c r="A319" s="34"/>
      <c r="B319" s="145"/>
      <c r="C319" s="177" t="s">
        <v>516</v>
      </c>
      <c r="D319" s="177" t="s">
        <v>164</v>
      </c>
      <c r="E319" s="178" t="s">
        <v>517</v>
      </c>
      <c r="F319" s="179" t="s">
        <v>518</v>
      </c>
      <c r="G319" s="180" t="s">
        <v>513</v>
      </c>
      <c r="H319" s="181">
        <v>1</v>
      </c>
      <c r="I319" s="182"/>
      <c r="J319" s="183">
        <f>ROUND(I319*H319,2)</f>
        <v>0</v>
      </c>
      <c r="K319" s="184"/>
      <c r="L319" s="35"/>
      <c r="M319" s="216" t="s">
        <v>1</v>
      </c>
      <c r="N319" s="217" t="s">
        <v>41</v>
      </c>
      <c r="O319" s="218"/>
      <c r="P319" s="219">
        <f>O319*H319</f>
        <v>0</v>
      </c>
      <c r="Q319" s="219">
        <v>0</v>
      </c>
      <c r="R319" s="219">
        <f>Q319*H319</f>
        <v>0</v>
      </c>
      <c r="S319" s="219">
        <v>0</v>
      </c>
      <c r="T319" s="220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89" t="s">
        <v>514</v>
      </c>
      <c r="AT319" s="189" t="s">
        <v>164</v>
      </c>
      <c r="AU319" s="189" t="s">
        <v>83</v>
      </c>
      <c r="AY319" s="17" t="s">
        <v>162</v>
      </c>
      <c r="BE319" s="107">
        <f>IF(N319="základná",J319,0)</f>
        <v>0</v>
      </c>
      <c r="BF319" s="107">
        <f>IF(N319="znížená",J319,0)</f>
        <v>0</v>
      </c>
      <c r="BG319" s="107">
        <f>IF(N319="zákl. prenesená",J319,0)</f>
        <v>0</v>
      </c>
      <c r="BH319" s="107">
        <f>IF(N319="zníž. prenesená",J319,0)</f>
        <v>0</v>
      </c>
      <c r="BI319" s="107">
        <f>IF(N319="nulová",J319,0)</f>
        <v>0</v>
      </c>
      <c r="BJ319" s="17" t="s">
        <v>94</v>
      </c>
      <c r="BK319" s="107">
        <f>ROUND(I319*H319,2)</f>
        <v>0</v>
      </c>
      <c r="BL319" s="17" t="s">
        <v>514</v>
      </c>
      <c r="BM319" s="189" t="s">
        <v>519</v>
      </c>
    </row>
    <row r="320" spans="1:65" s="2" customFormat="1" ht="6.95" customHeight="1">
      <c r="A320" s="34"/>
      <c r="B320" s="52"/>
      <c r="C320" s="53"/>
      <c r="D320" s="53"/>
      <c r="E320" s="53"/>
      <c r="F320" s="53"/>
      <c r="G320" s="53"/>
      <c r="H320" s="53"/>
      <c r="I320" s="53"/>
      <c r="J320" s="53"/>
      <c r="K320" s="53"/>
      <c r="L320" s="35"/>
      <c r="M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</row>
  </sheetData>
  <autoFilter ref="C141:K319" xr:uid="{00000000-0009-0000-0000-000005000000}"/>
  <mergeCells count="17">
    <mergeCell ref="E134:H134"/>
    <mergeCell ref="L2:V2"/>
    <mergeCell ref="D116:F116"/>
    <mergeCell ref="D117:F117"/>
    <mergeCell ref="D118:F118"/>
    <mergeCell ref="E130:H130"/>
    <mergeCell ref="E132:H132"/>
    <mergeCell ref="E85:H85"/>
    <mergeCell ref="E87:H87"/>
    <mergeCell ref="E89:H89"/>
    <mergeCell ref="D114:F114"/>
    <mergeCell ref="D115:F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6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105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125</v>
      </c>
      <c r="L4" s="20"/>
      <c r="M4" s="114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83" t="str">
        <f>'Rekapitulácia stavby'!K6</f>
        <v>Výstavba a obnova občianskej infraštruktúry v lesných ekosystémoch SNV</v>
      </c>
      <c r="F7" s="284"/>
      <c r="G7" s="284"/>
      <c r="H7" s="284"/>
      <c r="L7" s="20"/>
    </row>
    <row r="8" spans="1:46" s="1" customFormat="1" ht="12" customHeight="1">
      <c r="B8" s="20"/>
      <c r="D8" s="27" t="s">
        <v>126</v>
      </c>
      <c r="L8" s="20"/>
    </row>
    <row r="9" spans="1:46" s="2" customFormat="1" ht="16.5" customHeight="1">
      <c r="A9" s="34"/>
      <c r="B9" s="35"/>
      <c r="C9" s="34"/>
      <c r="D9" s="34"/>
      <c r="E9" s="283" t="s">
        <v>548</v>
      </c>
      <c r="F9" s="285"/>
      <c r="G9" s="285"/>
      <c r="H9" s="285"/>
      <c r="I9" s="34"/>
      <c r="J9" s="34"/>
      <c r="K9" s="34"/>
      <c r="L9" s="4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5"/>
      <c r="C10" s="34"/>
      <c r="D10" s="27" t="s">
        <v>264</v>
      </c>
      <c r="E10" s="34"/>
      <c r="F10" s="34"/>
      <c r="G10" s="34"/>
      <c r="H10" s="34"/>
      <c r="I10" s="34"/>
      <c r="J10" s="34"/>
      <c r="K10" s="34"/>
      <c r="L10" s="4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6.5" customHeight="1">
      <c r="A11" s="34"/>
      <c r="B11" s="35"/>
      <c r="C11" s="34"/>
      <c r="D11" s="34"/>
      <c r="E11" s="237" t="s">
        <v>550</v>
      </c>
      <c r="F11" s="285"/>
      <c r="G11" s="285"/>
      <c r="H11" s="285"/>
      <c r="I11" s="34"/>
      <c r="J11" s="34"/>
      <c r="K11" s="34"/>
      <c r="L11" s="4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1.25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4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2" customHeight="1">
      <c r="A13" s="34"/>
      <c r="B13" s="35"/>
      <c r="C13" s="34"/>
      <c r="D13" s="27" t="s">
        <v>16</v>
      </c>
      <c r="E13" s="34"/>
      <c r="F13" s="25" t="s">
        <v>1</v>
      </c>
      <c r="G13" s="34"/>
      <c r="H13" s="34"/>
      <c r="I13" s="27" t="s">
        <v>17</v>
      </c>
      <c r="J13" s="25" t="s">
        <v>1</v>
      </c>
      <c r="K13" s="34"/>
      <c r="L13" s="4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7" t="s">
        <v>18</v>
      </c>
      <c r="E14" s="34"/>
      <c r="F14" s="25" t="s">
        <v>19</v>
      </c>
      <c r="G14" s="34"/>
      <c r="H14" s="34"/>
      <c r="I14" s="27" t="s">
        <v>20</v>
      </c>
      <c r="J14" s="60">
        <f>'Rekapitulácia stavby'!AN8</f>
        <v>44873</v>
      </c>
      <c r="K14" s="34"/>
      <c r="L14" s="4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0.9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4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2" customHeight="1">
      <c r="A16" s="34"/>
      <c r="B16" s="35"/>
      <c r="C16" s="34"/>
      <c r="D16" s="27" t="s">
        <v>21</v>
      </c>
      <c r="E16" s="34"/>
      <c r="F16" s="34"/>
      <c r="G16" s="34"/>
      <c r="H16" s="34"/>
      <c r="I16" s="27" t="s">
        <v>22</v>
      </c>
      <c r="J16" s="25" t="s">
        <v>1</v>
      </c>
      <c r="K16" s="34"/>
      <c r="L16" s="4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8" customHeight="1">
      <c r="A17" s="34"/>
      <c r="B17" s="35"/>
      <c r="C17" s="34"/>
      <c r="D17" s="34"/>
      <c r="E17" s="25" t="s">
        <v>23</v>
      </c>
      <c r="F17" s="34"/>
      <c r="G17" s="34"/>
      <c r="H17" s="34"/>
      <c r="I17" s="27" t="s">
        <v>24</v>
      </c>
      <c r="J17" s="25" t="s">
        <v>1</v>
      </c>
      <c r="K17" s="34"/>
      <c r="L17" s="4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6.95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4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2" customHeight="1">
      <c r="A19" s="34"/>
      <c r="B19" s="35"/>
      <c r="C19" s="34"/>
      <c r="D19" s="27" t="s">
        <v>25</v>
      </c>
      <c r="E19" s="34"/>
      <c r="F19" s="34"/>
      <c r="G19" s="34"/>
      <c r="H19" s="34"/>
      <c r="I19" s="27" t="s">
        <v>22</v>
      </c>
      <c r="J19" s="28" t="str">
        <f>'Rekapitulácia stavby'!AN13</f>
        <v>Vyplň údaj</v>
      </c>
      <c r="K19" s="34"/>
      <c r="L19" s="4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8" customHeight="1">
      <c r="A20" s="34"/>
      <c r="B20" s="35"/>
      <c r="C20" s="34"/>
      <c r="D20" s="34"/>
      <c r="E20" s="286" t="str">
        <f>'Rekapitulácia stavby'!E14</f>
        <v>Vyplň údaj</v>
      </c>
      <c r="F20" s="244"/>
      <c r="G20" s="244"/>
      <c r="H20" s="244"/>
      <c r="I20" s="27" t="s">
        <v>24</v>
      </c>
      <c r="J20" s="28" t="str">
        <f>'Rekapitulácia stavby'!AN14</f>
        <v>Vyplň údaj</v>
      </c>
      <c r="K20" s="34"/>
      <c r="L20" s="4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6.95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4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2" customHeight="1">
      <c r="A22" s="34"/>
      <c r="B22" s="35"/>
      <c r="C22" s="34"/>
      <c r="D22" s="27" t="s">
        <v>27</v>
      </c>
      <c r="E22" s="34"/>
      <c r="F22" s="34"/>
      <c r="G22" s="34"/>
      <c r="H22" s="34"/>
      <c r="I22" s="27" t="s">
        <v>22</v>
      </c>
      <c r="J22" s="25" t="s">
        <v>1</v>
      </c>
      <c r="K22" s="34"/>
      <c r="L22" s="4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8" customHeight="1">
      <c r="A23" s="34"/>
      <c r="B23" s="35"/>
      <c r="C23" s="34"/>
      <c r="D23" s="34"/>
      <c r="E23" s="25" t="s">
        <v>28</v>
      </c>
      <c r="F23" s="34"/>
      <c r="G23" s="34"/>
      <c r="H23" s="34"/>
      <c r="I23" s="27" t="s">
        <v>24</v>
      </c>
      <c r="J23" s="25" t="s">
        <v>1</v>
      </c>
      <c r="K23" s="34"/>
      <c r="L23" s="4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6.95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4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12" customHeight="1">
      <c r="A25" s="34"/>
      <c r="B25" s="35"/>
      <c r="C25" s="34"/>
      <c r="D25" s="27" t="s">
        <v>30</v>
      </c>
      <c r="E25" s="34"/>
      <c r="F25" s="34"/>
      <c r="G25" s="34"/>
      <c r="H25" s="34"/>
      <c r="I25" s="27" t="s">
        <v>22</v>
      </c>
      <c r="J25" s="25" t="str">
        <f>IF('Rekapitulácia stavby'!AN19="","",'Rekapitulácia stavby'!AN19)</f>
        <v/>
      </c>
      <c r="K25" s="34"/>
      <c r="L25" s="4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8" customHeight="1">
      <c r="A26" s="34"/>
      <c r="B26" s="35"/>
      <c r="C26" s="34"/>
      <c r="D26" s="34"/>
      <c r="E26" s="25" t="str">
        <f>IF('Rekapitulácia stavby'!E20="","",'Rekapitulácia stavby'!E20)</f>
        <v xml:space="preserve"> </v>
      </c>
      <c r="F26" s="34"/>
      <c r="G26" s="34"/>
      <c r="H26" s="34"/>
      <c r="I26" s="27" t="s">
        <v>24</v>
      </c>
      <c r="J26" s="25" t="str">
        <f>IF('Rekapitulácia stavby'!AN20="","",'Rekapitulácia stavby'!AN20)</f>
        <v/>
      </c>
      <c r="K26" s="34"/>
      <c r="L26" s="4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47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12" customHeight="1">
      <c r="A28" s="34"/>
      <c r="B28" s="35"/>
      <c r="C28" s="34"/>
      <c r="D28" s="27" t="s">
        <v>32</v>
      </c>
      <c r="E28" s="34"/>
      <c r="F28" s="34"/>
      <c r="G28" s="34"/>
      <c r="H28" s="34"/>
      <c r="I28" s="34"/>
      <c r="J28" s="34"/>
      <c r="K28" s="34"/>
      <c r="L28" s="4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8" customFormat="1" ht="16.5" customHeight="1">
      <c r="A29" s="115"/>
      <c r="B29" s="116"/>
      <c r="C29" s="115"/>
      <c r="D29" s="115"/>
      <c r="E29" s="249" t="s">
        <v>1</v>
      </c>
      <c r="F29" s="249"/>
      <c r="G29" s="249"/>
      <c r="H29" s="249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4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5"/>
      <c r="C31" s="34"/>
      <c r="D31" s="71"/>
      <c r="E31" s="71"/>
      <c r="F31" s="71"/>
      <c r="G31" s="71"/>
      <c r="H31" s="71"/>
      <c r="I31" s="71"/>
      <c r="J31" s="71"/>
      <c r="K31" s="71"/>
      <c r="L31" s="4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5"/>
      <c r="C32" s="34"/>
      <c r="D32" s="25" t="s">
        <v>128</v>
      </c>
      <c r="E32" s="34"/>
      <c r="F32" s="34"/>
      <c r="G32" s="34"/>
      <c r="H32" s="34"/>
      <c r="I32" s="34"/>
      <c r="J32" s="33">
        <f>J98</f>
        <v>0</v>
      </c>
      <c r="K32" s="34"/>
      <c r="L32" s="4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5"/>
      <c r="C33" s="34"/>
      <c r="D33" s="32" t="s">
        <v>119</v>
      </c>
      <c r="E33" s="34"/>
      <c r="F33" s="34"/>
      <c r="G33" s="34"/>
      <c r="H33" s="34"/>
      <c r="I33" s="34"/>
      <c r="J33" s="33">
        <f>J109</f>
        <v>0</v>
      </c>
      <c r="K33" s="34"/>
      <c r="L33" s="4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25.35" customHeight="1">
      <c r="A34" s="34"/>
      <c r="B34" s="35"/>
      <c r="C34" s="34"/>
      <c r="D34" s="118" t="s">
        <v>35</v>
      </c>
      <c r="E34" s="34"/>
      <c r="F34" s="34"/>
      <c r="G34" s="34"/>
      <c r="H34" s="34"/>
      <c r="I34" s="34"/>
      <c r="J34" s="76">
        <f>ROUND(J32 + J33, 2)</f>
        <v>0</v>
      </c>
      <c r="K34" s="34"/>
      <c r="L34" s="4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6.95" customHeight="1">
      <c r="A35" s="34"/>
      <c r="B35" s="35"/>
      <c r="C35" s="34"/>
      <c r="D35" s="71"/>
      <c r="E35" s="71"/>
      <c r="F35" s="71"/>
      <c r="G35" s="71"/>
      <c r="H35" s="71"/>
      <c r="I35" s="71"/>
      <c r="J35" s="71"/>
      <c r="K35" s="71"/>
      <c r="L35" s="4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5"/>
      <c r="C36" s="34"/>
      <c r="D36" s="34"/>
      <c r="E36" s="34"/>
      <c r="F36" s="38" t="s">
        <v>37</v>
      </c>
      <c r="G36" s="34"/>
      <c r="H36" s="34"/>
      <c r="I36" s="38" t="s">
        <v>36</v>
      </c>
      <c r="J36" s="38" t="s">
        <v>38</v>
      </c>
      <c r="K36" s="34"/>
      <c r="L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customHeight="1">
      <c r="A37" s="34"/>
      <c r="B37" s="35"/>
      <c r="C37" s="34"/>
      <c r="D37" s="119" t="s">
        <v>39</v>
      </c>
      <c r="E37" s="40" t="s">
        <v>40</v>
      </c>
      <c r="F37" s="120">
        <f>ROUND((SUM(BE109:BE116) + SUM(BE138:BE166)),  2)</f>
        <v>0</v>
      </c>
      <c r="G37" s="121"/>
      <c r="H37" s="121"/>
      <c r="I37" s="122">
        <v>0.2</v>
      </c>
      <c r="J37" s="120">
        <f>ROUND(((SUM(BE109:BE116) + SUM(BE138:BE166))*I37),  2)</f>
        <v>0</v>
      </c>
      <c r="K37" s="34"/>
      <c r="L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35"/>
      <c r="C38" s="34"/>
      <c r="D38" s="34"/>
      <c r="E38" s="40" t="s">
        <v>41</v>
      </c>
      <c r="F38" s="120">
        <f>ROUND((SUM(BF109:BF116) + SUM(BF138:BF166)),  2)</f>
        <v>0</v>
      </c>
      <c r="G38" s="121"/>
      <c r="H38" s="121"/>
      <c r="I38" s="122">
        <v>0.2</v>
      </c>
      <c r="J38" s="120">
        <f>ROUND(((SUM(BF109:BF116) + SUM(BF138:BF166))*I38),  2)</f>
        <v>0</v>
      </c>
      <c r="K38" s="34"/>
      <c r="L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5"/>
      <c r="C39" s="34"/>
      <c r="D39" s="34"/>
      <c r="E39" s="27" t="s">
        <v>42</v>
      </c>
      <c r="F39" s="123">
        <f>ROUND((SUM(BG109:BG116) + SUM(BG138:BG166)),  2)</f>
        <v>0</v>
      </c>
      <c r="G39" s="34"/>
      <c r="H39" s="34"/>
      <c r="I39" s="124">
        <v>0.2</v>
      </c>
      <c r="J39" s="123">
        <f>0</f>
        <v>0</v>
      </c>
      <c r="K39" s="34"/>
      <c r="L39" s="4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hidden="1" customHeight="1">
      <c r="A40" s="34"/>
      <c r="B40" s="35"/>
      <c r="C40" s="34"/>
      <c r="D40" s="34"/>
      <c r="E40" s="27" t="s">
        <v>43</v>
      </c>
      <c r="F40" s="123">
        <f>ROUND((SUM(BH109:BH116) + SUM(BH138:BH166)),  2)</f>
        <v>0</v>
      </c>
      <c r="G40" s="34"/>
      <c r="H40" s="34"/>
      <c r="I40" s="124">
        <v>0.2</v>
      </c>
      <c r="J40" s="123">
        <f>0</f>
        <v>0</v>
      </c>
      <c r="K40" s="34"/>
      <c r="L40" s="4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14.45" hidden="1" customHeight="1">
      <c r="A41" s="34"/>
      <c r="B41" s="35"/>
      <c r="C41" s="34"/>
      <c r="D41" s="34"/>
      <c r="E41" s="40" t="s">
        <v>44</v>
      </c>
      <c r="F41" s="120">
        <f>ROUND((SUM(BI109:BI116) + SUM(BI138:BI166)),  2)</f>
        <v>0</v>
      </c>
      <c r="G41" s="121"/>
      <c r="H41" s="121"/>
      <c r="I41" s="122">
        <v>0</v>
      </c>
      <c r="J41" s="120">
        <f>0</f>
        <v>0</v>
      </c>
      <c r="K41" s="34"/>
      <c r="L41" s="47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6.9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47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5.35" customHeight="1">
      <c r="A43" s="34"/>
      <c r="B43" s="35"/>
      <c r="C43" s="112"/>
      <c r="D43" s="125" t="s">
        <v>45</v>
      </c>
      <c r="E43" s="65"/>
      <c r="F43" s="65"/>
      <c r="G43" s="126" t="s">
        <v>46</v>
      </c>
      <c r="H43" s="127" t="s">
        <v>47</v>
      </c>
      <c r="I43" s="65"/>
      <c r="J43" s="128">
        <f>SUM(J34:J41)</f>
        <v>0</v>
      </c>
      <c r="K43" s="129"/>
      <c r="L43" s="47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14.45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47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7"/>
      <c r="D50" s="48" t="s">
        <v>48</v>
      </c>
      <c r="E50" s="49"/>
      <c r="F50" s="49"/>
      <c r="G50" s="48" t="s">
        <v>49</v>
      </c>
      <c r="H50" s="49"/>
      <c r="I50" s="49"/>
      <c r="J50" s="49"/>
      <c r="K50" s="49"/>
      <c r="L50" s="47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5"/>
      <c r="C61" s="34"/>
      <c r="D61" s="50" t="s">
        <v>50</v>
      </c>
      <c r="E61" s="37"/>
      <c r="F61" s="130" t="s">
        <v>51</v>
      </c>
      <c r="G61" s="50" t="s">
        <v>50</v>
      </c>
      <c r="H61" s="37"/>
      <c r="I61" s="37"/>
      <c r="J61" s="131" t="s">
        <v>51</v>
      </c>
      <c r="K61" s="37"/>
      <c r="L61" s="47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5"/>
      <c r="C65" s="34"/>
      <c r="D65" s="48" t="s">
        <v>52</v>
      </c>
      <c r="E65" s="51"/>
      <c r="F65" s="51"/>
      <c r="G65" s="48" t="s">
        <v>53</v>
      </c>
      <c r="H65" s="51"/>
      <c r="I65" s="51"/>
      <c r="J65" s="51"/>
      <c r="K65" s="51"/>
      <c r="L65" s="47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5"/>
      <c r="C76" s="34"/>
      <c r="D76" s="50" t="s">
        <v>50</v>
      </c>
      <c r="E76" s="37"/>
      <c r="F76" s="130" t="s">
        <v>51</v>
      </c>
      <c r="G76" s="50" t="s">
        <v>50</v>
      </c>
      <c r="H76" s="37"/>
      <c r="I76" s="37"/>
      <c r="J76" s="131" t="s">
        <v>51</v>
      </c>
      <c r="K76" s="37"/>
      <c r="L76" s="47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31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31" s="2" customFormat="1" ht="24.95" customHeight="1">
      <c r="A82" s="34"/>
      <c r="B82" s="35"/>
      <c r="C82" s="21" t="s">
        <v>129</v>
      </c>
      <c r="D82" s="34"/>
      <c r="E82" s="34"/>
      <c r="F82" s="34"/>
      <c r="G82" s="34"/>
      <c r="H82" s="34"/>
      <c r="I82" s="34"/>
      <c r="J82" s="34"/>
      <c r="K82" s="34"/>
      <c r="L82" s="4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31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4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31" s="2" customFormat="1" ht="12" customHeight="1">
      <c r="A84" s="34"/>
      <c r="B84" s="35"/>
      <c r="C84" s="27" t="s">
        <v>15</v>
      </c>
      <c r="D84" s="34"/>
      <c r="E84" s="34"/>
      <c r="F84" s="34"/>
      <c r="G84" s="34"/>
      <c r="H84" s="34"/>
      <c r="I84" s="34"/>
      <c r="J84" s="34"/>
      <c r="K84" s="34"/>
      <c r="L84" s="4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31" s="2" customFormat="1" ht="16.5" customHeight="1">
      <c r="A85" s="34"/>
      <c r="B85" s="35"/>
      <c r="C85" s="34"/>
      <c r="D85" s="34"/>
      <c r="E85" s="283" t="str">
        <f>E7</f>
        <v>Výstavba a obnova občianskej infraštruktúry v lesných ekosystémoch SNV</v>
      </c>
      <c r="F85" s="284"/>
      <c r="G85" s="284"/>
      <c r="H85" s="284"/>
      <c r="I85" s="34"/>
      <c r="J85" s="34"/>
      <c r="K85" s="34"/>
      <c r="L85" s="4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31" s="1" customFormat="1" ht="12" customHeight="1">
      <c r="B86" s="20"/>
      <c r="C86" s="27" t="s">
        <v>126</v>
      </c>
      <c r="L86" s="20"/>
    </row>
    <row r="87" spans="1:31" s="2" customFormat="1" ht="16.5" customHeight="1">
      <c r="A87" s="34"/>
      <c r="B87" s="35"/>
      <c r="C87" s="34"/>
      <c r="D87" s="34"/>
      <c r="E87" s="283" t="s">
        <v>548</v>
      </c>
      <c r="F87" s="285"/>
      <c r="G87" s="285"/>
      <c r="H87" s="285"/>
      <c r="I87" s="34"/>
      <c r="J87" s="34"/>
      <c r="K87" s="34"/>
      <c r="L87" s="4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31" s="2" customFormat="1" ht="12" customHeight="1">
      <c r="A88" s="34"/>
      <c r="B88" s="35"/>
      <c r="C88" s="27" t="s">
        <v>264</v>
      </c>
      <c r="D88" s="34"/>
      <c r="E88" s="34"/>
      <c r="F88" s="34"/>
      <c r="G88" s="34"/>
      <c r="H88" s="34"/>
      <c r="I88" s="34"/>
      <c r="J88" s="34"/>
      <c r="K88" s="34"/>
      <c r="L88" s="4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31" s="2" customFormat="1" ht="16.5" customHeight="1">
      <c r="A89" s="34"/>
      <c r="B89" s="35"/>
      <c r="C89" s="34"/>
      <c r="D89" s="34"/>
      <c r="E89" s="237" t="str">
        <f>E11</f>
        <v>SO 04-1 - Lavičky a odpadkové koše, ohnisko</v>
      </c>
      <c r="F89" s="285"/>
      <c r="G89" s="285"/>
      <c r="H89" s="285"/>
      <c r="I89" s="34"/>
      <c r="J89" s="34"/>
      <c r="K89" s="34"/>
      <c r="L89" s="4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31" s="2" customFormat="1" ht="6.9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4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31" s="2" customFormat="1" ht="12" customHeight="1">
      <c r="A91" s="34"/>
      <c r="B91" s="35"/>
      <c r="C91" s="27" t="s">
        <v>18</v>
      </c>
      <c r="D91" s="34"/>
      <c r="E91" s="34"/>
      <c r="F91" s="25" t="str">
        <f>F14</f>
        <v>Lesy mesta Spišská Nová Ves</v>
      </c>
      <c r="G91" s="34"/>
      <c r="H91" s="34"/>
      <c r="I91" s="27" t="s">
        <v>20</v>
      </c>
      <c r="J91" s="60">
        <f>IF(J14="","",J14)</f>
        <v>44873</v>
      </c>
      <c r="K91" s="34"/>
      <c r="L91" s="4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31" s="2" customFormat="1" ht="6.95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47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31" s="2" customFormat="1" ht="15.2" customHeight="1">
      <c r="A93" s="34"/>
      <c r="B93" s="35"/>
      <c r="C93" s="27" t="s">
        <v>21</v>
      </c>
      <c r="D93" s="34"/>
      <c r="E93" s="34"/>
      <c r="F93" s="25" t="str">
        <f>E17</f>
        <v xml:space="preserve">Lesy mesta Spišská Nová Ves s.r.o. </v>
      </c>
      <c r="G93" s="34"/>
      <c r="H93" s="34"/>
      <c r="I93" s="27" t="s">
        <v>27</v>
      </c>
      <c r="J93" s="30" t="str">
        <f>E23</f>
        <v>MK2 PLUS, s.r.o.</v>
      </c>
      <c r="K93" s="34"/>
      <c r="L93" s="4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31" s="2" customFormat="1" ht="15.2" customHeight="1">
      <c r="A94" s="34"/>
      <c r="B94" s="35"/>
      <c r="C94" s="27" t="s">
        <v>25</v>
      </c>
      <c r="D94" s="34"/>
      <c r="E94" s="34"/>
      <c r="F94" s="25" t="str">
        <f>IF(E20="","",E20)</f>
        <v>Vyplň údaj</v>
      </c>
      <c r="G94" s="34"/>
      <c r="H94" s="34"/>
      <c r="I94" s="27" t="s">
        <v>30</v>
      </c>
      <c r="J94" s="30" t="str">
        <f>E26</f>
        <v xml:space="preserve"> </v>
      </c>
      <c r="K94" s="34"/>
      <c r="L94" s="47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31" s="2" customFormat="1" ht="10.3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47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31" s="2" customFormat="1" ht="29.25" customHeight="1">
      <c r="A96" s="34"/>
      <c r="B96" s="35"/>
      <c r="C96" s="132" t="s">
        <v>130</v>
      </c>
      <c r="D96" s="112"/>
      <c r="E96" s="112"/>
      <c r="F96" s="112"/>
      <c r="G96" s="112"/>
      <c r="H96" s="112"/>
      <c r="I96" s="112"/>
      <c r="J96" s="133" t="s">
        <v>131</v>
      </c>
      <c r="K96" s="112"/>
      <c r="L96" s="47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pans="1:65" s="2" customFormat="1" ht="10.35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47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pans="1:65" s="2" customFormat="1" ht="22.9" customHeight="1">
      <c r="A98" s="34"/>
      <c r="B98" s="35"/>
      <c r="C98" s="134" t="s">
        <v>132</v>
      </c>
      <c r="D98" s="34"/>
      <c r="E98" s="34"/>
      <c r="F98" s="34"/>
      <c r="G98" s="34"/>
      <c r="H98" s="34"/>
      <c r="I98" s="34"/>
      <c r="J98" s="76">
        <f>J138</f>
        <v>0</v>
      </c>
      <c r="K98" s="34"/>
      <c r="L98" s="47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7" t="s">
        <v>133</v>
      </c>
    </row>
    <row r="99" spans="1:65" s="9" customFormat="1" ht="24.95" customHeight="1">
      <c r="B99" s="135"/>
      <c r="D99" s="136" t="s">
        <v>134</v>
      </c>
      <c r="E99" s="137"/>
      <c r="F99" s="137"/>
      <c r="G99" s="137"/>
      <c r="H99" s="137"/>
      <c r="I99" s="137"/>
      <c r="J99" s="138">
        <f>J139</f>
        <v>0</v>
      </c>
      <c r="L99" s="135"/>
    </row>
    <row r="100" spans="1:65" s="10" customFormat="1" ht="19.899999999999999" customHeight="1">
      <c r="B100" s="139"/>
      <c r="D100" s="140" t="s">
        <v>135</v>
      </c>
      <c r="E100" s="141"/>
      <c r="F100" s="141"/>
      <c r="G100" s="141"/>
      <c r="H100" s="141"/>
      <c r="I100" s="141"/>
      <c r="J100" s="142">
        <f>J140</f>
        <v>0</v>
      </c>
      <c r="L100" s="139"/>
    </row>
    <row r="101" spans="1:65" s="10" customFormat="1" ht="19.899999999999999" customHeight="1">
      <c r="B101" s="139"/>
      <c r="D101" s="140" t="s">
        <v>266</v>
      </c>
      <c r="E101" s="141"/>
      <c r="F101" s="141"/>
      <c r="G101" s="141"/>
      <c r="H101" s="141"/>
      <c r="I101" s="141"/>
      <c r="J101" s="142">
        <f>J145</f>
        <v>0</v>
      </c>
      <c r="L101" s="139"/>
    </row>
    <row r="102" spans="1:65" s="10" customFormat="1" ht="19.899999999999999" customHeight="1">
      <c r="B102" s="139"/>
      <c r="D102" s="140" t="s">
        <v>269</v>
      </c>
      <c r="E102" s="141"/>
      <c r="F102" s="141"/>
      <c r="G102" s="141"/>
      <c r="H102" s="141"/>
      <c r="I102" s="141"/>
      <c r="J102" s="142">
        <f>J154</f>
        <v>0</v>
      </c>
      <c r="L102" s="139"/>
    </row>
    <row r="103" spans="1:65" s="9" customFormat="1" ht="24.95" customHeight="1">
      <c r="B103" s="135"/>
      <c r="D103" s="136" t="s">
        <v>136</v>
      </c>
      <c r="E103" s="137"/>
      <c r="F103" s="137"/>
      <c r="G103" s="137"/>
      <c r="H103" s="137"/>
      <c r="I103" s="137"/>
      <c r="J103" s="138">
        <f>J156</f>
        <v>0</v>
      </c>
      <c r="L103" s="135"/>
    </row>
    <row r="104" spans="1:65" s="10" customFormat="1" ht="19.899999999999999" customHeight="1">
      <c r="B104" s="139"/>
      <c r="D104" s="140" t="s">
        <v>137</v>
      </c>
      <c r="E104" s="141"/>
      <c r="F104" s="141"/>
      <c r="G104" s="141"/>
      <c r="H104" s="141"/>
      <c r="I104" s="141"/>
      <c r="J104" s="142">
        <f>J157</f>
        <v>0</v>
      </c>
      <c r="L104" s="139"/>
    </row>
    <row r="105" spans="1:65" s="9" customFormat="1" ht="24.95" customHeight="1">
      <c r="B105" s="135"/>
      <c r="D105" s="136" t="s">
        <v>521</v>
      </c>
      <c r="E105" s="137"/>
      <c r="F105" s="137"/>
      <c r="G105" s="137"/>
      <c r="H105" s="137"/>
      <c r="I105" s="137"/>
      <c r="J105" s="138">
        <f>J163</f>
        <v>0</v>
      </c>
      <c r="L105" s="135"/>
    </row>
    <row r="106" spans="1:65" s="9" customFormat="1" ht="24.95" customHeight="1">
      <c r="B106" s="135"/>
      <c r="D106" s="136" t="s">
        <v>272</v>
      </c>
      <c r="E106" s="137"/>
      <c r="F106" s="137"/>
      <c r="G106" s="137"/>
      <c r="H106" s="137"/>
      <c r="I106" s="137"/>
      <c r="J106" s="138">
        <f>J165</f>
        <v>0</v>
      </c>
      <c r="L106" s="135"/>
    </row>
    <row r="107" spans="1:65" s="2" customFormat="1" ht="21.75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47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65" s="2" customFormat="1" ht="6.95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47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65" s="2" customFormat="1" ht="29.25" customHeight="1">
      <c r="A109" s="34"/>
      <c r="B109" s="35"/>
      <c r="C109" s="134" t="s">
        <v>139</v>
      </c>
      <c r="D109" s="34"/>
      <c r="E109" s="34"/>
      <c r="F109" s="34"/>
      <c r="G109" s="34"/>
      <c r="H109" s="34"/>
      <c r="I109" s="34"/>
      <c r="J109" s="143">
        <f>ROUND(J110 + J111 + J112 + J113 + J114 + J115,2)</f>
        <v>0</v>
      </c>
      <c r="K109" s="34"/>
      <c r="L109" s="47"/>
      <c r="N109" s="144" t="s">
        <v>39</v>
      </c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65" s="2" customFormat="1" ht="18" customHeight="1">
      <c r="A110" s="34"/>
      <c r="B110" s="145"/>
      <c r="C110" s="146"/>
      <c r="D110" s="240" t="s">
        <v>140</v>
      </c>
      <c r="E110" s="287"/>
      <c r="F110" s="287"/>
      <c r="G110" s="146"/>
      <c r="H110" s="146"/>
      <c r="I110" s="146"/>
      <c r="J110" s="104">
        <v>0</v>
      </c>
      <c r="K110" s="146"/>
      <c r="L110" s="148"/>
      <c r="M110" s="149"/>
      <c r="N110" s="150" t="s">
        <v>41</v>
      </c>
      <c r="O110" s="149"/>
      <c r="P110" s="149"/>
      <c r="Q110" s="149"/>
      <c r="R110" s="149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51" t="s">
        <v>141</v>
      </c>
      <c r="AZ110" s="149"/>
      <c r="BA110" s="149"/>
      <c r="BB110" s="149"/>
      <c r="BC110" s="149"/>
      <c r="BD110" s="149"/>
      <c r="BE110" s="152">
        <f t="shared" ref="BE110:BE115" si="0">IF(N110="základná",J110,0)</f>
        <v>0</v>
      </c>
      <c r="BF110" s="152">
        <f t="shared" ref="BF110:BF115" si="1">IF(N110="znížená",J110,0)</f>
        <v>0</v>
      </c>
      <c r="BG110" s="152">
        <f t="shared" ref="BG110:BG115" si="2">IF(N110="zákl. prenesená",J110,0)</f>
        <v>0</v>
      </c>
      <c r="BH110" s="152">
        <f t="shared" ref="BH110:BH115" si="3">IF(N110="zníž. prenesená",J110,0)</f>
        <v>0</v>
      </c>
      <c r="BI110" s="152">
        <f t="shared" ref="BI110:BI115" si="4">IF(N110="nulová",J110,0)</f>
        <v>0</v>
      </c>
      <c r="BJ110" s="151" t="s">
        <v>94</v>
      </c>
      <c r="BK110" s="149"/>
      <c r="BL110" s="149"/>
      <c r="BM110" s="149"/>
    </row>
    <row r="111" spans="1:65" s="2" customFormat="1" ht="18" customHeight="1">
      <c r="A111" s="34"/>
      <c r="B111" s="145"/>
      <c r="C111" s="146"/>
      <c r="D111" s="240" t="s">
        <v>142</v>
      </c>
      <c r="E111" s="287"/>
      <c r="F111" s="287"/>
      <c r="G111" s="146"/>
      <c r="H111" s="146"/>
      <c r="I111" s="146"/>
      <c r="J111" s="104">
        <v>0</v>
      </c>
      <c r="K111" s="146"/>
      <c r="L111" s="148"/>
      <c r="M111" s="149"/>
      <c r="N111" s="150" t="s">
        <v>41</v>
      </c>
      <c r="O111" s="149"/>
      <c r="P111" s="149"/>
      <c r="Q111" s="149"/>
      <c r="R111" s="149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51" t="s">
        <v>141</v>
      </c>
      <c r="AZ111" s="149"/>
      <c r="BA111" s="149"/>
      <c r="BB111" s="149"/>
      <c r="BC111" s="149"/>
      <c r="BD111" s="149"/>
      <c r="BE111" s="152">
        <f t="shared" si="0"/>
        <v>0</v>
      </c>
      <c r="BF111" s="152">
        <f t="shared" si="1"/>
        <v>0</v>
      </c>
      <c r="BG111" s="152">
        <f t="shared" si="2"/>
        <v>0</v>
      </c>
      <c r="BH111" s="152">
        <f t="shared" si="3"/>
        <v>0</v>
      </c>
      <c r="BI111" s="152">
        <f t="shared" si="4"/>
        <v>0</v>
      </c>
      <c r="BJ111" s="151" t="s">
        <v>94</v>
      </c>
      <c r="BK111" s="149"/>
      <c r="BL111" s="149"/>
      <c r="BM111" s="149"/>
    </row>
    <row r="112" spans="1:65" s="2" customFormat="1" ht="18" customHeight="1">
      <c r="A112" s="34"/>
      <c r="B112" s="145"/>
      <c r="C112" s="146"/>
      <c r="D112" s="240" t="s">
        <v>143</v>
      </c>
      <c r="E112" s="287"/>
      <c r="F112" s="287"/>
      <c r="G112" s="146"/>
      <c r="H112" s="146"/>
      <c r="I112" s="146"/>
      <c r="J112" s="104">
        <v>0</v>
      </c>
      <c r="K112" s="146"/>
      <c r="L112" s="148"/>
      <c r="M112" s="149"/>
      <c r="N112" s="150" t="s">
        <v>41</v>
      </c>
      <c r="O112" s="149"/>
      <c r="P112" s="149"/>
      <c r="Q112" s="149"/>
      <c r="R112" s="149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51" t="s">
        <v>141</v>
      </c>
      <c r="AZ112" s="149"/>
      <c r="BA112" s="149"/>
      <c r="BB112" s="149"/>
      <c r="BC112" s="149"/>
      <c r="BD112" s="149"/>
      <c r="BE112" s="152">
        <f t="shared" si="0"/>
        <v>0</v>
      </c>
      <c r="BF112" s="152">
        <f t="shared" si="1"/>
        <v>0</v>
      </c>
      <c r="BG112" s="152">
        <f t="shared" si="2"/>
        <v>0</v>
      </c>
      <c r="BH112" s="152">
        <f t="shared" si="3"/>
        <v>0</v>
      </c>
      <c r="BI112" s="152">
        <f t="shared" si="4"/>
        <v>0</v>
      </c>
      <c r="BJ112" s="151" t="s">
        <v>94</v>
      </c>
      <c r="BK112" s="149"/>
      <c r="BL112" s="149"/>
      <c r="BM112" s="149"/>
    </row>
    <row r="113" spans="1:65" s="2" customFormat="1" ht="18" customHeight="1">
      <c r="A113" s="34"/>
      <c r="B113" s="145"/>
      <c r="C113" s="146"/>
      <c r="D113" s="240" t="s">
        <v>144</v>
      </c>
      <c r="E113" s="287"/>
      <c r="F113" s="287"/>
      <c r="G113" s="146"/>
      <c r="H113" s="146"/>
      <c r="I113" s="146"/>
      <c r="J113" s="104">
        <v>0</v>
      </c>
      <c r="K113" s="146"/>
      <c r="L113" s="148"/>
      <c r="M113" s="149"/>
      <c r="N113" s="150" t="s">
        <v>41</v>
      </c>
      <c r="O113" s="149"/>
      <c r="P113" s="149"/>
      <c r="Q113" s="149"/>
      <c r="R113" s="149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51" t="s">
        <v>141</v>
      </c>
      <c r="AZ113" s="149"/>
      <c r="BA113" s="149"/>
      <c r="BB113" s="149"/>
      <c r="BC113" s="149"/>
      <c r="BD113" s="149"/>
      <c r="BE113" s="152">
        <f t="shared" si="0"/>
        <v>0</v>
      </c>
      <c r="BF113" s="152">
        <f t="shared" si="1"/>
        <v>0</v>
      </c>
      <c r="BG113" s="152">
        <f t="shared" si="2"/>
        <v>0</v>
      </c>
      <c r="BH113" s="152">
        <f t="shared" si="3"/>
        <v>0</v>
      </c>
      <c r="BI113" s="152">
        <f t="shared" si="4"/>
        <v>0</v>
      </c>
      <c r="BJ113" s="151" t="s">
        <v>94</v>
      </c>
      <c r="BK113" s="149"/>
      <c r="BL113" s="149"/>
      <c r="BM113" s="149"/>
    </row>
    <row r="114" spans="1:65" s="2" customFormat="1" ht="18" customHeight="1">
      <c r="A114" s="34"/>
      <c r="B114" s="145"/>
      <c r="C114" s="146"/>
      <c r="D114" s="240" t="s">
        <v>145</v>
      </c>
      <c r="E114" s="287"/>
      <c r="F114" s="287"/>
      <c r="G114" s="146"/>
      <c r="H114" s="146"/>
      <c r="I114" s="146"/>
      <c r="J114" s="104">
        <v>0</v>
      </c>
      <c r="K114" s="146"/>
      <c r="L114" s="148"/>
      <c r="M114" s="149"/>
      <c r="N114" s="150" t="s">
        <v>41</v>
      </c>
      <c r="O114" s="149"/>
      <c r="P114" s="149"/>
      <c r="Q114" s="149"/>
      <c r="R114" s="149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51" t="s">
        <v>141</v>
      </c>
      <c r="AZ114" s="149"/>
      <c r="BA114" s="149"/>
      <c r="BB114" s="149"/>
      <c r="BC114" s="149"/>
      <c r="BD114" s="149"/>
      <c r="BE114" s="152">
        <f t="shared" si="0"/>
        <v>0</v>
      </c>
      <c r="BF114" s="152">
        <f t="shared" si="1"/>
        <v>0</v>
      </c>
      <c r="BG114" s="152">
        <f t="shared" si="2"/>
        <v>0</v>
      </c>
      <c r="BH114" s="152">
        <f t="shared" si="3"/>
        <v>0</v>
      </c>
      <c r="BI114" s="152">
        <f t="shared" si="4"/>
        <v>0</v>
      </c>
      <c r="BJ114" s="151" t="s">
        <v>94</v>
      </c>
      <c r="BK114" s="149"/>
      <c r="BL114" s="149"/>
      <c r="BM114" s="149"/>
    </row>
    <row r="115" spans="1:65" s="2" customFormat="1" ht="18" customHeight="1">
      <c r="A115" s="34"/>
      <c r="B115" s="145"/>
      <c r="C115" s="146"/>
      <c r="D115" s="147" t="s">
        <v>146</v>
      </c>
      <c r="E115" s="146"/>
      <c r="F115" s="146"/>
      <c r="G115" s="146"/>
      <c r="H115" s="146"/>
      <c r="I115" s="146"/>
      <c r="J115" s="104">
        <f>ROUND(J32*T115,2)</f>
        <v>0</v>
      </c>
      <c r="K115" s="146"/>
      <c r="L115" s="148"/>
      <c r="M115" s="149"/>
      <c r="N115" s="150" t="s">
        <v>41</v>
      </c>
      <c r="O115" s="149"/>
      <c r="P115" s="149"/>
      <c r="Q115" s="149"/>
      <c r="R115" s="149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51" t="s">
        <v>147</v>
      </c>
      <c r="AZ115" s="149"/>
      <c r="BA115" s="149"/>
      <c r="BB115" s="149"/>
      <c r="BC115" s="149"/>
      <c r="BD115" s="149"/>
      <c r="BE115" s="152">
        <f t="shared" si="0"/>
        <v>0</v>
      </c>
      <c r="BF115" s="152">
        <f t="shared" si="1"/>
        <v>0</v>
      </c>
      <c r="BG115" s="152">
        <f t="shared" si="2"/>
        <v>0</v>
      </c>
      <c r="BH115" s="152">
        <f t="shared" si="3"/>
        <v>0</v>
      </c>
      <c r="BI115" s="152">
        <f t="shared" si="4"/>
        <v>0</v>
      </c>
      <c r="BJ115" s="151" t="s">
        <v>94</v>
      </c>
      <c r="BK115" s="149"/>
      <c r="BL115" s="149"/>
      <c r="BM115" s="149"/>
    </row>
    <row r="116" spans="1:65" s="2" customFormat="1" ht="11.25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47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29.25" customHeight="1">
      <c r="A117" s="34"/>
      <c r="B117" s="35"/>
      <c r="C117" s="111" t="s">
        <v>124</v>
      </c>
      <c r="D117" s="112"/>
      <c r="E117" s="112"/>
      <c r="F117" s="112"/>
      <c r="G117" s="112"/>
      <c r="H117" s="112"/>
      <c r="I117" s="112"/>
      <c r="J117" s="113">
        <f>ROUND(J98+J109,2)</f>
        <v>0</v>
      </c>
      <c r="K117" s="112"/>
      <c r="L117" s="47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52"/>
      <c r="C118" s="53"/>
      <c r="D118" s="53"/>
      <c r="E118" s="53"/>
      <c r="F118" s="53"/>
      <c r="G118" s="53"/>
      <c r="H118" s="53"/>
      <c r="I118" s="53"/>
      <c r="J118" s="53"/>
      <c r="K118" s="53"/>
      <c r="L118" s="47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22" spans="1:65" s="2" customFormat="1" ht="6.95" customHeight="1">
      <c r="A122" s="34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47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24.95" customHeight="1">
      <c r="A123" s="34"/>
      <c r="B123" s="35"/>
      <c r="C123" s="21" t="s">
        <v>148</v>
      </c>
      <c r="D123" s="34"/>
      <c r="E123" s="34"/>
      <c r="F123" s="34"/>
      <c r="G123" s="34"/>
      <c r="H123" s="34"/>
      <c r="I123" s="34"/>
      <c r="J123" s="34"/>
      <c r="K123" s="34"/>
      <c r="L123" s="47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2" customFormat="1" ht="6.95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47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5" s="2" customFormat="1" ht="12" customHeight="1">
      <c r="A125" s="34"/>
      <c r="B125" s="35"/>
      <c r="C125" s="27" t="s">
        <v>15</v>
      </c>
      <c r="D125" s="34"/>
      <c r="E125" s="34"/>
      <c r="F125" s="34"/>
      <c r="G125" s="34"/>
      <c r="H125" s="34"/>
      <c r="I125" s="34"/>
      <c r="J125" s="34"/>
      <c r="K125" s="34"/>
      <c r="L125" s="47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5" s="2" customFormat="1" ht="16.5" customHeight="1">
      <c r="A126" s="34"/>
      <c r="B126" s="35"/>
      <c r="C126" s="34"/>
      <c r="D126" s="34"/>
      <c r="E126" s="283" t="str">
        <f>E7</f>
        <v>Výstavba a obnova občianskej infraštruktúry v lesných ekosystémoch SNV</v>
      </c>
      <c r="F126" s="284"/>
      <c r="G126" s="284"/>
      <c r="H126" s="284"/>
      <c r="I126" s="34"/>
      <c r="J126" s="34"/>
      <c r="K126" s="34"/>
      <c r="L126" s="47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5" s="1" customFormat="1" ht="12" customHeight="1">
      <c r="B127" s="20"/>
      <c r="C127" s="27" t="s">
        <v>126</v>
      </c>
      <c r="L127" s="20"/>
    </row>
    <row r="128" spans="1:65" s="2" customFormat="1" ht="16.5" customHeight="1">
      <c r="A128" s="34"/>
      <c r="B128" s="35"/>
      <c r="C128" s="34"/>
      <c r="D128" s="34"/>
      <c r="E128" s="283" t="s">
        <v>548</v>
      </c>
      <c r="F128" s="285"/>
      <c r="G128" s="285"/>
      <c r="H128" s="285"/>
      <c r="I128" s="34"/>
      <c r="J128" s="34"/>
      <c r="K128" s="34"/>
      <c r="L128" s="47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2" customHeight="1">
      <c r="A129" s="34"/>
      <c r="B129" s="35"/>
      <c r="C129" s="27" t="s">
        <v>264</v>
      </c>
      <c r="D129" s="34"/>
      <c r="E129" s="34"/>
      <c r="F129" s="34"/>
      <c r="G129" s="34"/>
      <c r="H129" s="34"/>
      <c r="I129" s="34"/>
      <c r="J129" s="34"/>
      <c r="K129" s="34"/>
      <c r="L129" s="4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2" customFormat="1" ht="16.5" customHeight="1">
      <c r="A130" s="34"/>
      <c r="B130" s="35"/>
      <c r="C130" s="34"/>
      <c r="D130" s="34"/>
      <c r="E130" s="237" t="str">
        <f>E11</f>
        <v>SO 04-1 - Lavičky a odpadkové koše, ohnisko</v>
      </c>
      <c r="F130" s="285"/>
      <c r="G130" s="285"/>
      <c r="H130" s="285"/>
      <c r="I130" s="34"/>
      <c r="J130" s="34"/>
      <c r="K130" s="34"/>
      <c r="L130" s="47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5" s="2" customFormat="1" ht="6.95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47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:65" s="2" customFormat="1" ht="12" customHeight="1">
      <c r="A132" s="34"/>
      <c r="B132" s="35"/>
      <c r="C132" s="27" t="s">
        <v>18</v>
      </c>
      <c r="D132" s="34"/>
      <c r="E132" s="34"/>
      <c r="F132" s="25" t="str">
        <f>F14</f>
        <v>Lesy mesta Spišská Nová Ves</v>
      </c>
      <c r="G132" s="34"/>
      <c r="H132" s="34"/>
      <c r="I132" s="27" t="s">
        <v>20</v>
      </c>
      <c r="J132" s="60">
        <f>IF(J14="","",J14)</f>
        <v>44873</v>
      </c>
      <c r="K132" s="34"/>
      <c r="L132" s="47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5" s="2" customFormat="1" ht="6.95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47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5" s="2" customFormat="1" ht="15.2" customHeight="1">
      <c r="A134" s="34"/>
      <c r="B134" s="35"/>
      <c r="C134" s="27" t="s">
        <v>21</v>
      </c>
      <c r="D134" s="34"/>
      <c r="E134" s="34"/>
      <c r="F134" s="25" t="str">
        <f>E17</f>
        <v xml:space="preserve">Lesy mesta Spišská Nová Ves s.r.o. </v>
      </c>
      <c r="G134" s="34"/>
      <c r="H134" s="34"/>
      <c r="I134" s="27" t="s">
        <v>27</v>
      </c>
      <c r="J134" s="30" t="str">
        <f>E23</f>
        <v>MK2 PLUS, s.r.o.</v>
      </c>
      <c r="K134" s="34"/>
      <c r="L134" s="47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5" s="2" customFormat="1" ht="15.2" customHeight="1">
      <c r="A135" s="34"/>
      <c r="B135" s="35"/>
      <c r="C135" s="27" t="s">
        <v>25</v>
      </c>
      <c r="D135" s="34"/>
      <c r="E135" s="34"/>
      <c r="F135" s="25" t="str">
        <f>IF(E20="","",E20)</f>
        <v>Vyplň údaj</v>
      </c>
      <c r="G135" s="34"/>
      <c r="H135" s="34"/>
      <c r="I135" s="27" t="s">
        <v>30</v>
      </c>
      <c r="J135" s="30" t="str">
        <f>E26</f>
        <v xml:space="preserve"> </v>
      </c>
      <c r="K135" s="34"/>
      <c r="L135" s="47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5" s="2" customFormat="1" ht="10.35" customHeight="1">
      <c r="A136" s="34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47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5" s="11" customFormat="1" ht="29.25" customHeight="1">
      <c r="A137" s="153"/>
      <c r="B137" s="154"/>
      <c r="C137" s="155" t="s">
        <v>149</v>
      </c>
      <c r="D137" s="156" t="s">
        <v>60</v>
      </c>
      <c r="E137" s="156" t="s">
        <v>56</v>
      </c>
      <c r="F137" s="156" t="s">
        <v>57</v>
      </c>
      <c r="G137" s="156" t="s">
        <v>150</v>
      </c>
      <c r="H137" s="156" t="s">
        <v>151</v>
      </c>
      <c r="I137" s="156" t="s">
        <v>152</v>
      </c>
      <c r="J137" s="157" t="s">
        <v>131</v>
      </c>
      <c r="K137" s="158" t="s">
        <v>153</v>
      </c>
      <c r="L137" s="159"/>
      <c r="M137" s="67" t="s">
        <v>1</v>
      </c>
      <c r="N137" s="68" t="s">
        <v>39</v>
      </c>
      <c r="O137" s="68" t="s">
        <v>154</v>
      </c>
      <c r="P137" s="68" t="s">
        <v>155</v>
      </c>
      <c r="Q137" s="68" t="s">
        <v>156</v>
      </c>
      <c r="R137" s="68" t="s">
        <v>157</v>
      </c>
      <c r="S137" s="68" t="s">
        <v>158</v>
      </c>
      <c r="T137" s="69" t="s">
        <v>159</v>
      </c>
      <c r="U137" s="15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/>
    </row>
    <row r="138" spans="1:65" s="2" customFormat="1" ht="22.9" customHeight="1">
      <c r="A138" s="34"/>
      <c r="B138" s="35"/>
      <c r="C138" s="74" t="s">
        <v>128</v>
      </c>
      <c r="D138" s="34"/>
      <c r="E138" s="34"/>
      <c r="F138" s="34"/>
      <c r="G138" s="34"/>
      <c r="H138" s="34"/>
      <c r="I138" s="34"/>
      <c r="J138" s="160">
        <f>BK138</f>
        <v>0</v>
      </c>
      <c r="K138" s="34"/>
      <c r="L138" s="35"/>
      <c r="M138" s="70"/>
      <c r="N138" s="61"/>
      <c r="O138" s="71"/>
      <c r="P138" s="161">
        <f>P139+P156+P163+P165</f>
        <v>0</v>
      </c>
      <c r="Q138" s="71"/>
      <c r="R138" s="161">
        <f>R139+R156+R163+R165</f>
        <v>0.19299977999999998</v>
      </c>
      <c r="S138" s="71"/>
      <c r="T138" s="162">
        <f>T139+T156+T163+T165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74</v>
      </c>
      <c r="AU138" s="17" t="s">
        <v>133</v>
      </c>
      <c r="BK138" s="163">
        <f>BK139+BK156+BK163+BK165</f>
        <v>0</v>
      </c>
    </row>
    <row r="139" spans="1:65" s="12" customFormat="1" ht="25.9" customHeight="1">
      <c r="B139" s="164"/>
      <c r="D139" s="165" t="s">
        <v>74</v>
      </c>
      <c r="E139" s="166" t="s">
        <v>160</v>
      </c>
      <c r="F139" s="166" t="s">
        <v>161</v>
      </c>
      <c r="I139" s="167"/>
      <c r="J139" s="168">
        <f>BK139</f>
        <v>0</v>
      </c>
      <c r="L139" s="164"/>
      <c r="M139" s="169"/>
      <c r="N139" s="170"/>
      <c r="O139" s="170"/>
      <c r="P139" s="171">
        <f>P140+P145+P154</f>
        <v>0</v>
      </c>
      <c r="Q139" s="170"/>
      <c r="R139" s="171">
        <f>R140+R145+R154</f>
        <v>0.19299977999999998</v>
      </c>
      <c r="S139" s="170"/>
      <c r="T139" s="172">
        <f>T140+T145+T154</f>
        <v>0</v>
      </c>
      <c r="AR139" s="165" t="s">
        <v>83</v>
      </c>
      <c r="AT139" s="173" t="s">
        <v>74</v>
      </c>
      <c r="AU139" s="173" t="s">
        <v>75</v>
      </c>
      <c r="AY139" s="165" t="s">
        <v>162</v>
      </c>
      <c r="BK139" s="174">
        <f>BK140+BK145+BK154</f>
        <v>0</v>
      </c>
    </row>
    <row r="140" spans="1:65" s="12" customFormat="1" ht="22.9" customHeight="1">
      <c r="B140" s="164"/>
      <c r="D140" s="165" t="s">
        <v>74</v>
      </c>
      <c r="E140" s="175" t="s">
        <v>83</v>
      </c>
      <c r="F140" s="175" t="s">
        <v>163</v>
      </c>
      <c r="I140" s="167"/>
      <c r="J140" s="176">
        <f>BK140</f>
        <v>0</v>
      </c>
      <c r="L140" s="164"/>
      <c r="M140" s="169"/>
      <c r="N140" s="170"/>
      <c r="O140" s="170"/>
      <c r="P140" s="171">
        <f>SUM(P141:P144)</f>
        <v>0</v>
      </c>
      <c r="Q140" s="170"/>
      <c r="R140" s="171">
        <f>SUM(R141:R144)</f>
        <v>0</v>
      </c>
      <c r="S140" s="170"/>
      <c r="T140" s="172">
        <f>SUM(T141:T144)</f>
        <v>0</v>
      </c>
      <c r="AR140" s="165" t="s">
        <v>83</v>
      </c>
      <c r="AT140" s="173" t="s">
        <v>74</v>
      </c>
      <c r="AU140" s="173" t="s">
        <v>83</v>
      </c>
      <c r="AY140" s="165" t="s">
        <v>162</v>
      </c>
      <c r="BK140" s="174">
        <f>SUM(BK141:BK144)</f>
        <v>0</v>
      </c>
    </row>
    <row r="141" spans="1:65" s="2" customFormat="1" ht="24.2" customHeight="1">
      <c r="A141" s="34"/>
      <c r="B141" s="145"/>
      <c r="C141" s="177" t="s">
        <v>83</v>
      </c>
      <c r="D141" s="177" t="s">
        <v>164</v>
      </c>
      <c r="E141" s="178" t="s">
        <v>522</v>
      </c>
      <c r="F141" s="179" t="s">
        <v>523</v>
      </c>
      <c r="G141" s="180" t="s">
        <v>167</v>
      </c>
      <c r="H141" s="181">
        <v>0.09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41</v>
      </c>
      <c r="O141" s="63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168</v>
      </c>
      <c r="AT141" s="189" t="s">
        <v>164</v>
      </c>
      <c r="AU141" s="189" t="s">
        <v>94</v>
      </c>
      <c r="AY141" s="17" t="s">
        <v>162</v>
      </c>
      <c r="BE141" s="107">
        <f>IF(N141="základná",J141,0)</f>
        <v>0</v>
      </c>
      <c r="BF141" s="107">
        <f>IF(N141="znížená",J141,0)</f>
        <v>0</v>
      </c>
      <c r="BG141" s="107">
        <f>IF(N141="zákl. prenesená",J141,0)</f>
        <v>0</v>
      </c>
      <c r="BH141" s="107">
        <f>IF(N141="zníž. prenesená",J141,0)</f>
        <v>0</v>
      </c>
      <c r="BI141" s="107">
        <f>IF(N141="nulová",J141,0)</f>
        <v>0</v>
      </c>
      <c r="BJ141" s="17" t="s">
        <v>94</v>
      </c>
      <c r="BK141" s="107">
        <f>ROUND(I141*H141,2)</f>
        <v>0</v>
      </c>
      <c r="BL141" s="17" t="s">
        <v>168</v>
      </c>
      <c r="BM141" s="189" t="s">
        <v>551</v>
      </c>
    </row>
    <row r="142" spans="1:65" s="13" customFormat="1" ht="11.25">
      <c r="B142" s="190"/>
      <c r="D142" s="191" t="s">
        <v>170</v>
      </c>
      <c r="E142" s="192" t="s">
        <v>1</v>
      </c>
      <c r="F142" s="193" t="s">
        <v>525</v>
      </c>
      <c r="H142" s="194">
        <v>0.09</v>
      </c>
      <c r="I142" s="195"/>
      <c r="L142" s="190"/>
      <c r="M142" s="196"/>
      <c r="N142" s="197"/>
      <c r="O142" s="197"/>
      <c r="P142" s="197"/>
      <c r="Q142" s="197"/>
      <c r="R142" s="197"/>
      <c r="S142" s="197"/>
      <c r="T142" s="198"/>
      <c r="AT142" s="192" t="s">
        <v>170</v>
      </c>
      <c r="AU142" s="192" t="s">
        <v>94</v>
      </c>
      <c r="AV142" s="13" t="s">
        <v>94</v>
      </c>
      <c r="AW142" s="13" t="s">
        <v>29</v>
      </c>
      <c r="AX142" s="13" t="s">
        <v>75</v>
      </c>
      <c r="AY142" s="192" t="s">
        <v>162</v>
      </c>
    </row>
    <row r="143" spans="1:65" s="14" customFormat="1" ht="11.25">
      <c r="B143" s="199"/>
      <c r="D143" s="191" t="s">
        <v>170</v>
      </c>
      <c r="E143" s="200" t="s">
        <v>1</v>
      </c>
      <c r="F143" s="201" t="s">
        <v>172</v>
      </c>
      <c r="H143" s="202">
        <v>0.09</v>
      </c>
      <c r="I143" s="203"/>
      <c r="L143" s="199"/>
      <c r="M143" s="204"/>
      <c r="N143" s="205"/>
      <c r="O143" s="205"/>
      <c r="P143" s="205"/>
      <c r="Q143" s="205"/>
      <c r="R143" s="205"/>
      <c r="S143" s="205"/>
      <c r="T143" s="206"/>
      <c r="AT143" s="200" t="s">
        <v>170</v>
      </c>
      <c r="AU143" s="200" t="s">
        <v>94</v>
      </c>
      <c r="AV143" s="14" t="s">
        <v>173</v>
      </c>
      <c r="AW143" s="14" t="s">
        <v>29</v>
      </c>
      <c r="AX143" s="14" t="s">
        <v>75</v>
      </c>
      <c r="AY143" s="200" t="s">
        <v>162</v>
      </c>
    </row>
    <row r="144" spans="1:65" s="15" customFormat="1" ht="11.25">
      <c r="B144" s="207"/>
      <c r="D144" s="191" t="s">
        <v>170</v>
      </c>
      <c r="E144" s="208" t="s">
        <v>1</v>
      </c>
      <c r="F144" s="209" t="s">
        <v>174</v>
      </c>
      <c r="H144" s="210">
        <v>0.09</v>
      </c>
      <c r="I144" s="211"/>
      <c r="L144" s="207"/>
      <c r="M144" s="212"/>
      <c r="N144" s="213"/>
      <c r="O144" s="213"/>
      <c r="P144" s="213"/>
      <c r="Q144" s="213"/>
      <c r="R144" s="213"/>
      <c r="S144" s="213"/>
      <c r="T144" s="214"/>
      <c r="AT144" s="208" t="s">
        <v>170</v>
      </c>
      <c r="AU144" s="208" t="s">
        <v>94</v>
      </c>
      <c r="AV144" s="15" t="s">
        <v>168</v>
      </c>
      <c r="AW144" s="15" t="s">
        <v>29</v>
      </c>
      <c r="AX144" s="15" t="s">
        <v>83</v>
      </c>
      <c r="AY144" s="208" t="s">
        <v>162</v>
      </c>
    </row>
    <row r="145" spans="1:65" s="12" customFormat="1" ht="22.9" customHeight="1">
      <c r="B145" s="164"/>
      <c r="D145" s="165" t="s">
        <v>74</v>
      </c>
      <c r="E145" s="175" t="s">
        <v>94</v>
      </c>
      <c r="F145" s="175" t="s">
        <v>297</v>
      </c>
      <c r="I145" s="167"/>
      <c r="J145" s="176">
        <f>BK145</f>
        <v>0</v>
      </c>
      <c r="L145" s="164"/>
      <c r="M145" s="169"/>
      <c r="N145" s="170"/>
      <c r="O145" s="170"/>
      <c r="P145" s="171">
        <f>SUM(P146:P153)</f>
        <v>0</v>
      </c>
      <c r="Q145" s="170"/>
      <c r="R145" s="171">
        <f>SUM(R146:R153)</f>
        <v>0.19299977999999998</v>
      </c>
      <c r="S145" s="170"/>
      <c r="T145" s="172">
        <f>SUM(T146:T153)</f>
        <v>0</v>
      </c>
      <c r="AR145" s="165" t="s">
        <v>83</v>
      </c>
      <c r="AT145" s="173" t="s">
        <v>74</v>
      </c>
      <c r="AU145" s="173" t="s">
        <v>83</v>
      </c>
      <c r="AY145" s="165" t="s">
        <v>162</v>
      </c>
      <c r="BK145" s="174">
        <f>SUM(BK146:BK153)</f>
        <v>0</v>
      </c>
    </row>
    <row r="146" spans="1:65" s="2" customFormat="1" ht="24.2" customHeight="1">
      <c r="A146" s="34"/>
      <c r="B146" s="145"/>
      <c r="C146" s="177" t="s">
        <v>94</v>
      </c>
      <c r="D146" s="177" t="s">
        <v>164</v>
      </c>
      <c r="E146" s="178" t="s">
        <v>526</v>
      </c>
      <c r="F146" s="179" t="s">
        <v>527</v>
      </c>
      <c r="G146" s="180" t="s">
        <v>167</v>
      </c>
      <c r="H146" s="181">
        <v>3.5999999999999997E-2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41</v>
      </c>
      <c r="O146" s="63"/>
      <c r="P146" s="187">
        <f>O146*H146</f>
        <v>0</v>
      </c>
      <c r="Q146" s="187">
        <v>2.0699999999999998</v>
      </c>
      <c r="R146" s="187">
        <f>Q146*H146</f>
        <v>7.4519999999999989E-2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168</v>
      </c>
      <c r="AT146" s="189" t="s">
        <v>164</v>
      </c>
      <c r="AU146" s="189" t="s">
        <v>94</v>
      </c>
      <c r="AY146" s="17" t="s">
        <v>162</v>
      </c>
      <c r="BE146" s="107">
        <f>IF(N146="základná",J146,0)</f>
        <v>0</v>
      </c>
      <c r="BF146" s="107">
        <f>IF(N146="znížená",J146,0)</f>
        <v>0</v>
      </c>
      <c r="BG146" s="107">
        <f>IF(N146="zákl. prenesená",J146,0)</f>
        <v>0</v>
      </c>
      <c r="BH146" s="107">
        <f>IF(N146="zníž. prenesená",J146,0)</f>
        <v>0</v>
      </c>
      <c r="BI146" s="107">
        <f>IF(N146="nulová",J146,0)</f>
        <v>0</v>
      </c>
      <c r="BJ146" s="17" t="s">
        <v>94</v>
      </c>
      <c r="BK146" s="107">
        <f>ROUND(I146*H146,2)</f>
        <v>0</v>
      </c>
      <c r="BL146" s="17" t="s">
        <v>168</v>
      </c>
      <c r="BM146" s="189" t="s">
        <v>552</v>
      </c>
    </row>
    <row r="147" spans="1:65" s="13" customFormat="1" ht="11.25">
      <c r="B147" s="190"/>
      <c r="D147" s="191" t="s">
        <v>170</v>
      </c>
      <c r="E147" s="192" t="s">
        <v>1</v>
      </c>
      <c r="F147" s="193" t="s">
        <v>529</v>
      </c>
      <c r="H147" s="194">
        <v>3.5999999999999997E-2</v>
      </c>
      <c r="I147" s="195"/>
      <c r="L147" s="190"/>
      <c r="M147" s="196"/>
      <c r="N147" s="197"/>
      <c r="O147" s="197"/>
      <c r="P147" s="197"/>
      <c r="Q147" s="197"/>
      <c r="R147" s="197"/>
      <c r="S147" s="197"/>
      <c r="T147" s="198"/>
      <c r="AT147" s="192" t="s">
        <v>170</v>
      </c>
      <c r="AU147" s="192" t="s">
        <v>94</v>
      </c>
      <c r="AV147" s="13" t="s">
        <v>94</v>
      </c>
      <c r="AW147" s="13" t="s">
        <v>29</v>
      </c>
      <c r="AX147" s="13" t="s">
        <v>75</v>
      </c>
      <c r="AY147" s="192" t="s">
        <v>162</v>
      </c>
    </row>
    <row r="148" spans="1:65" s="14" customFormat="1" ht="11.25">
      <c r="B148" s="199"/>
      <c r="D148" s="191" t="s">
        <v>170</v>
      </c>
      <c r="E148" s="200" t="s">
        <v>1</v>
      </c>
      <c r="F148" s="201" t="s">
        <v>172</v>
      </c>
      <c r="H148" s="202">
        <v>3.5999999999999997E-2</v>
      </c>
      <c r="I148" s="203"/>
      <c r="L148" s="199"/>
      <c r="M148" s="204"/>
      <c r="N148" s="205"/>
      <c r="O148" s="205"/>
      <c r="P148" s="205"/>
      <c r="Q148" s="205"/>
      <c r="R148" s="205"/>
      <c r="S148" s="205"/>
      <c r="T148" s="206"/>
      <c r="AT148" s="200" t="s">
        <v>170</v>
      </c>
      <c r="AU148" s="200" t="s">
        <v>94</v>
      </c>
      <c r="AV148" s="14" t="s">
        <v>173</v>
      </c>
      <c r="AW148" s="14" t="s">
        <v>29</v>
      </c>
      <c r="AX148" s="14" t="s">
        <v>75</v>
      </c>
      <c r="AY148" s="200" t="s">
        <v>162</v>
      </c>
    </row>
    <row r="149" spans="1:65" s="15" customFormat="1" ht="11.25">
      <c r="B149" s="207"/>
      <c r="D149" s="191" t="s">
        <v>170</v>
      </c>
      <c r="E149" s="208" t="s">
        <v>1</v>
      </c>
      <c r="F149" s="209" t="s">
        <v>174</v>
      </c>
      <c r="H149" s="210">
        <v>3.5999999999999997E-2</v>
      </c>
      <c r="I149" s="211"/>
      <c r="L149" s="207"/>
      <c r="M149" s="212"/>
      <c r="N149" s="213"/>
      <c r="O149" s="213"/>
      <c r="P149" s="213"/>
      <c r="Q149" s="213"/>
      <c r="R149" s="213"/>
      <c r="S149" s="213"/>
      <c r="T149" s="214"/>
      <c r="AT149" s="208" t="s">
        <v>170</v>
      </c>
      <c r="AU149" s="208" t="s">
        <v>94</v>
      </c>
      <c r="AV149" s="15" t="s">
        <v>168</v>
      </c>
      <c r="AW149" s="15" t="s">
        <v>29</v>
      </c>
      <c r="AX149" s="15" t="s">
        <v>83</v>
      </c>
      <c r="AY149" s="208" t="s">
        <v>162</v>
      </c>
    </row>
    <row r="150" spans="1:65" s="2" customFormat="1" ht="16.5" customHeight="1">
      <c r="A150" s="34"/>
      <c r="B150" s="145"/>
      <c r="C150" s="177" t="s">
        <v>173</v>
      </c>
      <c r="D150" s="177" t="s">
        <v>164</v>
      </c>
      <c r="E150" s="178" t="s">
        <v>298</v>
      </c>
      <c r="F150" s="179" t="s">
        <v>299</v>
      </c>
      <c r="G150" s="180" t="s">
        <v>167</v>
      </c>
      <c r="H150" s="181">
        <v>5.3999999999999999E-2</v>
      </c>
      <c r="I150" s="182"/>
      <c r="J150" s="183">
        <f>ROUND(I150*H150,2)</f>
        <v>0</v>
      </c>
      <c r="K150" s="184"/>
      <c r="L150" s="35"/>
      <c r="M150" s="185" t="s">
        <v>1</v>
      </c>
      <c r="N150" s="186" t="s">
        <v>41</v>
      </c>
      <c r="O150" s="63"/>
      <c r="P150" s="187">
        <f>O150*H150</f>
        <v>0</v>
      </c>
      <c r="Q150" s="187">
        <v>2.19407</v>
      </c>
      <c r="R150" s="187">
        <f>Q150*H150</f>
        <v>0.11847977999999999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168</v>
      </c>
      <c r="AT150" s="189" t="s">
        <v>164</v>
      </c>
      <c r="AU150" s="189" t="s">
        <v>94</v>
      </c>
      <c r="AY150" s="17" t="s">
        <v>162</v>
      </c>
      <c r="BE150" s="107">
        <f>IF(N150="základná",J150,0)</f>
        <v>0</v>
      </c>
      <c r="BF150" s="107">
        <f>IF(N150="znížená",J150,0)</f>
        <v>0</v>
      </c>
      <c r="BG150" s="107">
        <f>IF(N150="zákl. prenesená",J150,0)</f>
        <v>0</v>
      </c>
      <c r="BH150" s="107">
        <f>IF(N150="zníž. prenesená",J150,0)</f>
        <v>0</v>
      </c>
      <c r="BI150" s="107">
        <f>IF(N150="nulová",J150,0)</f>
        <v>0</v>
      </c>
      <c r="BJ150" s="17" t="s">
        <v>94</v>
      </c>
      <c r="BK150" s="107">
        <f>ROUND(I150*H150,2)</f>
        <v>0</v>
      </c>
      <c r="BL150" s="17" t="s">
        <v>168</v>
      </c>
      <c r="BM150" s="189" t="s">
        <v>553</v>
      </c>
    </row>
    <row r="151" spans="1:65" s="13" customFormat="1" ht="11.25">
      <c r="B151" s="190"/>
      <c r="D151" s="191" t="s">
        <v>170</v>
      </c>
      <c r="E151" s="192" t="s">
        <v>1</v>
      </c>
      <c r="F151" s="193" t="s">
        <v>531</v>
      </c>
      <c r="H151" s="194">
        <v>5.3999999999999999E-2</v>
      </c>
      <c r="I151" s="195"/>
      <c r="L151" s="190"/>
      <c r="M151" s="196"/>
      <c r="N151" s="197"/>
      <c r="O151" s="197"/>
      <c r="P151" s="197"/>
      <c r="Q151" s="197"/>
      <c r="R151" s="197"/>
      <c r="S151" s="197"/>
      <c r="T151" s="198"/>
      <c r="AT151" s="192" t="s">
        <v>170</v>
      </c>
      <c r="AU151" s="192" t="s">
        <v>94</v>
      </c>
      <c r="AV151" s="13" t="s">
        <v>94</v>
      </c>
      <c r="AW151" s="13" t="s">
        <v>29</v>
      </c>
      <c r="AX151" s="13" t="s">
        <v>75</v>
      </c>
      <c r="AY151" s="192" t="s">
        <v>162</v>
      </c>
    </row>
    <row r="152" spans="1:65" s="14" customFormat="1" ht="11.25">
      <c r="B152" s="199"/>
      <c r="D152" s="191" t="s">
        <v>170</v>
      </c>
      <c r="E152" s="200" t="s">
        <v>1</v>
      </c>
      <c r="F152" s="201" t="s">
        <v>172</v>
      </c>
      <c r="H152" s="202">
        <v>5.3999999999999999E-2</v>
      </c>
      <c r="I152" s="203"/>
      <c r="L152" s="199"/>
      <c r="M152" s="204"/>
      <c r="N152" s="205"/>
      <c r="O152" s="205"/>
      <c r="P152" s="205"/>
      <c r="Q152" s="205"/>
      <c r="R152" s="205"/>
      <c r="S152" s="205"/>
      <c r="T152" s="206"/>
      <c r="AT152" s="200" t="s">
        <v>170</v>
      </c>
      <c r="AU152" s="200" t="s">
        <v>94</v>
      </c>
      <c r="AV152" s="14" t="s">
        <v>173</v>
      </c>
      <c r="AW152" s="14" t="s">
        <v>29</v>
      </c>
      <c r="AX152" s="14" t="s">
        <v>75</v>
      </c>
      <c r="AY152" s="200" t="s">
        <v>162</v>
      </c>
    </row>
    <row r="153" spans="1:65" s="15" customFormat="1" ht="11.25">
      <c r="B153" s="207"/>
      <c r="D153" s="191" t="s">
        <v>170</v>
      </c>
      <c r="E153" s="208" t="s">
        <v>1</v>
      </c>
      <c r="F153" s="209" t="s">
        <v>174</v>
      </c>
      <c r="H153" s="210">
        <v>5.3999999999999999E-2</v>
      </c>
      <c r="I153" s="211"/>
      <c r="L153" s="207"/>
      <c r="M153" s="212"/>
      <c r="N153" s="213"/>
      <c r="O153" s="213"/>
      <c r="P153" s="213"/>
      <c r="Q153" s="213"/>
      <c r="R153" s="213"/>
      <c r="S153" s="213"/>
      <c r="T153" s="214"/>
      <c r="AT153" s="208" t="s">
        <v>170</v>
      </c>
      <c r="AU153" s="208" t="s">
        <v>94</v>
      </c>
      <c r="AV153" s="15" t="s">
        <v>168</v>
      </c>
      <c r="AW153" s="15" t="s">
        <v>29</v>
      </c>
      <c r="AX153" s="15" t="s">
        <v>83</v>
      </c>
      <c r="AY153" s="208" t="s">
        <v>162</v>
      </c>
    </row>
    <row r="154" spans="1:65" s="12" customFormat="1" ht="22.9" customHeight="1">
      <c r="B154" s="164"/>
      <c r="D154" s="165" t="s">
        <v>74</v>
      </c>
      <c r="E154" s="175" t="s">
        <v>340</v>
      </c>
      <c r="F154" s="175" t="s">
        <v>341</v>
      </c>
      <c r="I154" s="167"/>
      <c r="J154" s="176">
        <f>BK154</f>
        <v>0</v>
      </c>
      <c r="L154" s="164"/>
      <c r="M154" s="169"/>
      <c r="N154" s="170"/>
      <c r="O154" s="170"/>
      <c r="P154" s="171">
        <f>P155</f>
        <v>0</v>
      </c>
      <c r="Q154" s="170"/>
      <c r="R154" s="171">
        <f>R155</f>
        <v>0</v>
      </c>
      <c r="S154" s="170"/>
      <c r="T154" s="172">
        <f>T155</f>
        <v>0</v>
      </c>
      <c r="AR154" s="165" t="s">
        <v>83</v>
      </c>
      <c r="AT154" s="173" t="s">
        <v>74</v>
      </c>
      <c r="AU154" s="173" t="s">
        <v>83</v>
      </c>
      <c r="AY154" s="165" t="s">
        <v>162</v>
      </c>
      <c r="BK154" s="174">
        <f>BK155</f>
        <v>0</v>
      </c>
    </row>
    <row r="155" spans="1:65" s="2" customFormat="1" ht="24.2" customHeight="1">
      <c r="A155" s="34"/>
      <c r="B155" s="145"/>
      <c r="C155" s="177" t="s">
        <v>168</v>
      </c>
      <c r="D155" s="177" t="s">
        <v>164</v>
      </c>
      <c r="E155" s="178" t="s">
        <v>343</v>
      </c>
      <c r="F155" s="179" t="s">
        <v>344</v>
      </c>
      <c r="G155" s="180" t="s">
        <v>294</v>
      </c>
      <c r="H155" s="181">
        <v>0.193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41</v>
      </c>
      <c r="O155" s="63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168</v>
      </c>
      <c r="AT155" s="189" t="s">
        <v>164</v>
      </c>
      <c r="AU155" s="189" t="s">
        <v>94</v>
      </c>
      <c r="AY155" s="17" t="s">
        <v>162</v>
      </c>
      <c r="BE155" s="107">
        <f>IF(N155="základná",J155,0)</f>
        <v>0</v>
      </c>
      <c r="BF155" s="107">
        <f>IF(N155="znížená",J155,0)</f>
        <v>0</v>
      </c>
      <c r="BG155" s="107">
        <f>IF(N155="zákl. prenesená",J155,0)</f>
        <v>0</v>
      </c>
      <c r="BH155" s="107">
        <f>IF(N155="zníž. prenesená",J155,0)</f>
        <v>0</v>
      </c>
      <c r="BI155" s="107">
        <f>IF(N155="nulová",J155,0)</f>
        <v>0</v>
      </c>
      <c r="BJ155" s="17" t="s">
        <v>94</v>
      </c>
      <c r="BK155" s="107">
        <f>ROUND(I155*H155,2)</f>
        <v>0</v>
      </c>
      <c r="BL155" s="17" t="s">
        <v>168</v>
      </c>
      <c r="BM155" s="189" t="s">
        <v>554</v>
      </c>
    </row>
    <row r="156" spans="1:65" s="12" customFormat="1" ht="25.9" customHeight="1">
      <c r="B156" s="164"/>
      <c r="D156" s="165" t="s">
        <v>74</v>
      </c>
      <c r="E156" s="166" t="s">
        <v>202</v>
      </c>
      <c r="F156" s="166" t="s">
        <v>203</v>
      </c>
      <c r="I156" s="167"/>
      <c r="J156" s="168">
        <f>BK156</f>
        <v>0</v>
      </c>
      <c r="L156" s="164"/>
      <c r="M156" s="169"/>
      <c r="N156" s="170"/>
      <c r="O156" s="170"/>
      <c r="P156" s="171">
        <f>P157</f>
        <v>0</v>
      </c>
      <c r="Q156" s="170"/>
      <c r="R156" s="171">
        <f>R157</f>
        <v>0</v>
      </c>
      <c r="S156" s="170"/>
      <c r="T156" s="172">
        <f>T157</f>
        <v>0</v>
      </c>
      <c r="AR156" s="165" t="s">
        <v>94</v>
      </c>
      <c r="AT156" s="173" t="s">
        <v>74</v>
      </c>
      <c r="AU156" s="173" t="s">
        <v>75</v>
      </c>
      <c r="AY156" s="165" t="s">
        <v>162</v>
      </c>
      <c r="BK156" s="174">
        <f>BK157</f>
        <v>0</v>
      </c>
    </row>
    <row r="157" spans="1:65" s="12" customFormat="1" ht="22.9" customHeight="1">
      <c r="B157" s="164"/>
      <c r="D157" s="165" t="s">
        <v>74</v>
      </c>
      <c r="E157" s="175" t="s">
        <v>204</v>
      </c>
      <c r="F157" s="175" t="s">
        <v>205</v>
      </c>
      <c r="I157" s="167"/>
      <c r="J157" s="176">
        <f>BK157</f>
        <v>0</v>
      </c>
      <c r="L157" s="164"/>
      <c r="M157" s="169"/>
      <c r="N157" s="170"/>
      <c r="O157" s="170"/>
      <c r="P157" s="171">
        <f>SUM(P158:P162)</f>
        <v>0</v>
      </c>
      <c r="Q157" s="170"/>
      <c r="R157" s="171">
        <f>SUM(R158:R162)</f>
        <v>0</v>
      </c>
      <c r="S157" s="170"/>
      <c r="T157" s="172">
        <f>SUM(T158:T162)</f>
        <v>0</v>
      </c>
      <c r="AR157" s="165" t="s">
        <v>94</v>
      </c>
      <c r="AT157" s="173" t="s">
        <v>74</v>
      </c>
      <c r="AU157" s="173" t="s">
        <v>83</v>
      </c>
      <c r="AY157" s="165" t="s">
        <v>162</v>
      </c>
      <c r="BK157" s="174">
        <f>SUM(BK158:BK162)</f>
        <v>0</v>
      </c>
    </row>
    <row r="158" spans="1:65" s="2" customFormat="1" ht="24.2" customHeight="1">
      <c r="A158" s="34"/>
      <c r="B158" s="145"/>
      <c r="C158" s="177" t="s">
        <v>188</v>
      </c>
      <c r="D158" s="177" t="s">
        <v>164</v>
      </c>
      <c r="E158" s="178" t="s">
        <v>207</v>
      </c>
      <c r="F158" s="179" t="s">
        <v>533</v>
      </c>
      <c r="G158" s="180" t="s">
        <v>200</v>
      </c>
      <c r="H158" s="181">
        <v>1</v>
      </c>
      <c r="I158" s="182"/>
      <c r="J158" s="183">
        <f>ROUND(I158*H158,2)</f>
        <v>0</v>
      </c>
      <c r="K158" s="184"/>
      <c r="L158" s="35"/>
      <c r="M158" s="185" t="s">
        <v>1</v>
      </c>
      <c r="N158" s="186" t="s">
        <v>41</v>
      </c>
      <c r="O158" s="63"/>
      <c r="P158" s="187">
        <f>O158*H158</f>
        <v>0</v>
      </c>
      <c r="Q158" s="187">
        <v>0</v>
      </c>
      <c r="R158" s="187">
        <f>Q158*H158</f>
        <v>0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209</v>
      </c>
      <c r="AT158" s="189" t="s">
        <v>164</v>
      </c>
      <c r="AU158" s="189" t="s">
        <v>94</v>
      </c>
      <c r="AY158" s="17" t="s">
        <v>162</v>
      </c>
      <c r="BE158" s="107">
        <f>IF(N158="základná",J158,0)</f>
        <v>0</v>
      </c>
      <c r="BF158" s="107">
        <f>IF(N158="znížená",J158,0)</f>
        <v>0</v>
      </c>
      <c r="BG158" s="107">
        <f>IF(N158="zákl. prenesená",J158,0)</f>
        <v>0</v>
      </c>
      <c r="BH158" s="107">
        <f>IF(N158="zníž. prenesená",J158,0)</f>
        <v>0</v>
      </c>
      <c r="BI158" s="107">
        <f>IF(N158="nulová",J158,0)</f>
        <v>0</v>
      </c>
      <c r="BJ158" s="17" t="s">
        <v>94</v>
      </c>
      <c r="BK158" s="107">
        <f>ROUND(I158*H158,2)</f>
        <v>0</v>
      </c>
      <c r="BL158" s="17" t="s">
        <v>209</v>
      </c>
      <c r="BM158" s="189" t="s">
        <v>555</v>
      </c>
    </row>
    <row r="159" spans="1:65" s="2" customFormat="1" ht="24.2" customHeight="1">
      <c r="A159" s="34"/>
      <c r="B159" s="145"/>
      <c r="C159" s="177" t="s">
        <v>193</v>
      </c>
      <c r="D159" s="177" t="s">
        <v>164</v>
      </c>
      <c r="E159" s="178" t="s">
        <v>212</v>
      </c>
      <c r="F159" s="179" t="s">
        <v>535</v>
      </c>
      <c r="G159" s="180" t="s">
        <v>200</v>
      </c>
      <c r="H159" s="181">
        <v>1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41</v>
      </c>
      <c r="O159" s="63"/>
      <c r="P159" s="187">
        <f>O159*H159</f>
        <v>0</v>
      </c>
      <c r="Q159" s="187">
        <v>0</v>
      </c>
      <c r="R159" s="187">
        <f>Q159*H159</f>
        <v>0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209</v>
      </c>
      <c r="AT159" s="189" t="s">
        <v>164</v>
      </c>
      <c r="AU159" s="189" t="s">
        <v>94</v>
      </c>
      <c r="AY159" s="17" t="s">
        <v>162</v>
      </c>
      <c r="BE159" s="107">
        <f>IF(N159="základná",J159,0)</f>
        <v>0</v>
      </c>
      <c r="BF159" s="107">
        <f>IF(N159="znížená",J159,0)</f>
        <v>0</v>
      </c>
      <c r="BG159" s="107">
        <f>IF(N159="zákl. prenesená",J159,0)</f>
        <v>0</v>
      </c>
      <c r="BH159" s="107">
        <f>IF(N159="zníž. prenesená",J159,0)</f>
        <v>0</v>
      </c>
      <c r="BI159" s="107">
        <f>IF(N159="nulová",J159,0)</f>
        <v>0</v>
      </c>
      <c r="BJ159" s="17" t="s">
        <v>94</v>
      </c>
      <c r="BK159" s="107">
        <f>ROUND(I159*H159,2)</f>
        <v>0</v>
      </c>
      <c r="BL159" s="17" t="s">
        <v>209</v>
      </c>
      <c r="BM159" s="189" t="s">
        <v>556</v>
      </c>
    </row>
    <row r="160" spans="1:65" s="2" customFormat="1" ht="16.5" customHeight="1">
      <c r="A160" s="34"/>
      <c r="B160" s="145"/>
      <c r="C160" s="177" t="s">
        <v>197</v>
      </c>
      <c r="D160" s="177" t="s">
        <v>164</v>
      </c>
      <c r="E160" s="178" t="s">
        <v>216</v>
      </c>
      <c r="F160" s="179" t="s">
        <v>537</v>
      </c>
      <c r="G160" s="180" t="s">
        <v>200</v>
      </c>
      <c r="H160" s="181">
        <v>2</v>
      </c>
      <c r="I160" s="182"/>
      <c r="J160" s="183">
        <f>ROUND(I160*H160,2)</f>
        <v>0</v>
      </c>
      <c r="K160" s="184"/>
      <c r="L160" s="35"/>
      <c r="M160" s="185" t="s">
        <v>1</v>
      </c>
      <c r="N160" s="186" t="s">
        <v>41</v>
      </c>
      <c r="O160" s="63"/>
      <c r="P160" s="187">
        <f>O160*H160</f>
        <v>0</v>
      </c>
      <c r="Q160" s="187">
        <v>0</v>
      </c>
      <c r="R160" s="187">
        <f>Q160*H160</f>
        <v>0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209</v>
      </c>
      <c r="AT160" s="189" t="s">
        <v>164</v>
      </c>
      <c r="AU160" s="189" t="s">
        <v>94</v>
      </c>
      <c r="AY160" s="17" t="s">
        <v>162</v>
      </c>
      <c r="BE160" s="107">
        <f>IF(N160="základná",J160,0)</f>
        <v>0</v>
      </c>
      <c r="BF160" s="107">
        <f>IF(N160="znížená",J160,0)</f>
        <v>0</v>
      </c>
      <c r="BG160" s="107">
        <f>IF(N160="zákl. prenesená",J160,0)</f>
        <v>0</v>
      </c>
      <c r="BH160" s="107">
        <f>IF(N160="zníž. prenesená",J160,0)</f>
        <v>0</v>
      </c>
      <c r="BI160" s="107">
        <f>IF(N160="nulová",J160,0)</f>
        <v>0</v>
      </c>
      <c r="BJ160" s="17" t="s">
        <v>94</v>
      </c>
      <c r="BK160" s="107">
        <f>ROUND(I160*H160,2)</f>
        <v>0</v>
      </c>
      <c r="BL160" s="17" t="s">
        <v>209</v>
      </c>
      <c r="BM160" s="189" t="s">
        <v>557</v>
      </c>
    </row>
    <row r="161" spans="1:65" s="2" customFormat="1" ht="24.2" customHeight="1">
      <c r="A161" s="34"/>
      <c r="B161" s="145"/>
      <c r="C161" s="177" t="s">
        <v>206</v>
      </c>
      <c r="D161" s="177" t="s">
        <v>164</v>
      </c>
      <c r="E161" s="178" t="s">
        <v>220</v>
      </c>
      <c r="F161" s="179" t="s">
        <v>539</v>
      </c>
      <c r="G161" s="180" t="s">
        <v>200</v>
      </c>
      <c r="H161" s="181">
        <v>1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63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209</v>
      </c>
      <c r="AT161" s="189" t="s">
        <v>164</v>
      </c>
      <c r="AU161" s="189" t="s">
        <v>94</v>
      </c>
      <c r="AY161" s="17" t="s">
        <v>162</v>
      </c>
      <c r="BE161" s="107">
        <f>IF(N161="základná",J161,0)</f>
        <v>0</v>
      </c>
      <c r="BF161" s="107">
        <f>IF(N161="znížená",J161,0)</f>
        <v>0</v>
      </c>
      <c r="BG161" s="107">
        <f>IF(N161="zákl. prenesená",J161,0)</f>
        <v>0</v>
      </c>
      <c r="BH161" s="107">
        <f>IF(N161="zníž. prenesená",J161,0)</f>
        <v>0</v>
      </c>
      <c r="BI161" s="107">
        <f>IF(N161="nulová",J161,0)</f>
        <v>0</v>
      </c>
      <c r="BJ161" s="17" t="s">
        <v>94</v>
      </c>
      <c r="BK161" s="107">
        <f>ROUND(I161*H161,2)</f>
        <v>0</v>
      </c>
      <c r="BL161" s="17" t="s">
        <v>209</v>
      </c>
      <c r="BM161" s="189" t="s">
        <v>558</v>
      </c>
    </row>
    <row r="162" spans="1:65" s="2" customFormat="1" ht="24.2" customHeight="1">
      <c r="A162" s="34"/>
      <c r="B162" s="145"/>
      <c r="C162" s="177" t="s">
        <v>211</v>
      </c>
      <c r="D162" s="177" t="s">
        <v>164</v>
      </c>
      <c r="E162" s="178" t="s">
        <v>224</v>
      </c>
      <c r="F162" s="179" t="s">
        <v>225</v>
      </c>
      <c r="G162" s="180" t="s">
        <v>226</v>
      </c>
      <c r="H162" s="215"/>
      <c r="I162" s="182"/>
      <c r="J162" s="183">
        <f>ROUND(I162*H162,2)</f>
        <v>0</v>
      </c>
      <c r="K162" s="184"/>
      <c r="L162" s="35"/>
      <c r="M162" s="185" t="s">
        <v>1</v>
      </c>
      <c r="N162" s="186" t="s">
        <v>41</v>
      </c>
      <c r="O162" s="63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209</v>
      </c>
      <c r="AT162" s="189" t="s">
        <v>164</v>
      </c>
      <c r="AU162" s="189" t="s">
        <v>94</v>
      </c>
      <c r="AY162" s="17" t="s">
        <v>162</v>
      </c>
      <c r="BE162" s="107">
        <f>IF(N162="základná",J162,0)</f>
        <v>0</v>
      </c>
      <c r="BF162" s="107">
        <f>IF(N162="znížená",J162,0)</f>
        <v>0</v>
      </c>
      <c r="BG162" s="107">
        <f>IF(N162="zákl. prenesená",J162,0)</f>
        <v>0</v>
      </c>
      <c r="BH162" s="107">
        <f>IF(N162="zníž. prenesená",J162,0)</f>
        <v>0</v>
      </c>
      <c r="BI162" s="107">
        <f>IF(N162="nulová",J162,0)</f>
        <v>0</v>
      </c>
      <c r="BJ162" s="17" t="s">
        <v>94</v>
      </c>
      <c r="BK162" s="107">
        <f>ROUND(I162*H162,2)</f>
        <v>0</v>
      </c>
      <c r="BL162" s="17" t="s">
        <v>209</v>
      </c>
      <c r="BM162" s="189" t="s">
        <v>559</v>
      </c>
    </row>
    <row r="163" spans="1:65" s="12" customFormat="1" ht="25.9" customHeight="1">
      <c r="B163" s="164"/>
      <c r="D163" s="165" t="s">
        <v>74</v>
      </c>
      <c r="E163" s="166" t="s">
        <v>542</v>
      </c>
      <c r="F163" s="166" t="s">
        <v>543</v>
      </c>
      <c r="I163" s="167"/>
      <c r="J163" s="168">
        <f>BK163</f>
        <v>0</v>
      </c>
      <c r="L163" s="164"/>
      <c r="M163" s="169"/>
      <c r="N163" s="170"/>
      <c r="O163" s="170"/>
      <c r="P163" s="171">
        <f>P164</f>
        <v>0</v>
      </c>
      <c r="Q163" s="170"/>
      <c r="R163" s="171">
        <f>R164</f>
        <v>0</v>
      </c>
      <c r="S163" s="170"/>
      <c r="T163" s="172">
        <f>T164</f>
        <v>0</v>
      </c>
      <c r="AR163" s="165" t="s">
        <v>168</v>
      </c>
      <c r="AT163" s="173" t="s">
        <v>74</v>
      </c>
      <c r="AU163" s="173" t="s">
        <v>75</v>
      </c>
      <c r="AY163" s="165" t="s">
        <v>162</v>
      </c>
      <c r="BK163" s="174">
        <f>BK164</f>
        <v>0</v>
      </c>
    </row>
    <row r="164" spans="1:65" s="2" customFormat="1" ht="16.5" customHeight="1">
      <c r="A164" s="34"/>
      <c r="B164" s="145"/>
      <c r="C164" s="177" t="s">
        <v>215</v>
      </c>
      <c r="D164" s="177" t="s">
        <v>164</v>
      </c>
      <c r="E164" s="178" t="s">
        <v>544</v>
      </c>
      <c r="F164" s="179" t="s">
        <v>560</v>
      </c>
      <c r="G164" s="180" t="s">
        <v>200</v>
      </c>
      <c r="H164" s="181">
        <v>1</v>
      </c>
      <c r="I164" s="182"/>
      <c r="J164" s="183">
        <f>ROUND(I164*H164,2)</f>
        <v>0</v>
      </c>
      <c r="K164" s="184"/>
      <c r="L164" s="35"/>
      <c r="M164" s="185" t="s">
        <v>1</v>
      </c>
      <c r="N164" s="186" t="s">
        <v>41</v>
      </c>
      <c r="O164" s="63"/>
      <c r="P164" s="187">
        <f>O164*H164</f>
        <v>0</v>
      </c>
      <c r="Q164" s="187">
        <v>0</v>
      </c>
      <c r="R164" s="187">
        <f>Q164*H164</f>
        <v>0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234</v>
      </c>
      <c r="AT164" s="189" t="s">
        <v>164</v>
      </c>
      <c r="AU164" s="189" t="s">
        <v>83</v>
      </c>
      <c r="AY164" s="17" t="s">
        <v>162</v>
      </c>
      <c r="BE164" s="107">
        <f>IF(N164="základná",J164,0)</f>
        <v>0</v>
      </c>
      <c r="BF164" s="107">
        <f>IF(N164="znížená",J164,0)</f>
        <v>0</v>
      </c>
      <c r="BG164" s="107">
        <f>IF(N164="zákl. prenesená",J164,0)</f>
        <v>0</v>
      </c>
      <c r="BH164" s="107">
        <f>IF(N164="zníž. prenesená",J164,0)</f>
        <v>0</v>
      </c>
      <c r="BI164" s="107">
        <f>IF(N164="nulová",J164,0)</f>
        <v>0</v>
      </c>
      <c r="BJ164" s="17" t="s">
        <v>94</v>
      </c>
      <c r="BK164" s="107">
        <f>ROUND(I164*H164,2)</f>
        <v>0</v>
      </c>
      <c r="BL164" s="17" t="s">
        <v>234</v>
      </c>
      <c r="BM164" s="189" t="s">
        <v>561</v>
      </c>
    </row>
    <row r="165" spans="1:65" s="12" customFormat="1" ht="25.9" customHeight="1">
      <c r="B165" s="164"/>
      <c r="D165" s="165" t="s">
        <v>74</v>
      </c>
      <c r="E165" s="166" t="s">
        <v>141</v>
      </c>
      <c r="F165" s="166" t="s">
        <v>509</v>
      </c>
      <c r="I165" s="167"/>
      <c r="J165" s="168">
        <f>BK165</f>
        <v>0</v>
      </c>
      <c r="L165" s="164"/>
      <c r="M165" s="169"/>
      <c r="N165" s="170"/>
      <c r="O165" s="170"/>
      <c r="P165" s="171">
        <f>P166</f>
        <v>0</v>
      </c>
      <c r="Q165" s="170"/>
      <c r="R165" s="171">
        <f>R166</f>
        <v>0</v>
      </c>
      <c r="S165" s="170"/>
      <c r="T165" s="172">
        <f>T166</f>
        <v>0</v>
      </c>
      <c r="AR165" s="165" t="s">
        <v>188</v>
      </c>
      <c r="AT165" s="173" t="s">
        <v>74</v>
      </c>
      <c r="AU165" s="173" t="s">
        <v>75</v>
      </c>
      <c r="AY165" s="165" t="s">
        <v>162</v>
      </c>
      <c r="BK165" s="174">
        <f>BK166</f>
        <v>0</v>
      </c>
    </row>
    <row r="166" spans="1:65" s="2" customFormat="1" ht="24.2" customHeight="1">
      <c r="A166" s="34"/>
      <c r="B166" s="145"/>
      <c r="C166" s="177" t="s">
        <v>219</v>
      </c>
      <c r="D166" s="177" t="s">
        <v>164</v>
      </c>
      <c r="E166" s="178" t="s">
        <v>511</v>
      </c>
      <c r="F166" s="179" t="s">
        <v>512</v>
      </c>
      <c r="G166" s="180" t="s">
        <v>513</v>
      </c>
      <c r="H166" s="181">
        <v>1</v>
      </c>
      <c r="I166" s="182"/>
      <c r="J166" s="183">
        <f>ROUND(I166*H166,2)</f>
        <v>0</v>
      </c>
      <c r="K166" s="184"/>
      <c r="L166" s="35"/>
      <c r="M166" s="216" t="s">
        <v>1</v>
      </c>
      <c r="N166" s="217" t="s">
        <v>41</v>
      </c>
      <c r="O166" s="218"/>
      <c r="P166" s="219">
        <f>O166*H166</f>
        <v>0</v>
      </c>
      <c r="Q166" s="219">
        <v>0</v>
      </c>
      <c r="R166" s="219">
        <f>Q166*H166</f>
        <v>0</v>
      </c>
      <c r="S166" s="219">
        <v>0</v>
      </c>
      <c r="T166" s="22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514</v>
      </c>
      <c r="AT166" s="189" t="s">
        <v>164</v>
      </c>
      <c r="AU166" s="189" t="s">
        <v>83</v>
      </c>
      <c r="AY166" s="17" t="s">
        <v>162</v>
      </c>
      <c r="BE166" s="107">
        <f>IF(N166="základná",J166,0)</f>
        <v>0</v>
      </c>
      <c r="BF166" s="107">
        <f>IF(N166="znížená",J166,0)</f>
        <v>0</v>
      </c>
      <c r="BG166" s="107">
        <f>IF(N166="zákl. prenesená",J166,0)</f>
        <v>0</v>
      </c>
      <c r="BH166" s="107">
        <f>IF(N166="zníž. prenesená",J166,0)</f>
        <v>0</v>
      </c>
      <c r="BI166" s="107">
        <f>IF(N166="nulová",J166,0)</f>
        <v>0</v>
      </c>
      <c r="BJ166" s="17" t="s">
        <v>94</v>
      </c>
      <c r="BK166" s="107">
        <f>ROUND(I166*H166,2)</f>
        <v>0</v>
      </c>
      <c r="BL166" s="17" t="s">
        <v>514</v>
      </c>
      <c r="BM166" s="189" t="s">
        <v>562</v>
      </c>
    </row>
    <row r="167" spans="1:65" s="2" customFormat="1" ht="6.95" customHeight="1">
      <c r="A167" s="34"/>
      <c r="B167" s="52"/>
      <c r="C167" s="53"/>
      <c r="D167" s="53"/>
      <c r="E167" s="53"/>
      <c r="F167" s="53"/>
      <c r="G167" s="53"/>
      <c r="H167" s="53"/>
      <c r="I167" s="53"/>
      <c r="J167" s="53"/>
      <c r="K167" s="53"/>
      <c r="L167" s="35"/>
      <c r="M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</sheetData>
  <autoFilter ref="C137:K166" xr:uid="{00000000-0009-0000-0000-000006000000}"/>
  <mergeCells count="17">
    <mergeCell ref="E130:H130"/>
    <mergeCell ref="L2:V2"/>
    <mergeCell ref="D112:F112"/>
    <mergeCell ref="D113:F113"/>
    <mergeCell ref="D114:F114"/>
    <mergeCell ref="E126:H126"/>
    <mergeCell ref="E128:H128"/>
    <mergeCell ref="E85:H85"/>
    <mergeCell ref="E87:H87"/>
    <mergeCell ref="E89:H89"/>
    <mergeCell ref="D110:F110"/>
    <mergeCell ref="D111:F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32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110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125</v>
      </c>
      <c r="L4" s="20"/>
      <c r="M4" s="114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83" t="str">
        <f>'Rekapitulácia stavby'!K6</f>
        <v>Výstavba a obnova občianskej infraštruktúry v lesných ekosystémoch SNV</v>
      </c>
      <c r="F7" s="284"/>
      <c r="G7" s="284"/>
      <c r="H7" s="284"/>
      <c r="L7" s="20"/>
    </row>
    <row r="8" spans="1:46" s="1" customFormat="1" ht="12" customHeight="1">
      <c r="B8" s="20"/>
      <c r="D8" s="27" t="s">
        <v>126</v>
      </c>
      <c r="L8" s="20"/>
    </row>
    <row r="9" spans="1:46" s="2" customFormat="1" ht="16.5" customHeight="1">
      <c r="A9" s="34"/>
      <c r="B9" s="35"/>
      <c r="C9" s="34"/>
      <c r="D9" s="34"/>
      <c r="E9" s="283" t="s">
        <v>563</v>
      </c>
      <c r="F9" s="285"/>
      <c r="G9" s="285"/>
      <c r="H9" s="285"/>
      <c r="I9" s="34"/>
      <c r="J9" s="34"/>
      <c r="K9" s="34"/>
      <c r="L9" s="4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5"/>
      <c r="C10" s="34"/>
      <c r="D10" s="27" t="s">
        <v>264</v>
      </c>
      <c r="E10" s="34"/>
      <c r="F10" s="34"/>
      <c r="G10" s="34"/>
      <c r="H10" s="34"/>
      <c r="I10" s="34"/>
      <c r="J10" s="34"/>
      <c r="K10" s="34"/>
      <c r="L10" s="4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6.5" customHeight="1">
      <c r="A11" s="34"/>
      <c r="B11" s="35"/>
      <c r="C11" s="34"/>
      <c r="D11" s="34"/>
      <c r="E11" s="237" t="s">
        <v>564</v>
      </c>
      <c r="F11" s="285"/>
      <c r="G11" s="285"/>
      <c r="H11" s="285"/>
      <c r="I11" s="34"/>
      <c r="J11" s="34"/>
      <c r="K11" s="34"/>
      <c r="L11" s="4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1.25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4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2" customHeight="1">
      <c r="A13" s="34"/>
      <c r="B13" s="35"/>
      <c r="C13" s="34"/>
      <c r="D13" s="27" t="s">
        <v>16</v>
      </c>
      <c r="E13" s="34"/>
      <c r="F13" s="25" t="s">
        <v>1</v>
      </c>
      <c r="G13" s="34"/>
      <c r="H13" s="34"/>
      <c r="I13" s="27" t="s">
        <v>17</v>
      </c>
      <c r="J13" s="25" t="s">
        <v>1</v>
      </c>
      <c r="K13" s="34"/>
      <c r="L13" s="4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7" t="s">
        <v>18</v>
      </c>
      <c r="E14" s="34"/>
      <c r="F14" s="25" t="s">
        <v>19</v>
      </c>
      <c r="G14" s="34"/>
      <c r="H14" s="34"/>
      <c r="I14" s="27" t="s">
        <v>20</v>
      </c>
      <c r="J14" s="60">
        <f>'Rekapitulácia stavby'!AN8</f>
        <v>44873</v>
      </c>
      <c r="K14" s="34"/>
      <c r="L14" s="4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0.9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4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2" customHeight="1">
      <c r="A16" s="34"/>
      <c r="B16" s="35"/>
      <c r="C16" s="34"/>
      <c r="D16" s="27" t="s">
        <v>21</v>
      </c>
      <c r="E16" s="34"/>
      <c r="F16" s="34"/>
      <c r="G16" s="34"/>
      <c r="H16" s="34"/>
      <c r="I16" s="27" t="s">
        <v>22</v>
      </c>
      <c r="J16" s="25" t="s">
        <v>1</v>
      </c>
      <c r="K16" s="34"/>
      <c r="L16" s="4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8" customHeight="1">
      <c r="A17" s="34"/>
      <c r="B17" s="35"/>
      <c r="C17" s="34"/>
      <c r="D17" s="34"/>
      <c r="E17" s="25" t="s">
        <v>23</v>
      </c>
      <c r="F17" s="34"/>
      <c r="G17" s="34"/>
      <c r="H17" s="34"/>
      <c r="I17" s="27" t="s">
        <v>24</v>
      </c>
      <c r="J17" s="25" t="s">
        <v>1</v>
      </c>
      <c r="K17" s="34"/>
      <c r="L17" s="4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6.95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4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2" customHeight="1">
      <c r="A19" s="34"/>
      <c r="B19" s="35"/>
      <c r="C19" s="34"/>
      <c r="D19" s="27" t="s">
        <v>25</v>
      </c>
      <c r="E19" s="34"/>
      <c r="F19" s="34"/>
      <c r="G19" s="34"/>
      <c r="H19" s="34"/>
      <c r="I19" s="27" t="s">
        <v>22</v>
      </c>
      <c r="J19" s="28" t="str">
        <f>'Rekapitulácia stavby'!AN13</f>
        <v>Vyplň údaj</v>
      </c>
      <c r="K19" s="34"/>
      <c r="L19" s="4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8" customHeight="1">
      <c r="A20" s="34"/>
      <c r="B20" s="35"/>
      <c r="C20" s="34"/>
      <c r="D20" s="34"/>
      <c r="E20" s="286" t="str">
        <f>'Rekapitulácia stavby'!E14</f>
        <v>Vyplň údaj</v>
      </c>
      <c r="F20" s="244"/>
      <c r="G20" s="244"/>
      <c r="H20" s="244"/>
      <c r="I20" s="27" t="s">
        <v>24</v>
      </c>
      <c r="J20" s="28" t="str">
        <f>'Rekapitulácia stavby'!AN14</f>
        <v>Vyplň údaj</v>
      </c>
      <c r="K20" s="34"/>
      <c r="L20" s="4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6.95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4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2" customHeight="1">
      <c r="A22" s="34"/>
      <c r="B22" s="35"/>
      <c r="C22" s="34"/>
      <c r="D22" s="27" t="s">
        <v>27</v>
      </c>
      <c r="E22" s="34"/>
      <c r="F22" s="34"/>
      <c r="G22" s="34"/>
      <c r="H22" s="34"/>
      <c r="I22" s="27" t="s">
        <v>22</v>
      </c>
      <c r="J22" s="25" t="s">
        <v>1</v>
      </c>
      <c r="K22" s="34"/>
      <c r="L22" s="4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8" customHeight="1">
      <c r="A23" s="34"/>
      <c r="B23" s="35"/>
      <c r="C23" s="34"/>
      <c r="D23" s="34"/>
      <c r="E23" s="25" t="s">
        <v>28</v>
      </c>
      <c r="F23" s="34"/>
      <c r="G23" s="34"/>
      <c r="H23" s="34"/>
      <c r="I23" s="27" t="s">
        <v>24</v>
      </c>
      <c r="J23" s="25" t="s">
        <v>1</v>
      </c>
      <c r="K23" s="34"/>
      <c r="L23" s="4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6.95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4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12" customHeight="1">
      <c r="A25" s="34"/>
      <c r="B25" s="35"/>
      <c r="C25" s="34"/>
      <c r="D25" s="27" t="s">
        <v>30</v>
      </c>
      <c r="E25" s="34"/>
      <c r="F25" s="34"/>
      <c r="G25" s="34"/>
      <c r="H25" s="34"/>
      <c r="I25" s="27" t="s">
        <v>22</v>
      </c>
      <c r="J25" s="25" t="str">
        <f>IF('Rekapitulácia stavby'!AN19="","",'Rekapitulácia stavby'!AN19)</f>
        <v/>
      </c>
      <c r="K25" s="34"/>
      <c r="L25" s="4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8" customHeight="1">
      <c r="A26" s="34"/>
      <c r="B26" s="35"/>
      <c r="C26" s="34"/>
      <c r="D26" s="34"/>
      <c r="E26" s="25" t="str">
        <f>IF('Rekapitulácia stavby'!E20="","",'Rekapitulácia stavby'!E20)</f>
        <v xml:space="preserve"> </v>
      </c>
      <c r="F26" s="34"/>
      <c r="G26" s="34"/>
      <c r="H26" s="34"/>
      <c r="I26" s="27" t="s">
        <v>24</v>
      </c>
      <c r="J26" s="25" t="str">
        <f>IF('Rekapitulácia stavby'!AN20="","",'Rekapitulácia stavby'!AN20)</f>
        <v/>
      </c>
      <c r="K26" s="34"/>
      <c r="L26" s="4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47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12" customHeight="1">
      <c r="A28" s="34"/>
      <c r="B28" s="35"/>
      <c r="C28" s="34"/>
      <c r="D28" s="27" t="s">
        <v>32</v>
      </c>
      <c r="E28" s="34"/>
      <c r="F28" s="34"/>
      <c r="G28" s="34"/>
      <c r="H28" s="34"/>
      <c r="I28" s="34"/>
      <c r="J28" s="34"/>
      <c r="K28" s="34"/>
      <c r="L28" s="4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8" customFormat="1" ht="16.5" customHeight="1">
      <c r="A29" s="115"/>
      <c r="B29" s="116"/>
      <c r="C29" s="115"/>
      <c r="D29" s="115"/>
      <c r="E29" s="249" t="s">
        <v>1</v>
      </c>
      <c r="F29" s="249"/>
      <c r="G29" s="249"/>
      <c r="H29" s="249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4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5"/>
      <c r="C31" s="34"/>
      <c r="D31" s="71"/>
      <c r="E31" s="71"/>
      <c r="F31" s="71"/>
      <c r="G31" s="71"/>
      <c r="H31" s="71"/>
      <c r="I31" s="71"/>
      <c r="J31" s="71"/>
      <c r="K31" s="71"/>
      <c r="L31" s="4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5"/>
      <c r="C32" s="34"/>
      <c r="D32" s="25" t="s">
        <v>128</v>
      </c>
      <c r="E32" s="34"/>
      <c r="F32" s="34"/>
      <c r="G32" s="34"/>
      <c r="H32" s="34"/>
      <c r="I32" s="34"/>
      <c r="J32" s="33">
        <f>J98</f>
        <v>0</v>
      </c>
      <c r="K32" s="34"/>
      <c r="L32" s="4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5"/>
      <c r="C33" s="34"/>
      <c r="D33" s="32" t="s">
        <v>119</v>
      </c>
      <c r="E33" s="34"/>
      <c r="F33" s="34"/>
      <c r="G33" s="34"/>
      <c r="H33" s="34"/>
      <c r="I33" s="34"/>
      <c r="J33" s="33">
        <f>J113</f>
        <v>0</v>
      </c>
      <c r="K33" s="34"/>
      <c r="L33" s="4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25.35" customHeight="1">
      <c r="A34" s="34"/>
      <c r="B34" s="35"/>
      <c r="C34" s="34"/>
      <c r="D34" s="118" t="s">
        <v>35</v>
      </c>
      <c r="E34" s="34"/>
      <c r="F34" s="34"/>
      <c r="G34" s="34"/>
      <c r="H34" s="34"/>
      <c r="I34" s="34"/>
      <c r="J34" s="76">
        <f>ROUND(J32 + J33, 2)</f>
        <v>0</v>
      </c>
      <c r="K34" s="34"/>
      <c r="L34" s="4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6.95" customHeight="1">
      <c r="A35" s="34"/>
      <c r="B35" s="35"/>
      <c r="C35" s="34"/>
      <c r="D35" s="71"/>
      <c r="E35" s="71"/>
      <c r="F35" s="71"/>
      <c r="G35" s="71"/>
      <c r="H35" s="71"/>
      <c r="I35" s="71"/>
      <c r="J35" s="71"/>
      <c r="K35" s="71"/>
      <c r="L35" s="4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5"/>
      <c r="C36" s="34"/>
      <c r="D36" s="34"/>
      <c r="E36" s="34"/>
      <c r="F36" s="38" t="s">
        <v>37</v>
      </c>
      <c r="G36" s="34"/>
      <c r="H36" s="34"/>
      <c r="I36" s="38" t="s">
        <v>36</v>
      </c>
      <c r="J36" s="38" t="s">
        <v>38</v>
      </c>
      <c r="K36" s="34"/>
      <c r="L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customHeight="1">
      <c r="A37" s="34"/>
      <c r="B37" s="35"/>
      <c r="C37" s="34"/>
      <c r="D37" s="119" t="s">
        <v>39</v>
      </c>
      <c r="E37" s="40" t="s">
        <v>40</v>
      </c>
      <c r="F37" s="120">
        <f>ROUND((SUM(BE113:BE120) + SUM(BE142:BE319)),  2)</f>
        <v>0</v>
      </c>
      <c r="G37" s="121"/>
      <c r="H37" s="121"/>
      <c r="I37" s="122">
        <v>0.2</v>
      </c>
      <c r="J37" s="120">
        <f>ROUND(((SUM(BE113:BE120) + SUM(BE142:BE319))*I37),  2)</f>
        <v>0</v>
      </c>
      <c r="K37" s="34"/>
      <c r="L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35"/>
      <c r="C38" s="34"/>
      <c r="D38" s="34"/>
      <c r="E38" s="40" t="s">
        <v>41</v>
      </c>
      <c r="F38" s="120">
        <f>ROUND((SUM(BF113:BF120) + SUM(BF142:BF319)),  2)</f>
        <v>0</v>
      </c>
      <c r="G38" s="121"/>
      <c r="H38" s="121"/>
      <c r="I38" s="122">
        <v>0.2</v>
      </c>
      <c r="J38" s="120">
        <f>ROUND(((SUM(BF113:BF120) + SUM(BF142:BF319))*I38),  2)</f>
        <v>0</v>
      </c>
      <c r="K38" s="34"/>
      <c r="L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5"/>
      <c r="C39" s="34"/>
      <c r="D39" s="34"/>
      <c r="E39" s="27" t="s">
        <v>42</v>
      </c>
      <c r="F39" s="123">
        <f>ROUND((SUM(BG113:BG120) + SUM(BG142:BG319)),  2)</f>
        <v>0</v>
      </c>
      <c r="G39" s="34"/>
      <c r="H39" s="34"/>
      <c r="I39" s="124">
        <v>0.2</v>
      </c>
      <c r="J39" s="123">
        <f>0</f>
        <v>0</v>
      </c>
      <c r="K39" s="34"/>
      <c r="L39" s="4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hidden="1" customHeight="1">
      <c r="A40" s="34"/>
      <c r="B40" s="35"/>
      <c r="C40" s="34"/>
      <c r="D40" s="34"/>
      <c r="E40" s="27" t="s">
        <v>43</v>
      </c>
      <c r="F40" s="123">
        <f>ROUND((SUM(BH113:BH120) + SUM(BH142:BH319)),  2)</f>
        <v>0</v>
      </c>
      <c r="G40" s="34"/>
      <c r="H40" s="34"/>
      <c r="I40" s="124">
        <v>0.2</v>
      </c>
      <c r="J40" s="123">
        <f>0</f>
        <v>0</v>
      </c>
      <c r="K40" s="34"/>
      <c r="L40" s="4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14.45" hidden="1" customHeight="1">
      <c r="A41" s="34"/>
      <c r="B41" s="35"/>
      <c r="C41" s="34"/>
      <c r="D41" s="34"/>
      <c r="E41" s="40" t="s">
        <v>44</v>
      </c>
      <c r="F41" s="120">
        <f>ROUND((SUM(BI113:BI120) + SUM(BI142:BI319)),  2)</f>
        <v>0</v>
      </c>
      <c r="G41" s="121"/>
      <c r="H41" s="121"/>
      <c r="I41" s="122">
        <v>0</v>
      </c>
      <c r="J41" s="120">
        <f>0</f>
        <v>0</v>
      </c>
      <c r="K41" s="34"/>
      <c r="L41" s="47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6.9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47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5.35" customHeight="1">
      <c r="A43" s="34"/>
      <c r="B43" s="35"/>
      <c r="C43" s="112"/>
      <c r="D43" s="125" t="s">
        <v>45</v>
      </c>
      <c r="E43" s="65"/>
      <c r="F43" s="65"/>
      <c r="G43" s="126" t="s">
        <v>46</v>
      </c>
      <c r="H43" s="127" t="s">
        <v>47</v>
      </c>
      <c r="I43" s="65"/>
      <c r="J43" s="128">
        <f>SUM(J34:J41)</f>
        <v>0</v>
      </c>
      <c r="K43" s="129"/>
      <c r="L43" s="47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14.45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47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7"/>
      <c r="D50" s="48" t="s">
        <v>48</v>
      </c>
      <c r="E50" s="49"/>
      <c r="F50" s="49"/>
      <c r="G50" s="48" t="s">
        <v>49</v>
      </c>
      <c r="H50" s="49"/>
      <c r="I50" s="49"/>
      <c r="J50" s="49"/>
      <c r="K50" s="49"/>
      <c r="L50" s="47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5"/>
      <c r="C61" s="34"/>
      <c r="D61" s="50" t="s">
        <v>50</v>
      </c>
      <c r="E61" s="37"/>
      <c r="F61" s="130" t="s">
        <v>51</v>
      </c>
      <c r="G61" s="50" t="s">
        <v>50</v>
      </c>
      <c r="H61" s="37"/>
      <c r="I61" s="37"/>
      <c r="J61" s="131" t="s">
        <v>51</v>
      </c>
      <c r="K61" s="37"/>
      <c r="L61" s="47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5"/>
      <c r="C65" s="34"/>
      <c r="D65" s="48" t="s">
        <v>52</v>
      </c>
      <c r="E65" s="51"/>
      <c r="F65" s="51"/>
      <c r="G65" s="48" t="s">
        <v>53</v>
      </c>
      <c r="H65" s="51"/>
      <c r="I65" s="51"/>
      <c r="J65" s="51"/>
      <c r="K65" s="51"/>
      <c r="L65" s="47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5"/>
      <c r="C76" s="34"/>
      <c r="D76" s="50" t="s">
        <v>50</v>
      </c>
      <c r="E76" s="37"/>
      <c r="F76" s="130" t="s">
        <v>51</v>
      </c>
      <c r="G76" s="50" t="s">
        <v>50</v>
      </c>
      <c r="H76" s="37"/>
      <c r="I76" s="37"/>
      <c r="J76" s="131" t="s">
        <v>51</v>
      </c>
      <c r="K76" s="37"/>
      <c r="L76" s="47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31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31" s="2" customFormat="1" ht="24.95" customHeight="1">
      <c r="A82" s="34"/>
      <c r="B82" s="35"/>
      <c r="C82" s="21" t="s">
        <v>129</v>
      </c>
      <c r="D82" s="34"/>
      <c r="E82" s="34"/>
      <c r="F82" s="34"/>
      <c r="G82" s="34"/>
      <c r="H82" s="34"/>
      <c r="I82" s="34"/>
      <c r="J82" s="34"/>
      <c r="K82" s="34"/>
      <c r="L82" s="4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31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4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31" s="2" customFormat="1" ht="12" customHeight="1">
      <c r="A84" s="34"/>
      <c r="B84" s="35"/>
      <c r="C84" s="27" t="s">
        <v>15</v>
      </c>
      <c r="D84" s="34"/>
      <c r="E84" s="34"/>
      <c r="F84" s="34"/>
      <c r="G84" s="34"/>
      <c r="H84" s="34"/>
      <c r="I84" s="34"/>
      <c r="J84" s="34"/>
      <c r="K84" s="34"/>
      <c r="L84" s="4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31" s="2" customFormat="1" ht="16.5" customHeight="1">
      <c r="A85" s="34"/>
      <c r="B85" s="35"/>
      <c r="C85" s="34"/>
      <c r="D85" s="34"/>
      <c r="E85" s="283" t="str">
        <f>E7</f>
        <v>Výstavba a obnova občianskej infraštruktúry v lesných ekosystémoch SNV</v>
      </c>
      <c r="F85" s="284"/>
      <c r="G85" s="284"/>
      <c r="H85" s="284"/>
      <c r="I85" s="34"/>
      <c r="J85" s="34"/>
      <c r="K85" s="34"/>
      <c r="L85" s="4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31" s="1" customFormat="1" ht="12" customHeight="1">
      <c r="B86" s="20"/>
      <c r="C86" s="27" t="s">
        <v>126</v>
      </c>
      <c r="L86" s="20"/>
    </row>
    <row r="87" spans="1:31" s="2" customFormat="1" ht="16.5" customHeight="1">
      <c r="A87" s="34"/>
      <c r="B87" s="35"/>
      <c r="C87" s="34"/>
      <c r="D87" s="34"/>
      <c r="E87" s="283" t="s">
        <v>563</v>
      </c>
      <c r="F87" s="285"/>
      <c r="G87" s="285"/>
      <c r="H87" s="285"/>
      <c r="I87" s="34"/>
      <c r="J87" s="34"/>
      <c r="K87" s="34"/>
      <c r="L87" s="4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31" s="2" customFormat="1" ht="12" customHeight="1">
      <c r="A88" s="34"/>
      <c r="B88" s="35"/>
      <c r="C88" s="27" t="s">
        <v>264</v>
      </c>
      <c r="D88" s="34"/>
      <c r="E88" s="34"/>
      <c r="F88" s="34"/>
      <c r="G88" s="34"/>
      <c r="H88" s="34"/>
      <c r="I88" s="34"/>
      <c r="J88" s="34"/>
      <c r="K88" s="34"/>
      <c r="L88" s="4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31" s="2" customFormat="1" ht="16.5" customHeight="1">
      <c r="A89" s="34"/>
      <c r="B89" s="35"/>
      <c r="C89" s="34"/>
      <c r="D89" s="34"/>
      <c r="E89" s="237" t="str">
        <f>E11</f>
        <v>SO 05-0 - Altánok</v>
      </c>
      <c r="F89" s="285"/>
      <c r="G89" s="285"/>
      <c r="H89" s="285"/>
      <c r="I89" s="34"/>
      <c r="J89" s="34"/>
      <c r="K89" s="34"/>
      <c r="L89" s="4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31" s="2" customFormat="1" ht="6.9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4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31" s="2" customFormat="1" ht="12" customHeight="1">
      <c r="A91" s="34"/>
      <c r="B91" s="35"/>
      <c r="C91" s="27" t="s">
        <v>18</v>
      </c>
      <c r="D91" s="34"/>
      <c r="E91" s="34"/>
      <c r="F91" s="25" t="str">
        <f>F14</f>
        <v>Lesy mesta Spišská Nová Ves</v>
      </c>
      <c r="G91" s="34"/>
      <c r="H91" s="34"/>
      <c r="I91" s="27" t="s">
        <v>20</v>
      </c>
      <c r="J91" s="60">
        <f>IF(J14="","",J14)</f>
        <v>44873</v>
      </c>
      <c r="K91" s="34"/>
      <c r="L91" s="4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31" s="2" customFormat="1" ht="6.95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47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31" s="2" customFormat="1" ht="15.2" customHeight="1">
      <c r="A93" s="34"/>
      <c r="B93" s="35"/>
      <c r="C93" s="27" t="s">
        <v>21</v>
      </c>
      <c r="D93" s="34"/>
      <c r="E93" s="34"/>
      <c r="F93" s="25" t="str">
        <f>E17</f>
        <v xml:space="preserve">Lesy mesta Spišská Nová Ves s.r.o. </v>
      </c>
      <c r="G93" s="34"/>
      <c r="H93" s="34"/>
      <c r="I93" s="27" t="s">
        <v>27</v>
      </c>
      <c r="J93" s="30" t="str">
        <f>E23</f>
        <v>MK2 PLUS, s.r.o.</v>
      </c>
      <c r="K93" s="34"/>
      <c r="L93" s="4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31" s="2" customFormat="1" ht="15.2" customHeight="1">
      <c r="A94" s="34"/>
      <c r="B94" s="35"/>
      <c r="C94" s="27" t="s">
        <v>25</v>
      </c>
      <c r="D94" s="34"/>
      <c r="E94" s="34"/>
      <c r="F94" s="25" t="str">
        <f>IF(E20="","",E20)</f>
        <v>Vyplň údaj</v>
      </c>
      <c r="G94" s="34"/>
      <c r="H94" s="34"/>
      <c r="I94" s="27" t="s">
        <v>30</v>
      </c>
      <c r="J94" s="30" t="str">
        <f>E26</f>
        <v xml:space="preserve"> </v>
      </c>
      <c r="K94" s="34"/>
      <c r="L94" s="47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31" s="2" customFormat="1" ht="10.3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47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31" s="2" customFormat="1" ht="29.25" customHeight="1">
      <c r="A96" s="34"/>
      <c r="B96" s="35"/>
      <c r="C96" s="132" t="s">
        <v>130</v>
      </c>
      <c r="D96" s="112"/>
      <c r="E96" s="112"/>
      <c r="F96" s="112"/>
      <c r="G96" s="112"/>
      <c r="H96" s="112"/>
      <c r="I96" s="112"/>
      <c r="J96" s="133" t="s">
        <v>131</v>
      </c>
      <c r="K96" s="112"/>
      <c r="L96" s="47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pans="1:47" s="2" customFormat="1" ht="10.35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47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pans="1:47" s="2" customFormat="1" ht="22.9" customHeight="1">
      <c r="A98" s="34"/>
      <c r="B98" s="35"/>
      <c r="C98" s="134" t="s">
        <v>132</v>
      </c>
      <c r="D98" s="34"/>
      <c r="E98" s="34"/>
      <c r="F98" s="34"/>
      <c r="G98" s="34"/>
      <c r="H98" s="34"/>
      <c r="I98" s="34"/>
      <c r="J98" s="76">
        <f>J142</f>
        <v>0</v>
      </c>
      <c r="K98" s="34"/>
      <c r="L98" s="47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7" t="s">
        <v>133</v>
      </c>
    </row>
    <row r="99" spans="1:47" s="9" customFormat="1" ht="24.95" customHeight="1">
      <c r="B99" s="135"/>
      <c r="D99" s="136" t="s">
        <v>134</v>
      </c>
      <c r="E99" s="137"/>
      <c r="F99" s="137"/>
      <c r="G99" s="137"/>
      <c r="H99" s="137"/>
      <c r="I99" s="137"/>
      <c r="J99" s="138">
        <f>J143</f>
        <v>0</v>
      </c>
      <c r="L99" s="135"/>
    </row>
    <row r="100" spans="1:47" s="10" customFormat="1" ht="19.899999999999999" customHeight="1">
      <c r="B100" s="139"/>
      <c r="D100" s="140" t="s">
        <v>135</v>
      </c>
      <c r="E100" s="141"/>
      <c r="F100" s="141"/>
      <c r="G100" s="141"/>
      <c r="H100" s="141"/>
      <c r="I100" s="141"/>
      <c r="J100" s="142">
        <f>J144</f>
        <v>0</v>
      </c>
      <c r="L100" s="139"/>
    </row>
    <row r="101" spans="1:47" s="10" customFormat="1" ht="19.899999999999999" customHeight="1">
      <c r="B101" s="139"/>
      <c r="D101" s="140" t="s">
        <v>266</v>
      </c>
      <c r="E101" s="141"/>
      <c r="F101" s="141"/>
      <c r="G101" s="141"/>
      <c r="H101" s="141"/>
      <c r="I101" s="141"/>
      <c r="J101" s="142">
        <f>J165</f>
        <v>0</v>
      </c>
      <c r="L101" s="139"/>
    </row>
    <row r="102" spans="1:47" s="10" customFormat="1" ht="19.899999999999999" customHeight="1">
      <c r="B102" s="139"/>
      <c r="D102" s="140" t="s">
        <v>267</v>
      </c>
      <c r="E102" s="141"/>
      <c r="F102" s="141"/>
      <c r="G102" s="141"/>
      <c r="H102" s="141"/>
      <c r="I102" s="141"/>
      <c r="J102" s="142">
        <f>J175</f>
        <v>0</v>
      </c>
      <c r="L102" s="139"/>
    </row>
    <row r="103" spans="1:47" s="10" customFormat="1" ht="19.899999999999999" customHeight="1">
      <c r="B103" s="139"/>
      <c r="D103" s="140" t="s">
        <v>268</v>
      </c>
      <c r="E103" s="141"/>
      <c r="F103" s="141"/>
      <c r="G103" s="141"/>
      <c r="H103" s="141"/>
      <c r="I103" s="141"/>
      <c r="J103" s="142">
        <f>J190</f>
        <v>0</v>
      </c>
      <c r="L103" s="139"/>
    </row>
    <row r="104" spans="1:47" s="10" customFormat="1" ht="19.899999999999999" customHeight="1">
      <c r="B104" s="139"/>
      <c r="D104" s="140" t="s">
        <v>269</v>
      </c>
      <c r="E104" s="141"/>
      <c r="F104" s="141"/>
      <c r="G104" s="141"/>
      <c r="H104" s="141"/>
      <c r="I104" s="141"/>
      <c r="J104" s="142">
        <f>J199</f>
        <v>0</v>
      </c>
      <c r="L104" s="139"/>
    </row>
    <row r="105" spans="1:47" s="9" customFormat="1" ht="24.95" customHeight="1">
      <c r="B105" s="135"/>
      <c r="D105" s="136" t="s">
        <v>136</v>
      </c>
      <c r="E105" s="137"/>
      <c r="F105" s="137"/>
      <c r="G105" s="137"/>
      <c r="H105" s="137"/>
      <c r="I105" s="137"/>
      <c r="J105" s="138">
        <f>J201</f>
        <v>0</v>
      </c>
      <c r="L105" s="135"/>
    </row>
    <row r="106" spans="1:47" s="10" customFormat="1" ht="19.899999999999999" customHeight="1">
      <c r="B106" s="139"/>
      <c r="D106" s="140" t="s">
        <v>137</v>
      </c>
      <c r="E106" s="141"/>
      <c r="F106" s="141"/>
      <c r="G106" s="141"/>
      <c r="H106" s="141"/>
      <c r="I106" s="141"/>
      <c r="J106" s="142">
        <f>J202</f>
        <v>0</v>
      </c>
      <c r="L106" s="139"/>
    </row>
    <row r="107" spans="1:47" s="10" customFormat="1" ht="19.899999999999999" customHeight="1">
      <c r="B107" s="139"/>
      <c r="D107" s="140" t="s">
        <v>270</v>
      </c>
      <c r="E107" s="141"/>
      <c r="F107" s="141"/>
      <c r="G107" s="141"/>
      <c r="H107" s="141"/>
      <c r="I107" s="141"/>
      <c r="J107" s="142">
        <f>J268</f>
        <v>0</v>
      </c>
      <c r="L107" s="139"/>
    </row>
    <row r="108" spans="1:47" s="10" customFormat="1" ht="19.899999999999999" customHeight="1">
      <c r="B108" s="139"/>
      <c r="D108" s="140" t="s">
        <v>271</v>
      </c>
      <c r="E108" s="141"/>
      <c r="F108" s="141"/>
      <c r="G108" s="141"/>
      <c r="H108" s="141"/>
      <c r="I108" s="141"/>
      <c r="J108" s="142">
        <f>J296</f>
        <v>0</v>
      </c>
      <c r="L108" s="139"/>
    </row>
    <row r="109" spans="1:47" s="9" customFormat="1" ht="24.95" customHeight="1">
      <c r="B109" s="135"/>
      <c r="D109" s="136" t="s">
        <v>138</v>
      </c>
      <c r="E109" s="137"/>
      <c r="F109" s="137"/>
      <c r="G109" s="137"/>
      <c r="H109" s="137"/>
      <c r="I109" s="137"/>
      <c r="J109" s="138">
        <f>J315</f>
        <v>0</v>
      </c>
      <c r="L109" s="135"/>
    </row>
    <row r="110" spans="1:47" s="9" customFormat="1" ht="24.95" customHeight="1">
      <c r="B110" s="135"/>
      <c r="D110" s="136" t="s">
        <v>272</v>
      </c>
      <c r="E110" s="137"/>
      <c r="F110" s="137"/>
      <c r="G110" s="137"/>
      <c r="H110" s="137"/>
      <c r="I110" s="137"/>
      <c r="J110" s="138">
        <f>J317</f>
        <v>0</v>
      </c>
      <c r="L110" s="135"/>
    </row>
    <row r="111" spans="1:47" s="2" customFormat="1" ht="21.75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47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47" s="2" customFormat="1" ht="6.95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47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29.25" customHeight="1">
      <c r="A113" s="34"/>
      <c r="B113" s="35"/>
      <c r="C113" s="134" t="s">
        <v>139</v>
      </c>
      <c r="D113" s="34"/>
      <c r="E113" s="34"/>
      <c r="F113" s="34"/>
      <c r="G113" s="34"/>
      <c r="H113" s="34"/>
      <c r="I113" s="34"/>
      <c r="J113" s="143">
        <f>ROUND(J114 + J115 + J116 + J117 + J118 + J119,2)</f>
        <v>0</v>
      </c>
      <c r="K113" s="34"/>
      <c r="L113" s="47"/>
      <c r="N113" s="144" t="s">
        <v>39</v>
      </c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8" customHeight="1">
      <c r="A114" s="34"/>
      <c r="B114" s="145"/>
      <c r="C114" s="146"/>
      <c r="D114" s="240" t="s">
        <v>140</v>
      </c>
      <c r="E114" s="287"/>
      <c r="F114" s="287"/>
      <c r="G114" s="146"/>
      <c r="H114" s="146"/>
      <c r="I114" s="146"/>
      <c r="J114" s="104">
        <v>0</v>
      </c>
      <c r="K114" s="146"/>
      <c r="L114" s="148"/>
      <c r="M114" s="149"/>
      <c r="N114" s="150" t="s">
        <v>41</v>
      </c>
      <c r="O114" s="149"/>
      <c r="P114" s="149"/>
      <c r="Q114" s="149"/>
      <c r="R114" s="149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51" t="s">
        <v>141</v>
      </c>
      <c r="AZ114" s="149"/>
      <c r="BA114" s="149"/>
      <c r="BB114" s="149"/>
      <c r="BC114" s="149"/>
      <c r="BD114" s="149"/>
      <c r="BE114" s="152">
        <f t="shared" ref="BE114:BE119" si="0">IF(N114="základná",J114,0)</f>
        <v>0</v>
      </c>
      <c r="BF114" s="152">
        <f t="shared" ref="BF114:BF119" si="1">IF(N114="znížená",J114,0)</f>
        <v>0</v>
      </c>
      <c r="BG114" s="152">
        <f t="shared" ref="BG114:BG119" si="2">IF(N114="zákl. prenesená",J114,0)</f>
        <v>0</v>
      </c>
      <c r="BH114" s="152">
        <f t="shared" ref="BH114:BH119" si="3">IF(N114="zníž. prenesená",J114,0)</f>
        <v>0</v>
      </c>
      <c r="BI114" s="152">
        <f t="shared" ref="BI114:BI119" si="4">IF(N114="nulová",J114,0)</f>
        <v>0</v>
      </c>
      <c r="BJ114" s="151" t="s">
        <v>94</v>
      </c>
      <c r="BK114" s="149"/>
      <c r="BL114" s="149"/>
      <c r="BM114" s="149"/>
    </row>
    <row r="115" spans="1:65" s="2" customFormat="1" ht="18" customHeight="1">
      <c r="A115" s="34"/>
      <c r="B115" s="145"/>
      <c r="C115" s="146"/>
      <c r="D115" s="240" t="s">
        <v>142</v>
      </c>
      <c r="E115" s="287"/>
      <c r="F115" s="287"/>
      <c r="G115" s="146"/>
      <c r="H115" s="146"/>
      <c r="I115" s="146"/>
      <c r="J115" s="104">
        <v>0</v>
      </c>
      <c r="K115" s="146"/>
      <c r="L115" s="148"/>
      <c r="M115" s="149"/>
      <c r="N115" s="150" t="s">
        <v>41</v>
      </c>
      <c r="O115" s="149"/>
      <c r="P115" s="149"/>
      <c r="Q115" s="149"/>
      <c r="R115" s="149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51" t="s">
        <v>141</v>
      </c>
      <c r="AZ115" s="149"/>
      <c r="BA115" s="149"/>
      <c r="BB115" s="149"/>
      <c r="BC115" s="149"/>
      <c r="BD115" s="149"/>
      <c r="BE115" s="152">
        <f t="shared" si="0"/>
        <v>0</v>
      </c>
      <c r="BF115" s="152">
        <f t="shared" si="1"/>
        <v>0</v>
      </c>
      <c r="BG115" s="152">
        <f t="shared" si="2"/>
        <v>0</v>
      </c>
      <c r="BH115" s="152">
        <f t="shared" si="3"/>
        <v>0</v>
      </c>
      <c r="BI115" s="152">
        <f t="shared" si="4"/>
        <v>0</v>
      </c>
      <c r="BJ115" s="151" t="s">
        <v>94</v>
      </c>
      <c r="BK115" s="149"/>
      <c r="BL115" s="149"/>
      <c r="BM115" s="149"/>
    </row>
    <row r="116" spans="1:65" s="2" customFormat="1" ht="18" customHeight="1">
      <c r="A116" s="34"/>
      <c r="B116" s="145"/>
      <c r="C116" s="146"/>
      <c r="D116" s="240" t="s">
        <v>143</v>
      </c>
      <c r="E116" s="287"/>
      <c r="F116" s="287"/>
      <c r="G116" s="146"/>
      <c r="H116" s="146"/>
      <c r="I116" s="146"/>
      <c r="J116" s="104">
        <v>0</v>
      </c>
      <c r="K116" s="146"/>
      <c r="L116" s="148"/>
      <c r="M116" s="149"/>
      <c r="N116" s="150" t="s">
        <v>41</v>
      </c>
      <c r="O116" s="149"/>
      <c r="P116" s="149"/>
      <c r="Q116" s="149"/>
      <c r="R116" s="149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51" t="s">
        <v>141</v>
      </c>
      <c r="AZ116" s="149"/>
      <c r="BA116" s="149"/>
      <c r="BB116" s="149"/>
      <c r="BC116" s="149"/>
      <c r="BD116" s="149"/>
      <c r="BE116" s="152">
        <f t="shared" si="0"/>
        <v>0</v>
      </c>
      <c r="BF116" s="152">
        <f t="shared" si="1"/>
        <v>0</v>
      </c>
      <c r="BG116" s="152">
        <f t="shared" si="2"/>
        <v>0</v>
      </c>
      <c r="BH116" s="152">
        <f t="shared" si="3"/>
        <v>0</v>
      </c>
      <c r="BI116" s="152">
        <f t="shared" si="4"/>
        <v>0</v>
      </c>
      <c r="BJ116" s="151" t="s">
        <v>94</v>
      </c>
      <c r="BK116" s="149"/>
      <c r="BL116" s="149"/>
      <c r="BM116" s="149"/>
    </row>
    <row r="117" spans="1:65" s="2" customFormat="1" ht="18" customHeight="1">
      <c r="A117" s="34"/>
      <c r="B117" s="145"/>
      <c r="C117" s="146"/>
      <c r="D117" s="240" t="s">
        <v>144</v>
      </c>
      <c r="E117" s="287"/>
      <c r="F117" s="287"/>
      <c r="G117" s="146"/>
      <c r="H117" s="146"/>
      <c r="I117" s="146"/>
      <c r="J117" s="104">
        <v>0</v>
      </c>
      <c r="K117" s="146"/>
      <c r="L117" s="148"/>
      <c r="M117" s="149"/>
      <c r="N117" s="150" t="s">
        <v>41</v>
      </c>
      <c r="O117" s="149"/>
      <c r="P117" s="149"/>
      <c r="Q117" s="149"/>
      <c r="R117" s="149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51" t="s">
        <v>141</v>
      </c>
      <c r="AZ117" s="149"/>
      <c r="BA117" s="149"/>
      <c r="BB117" s="149"/>
      <c r="BC117" s="149"/>
      <c r="BD117" s="149"/>
      <c r="BE117" s="152">
        <f t="shared" si="0"/>
        <v>0</v>
      </c>
      <c r="BF117" s="152">
        <f t="shared" si="1"/>
        <v>0</v>
      </c>
      <c r="BG117" s="152">
        <f t="shared" si="2"/>
        <v>0</v>
      </c>
      <c r="BH117" s="152">
        <f t="shared" si="3"/>
        <v>0</v>
      </c>
      <c r="BI117" s="152">
        <f t="shared" si="4"/>
        <v>0</v>
      </c>
      <c r="BJ117" s="151" t="s">
        <v>94</v>
      </c>
      <c r="BK117" s="149"/>
      <c r="BL117" s="149"/>
      <c r="BM117" s="149"/>
    </row>
    <row r="118" spans="1:65" s="2" customFormat="1" ht="18" customHeight="1">
      <c r="A118" s="34"/>
      <c r="B118" s="145"/>
      <c r="C118" s="146"/>
      <c r="D118" s="240" t="s">
        <v>145</v>
      </c>
      <c r="E118" s="287"/>
      <c r="F118" s="287"/>
      <c r="G118" s="146"/>
      <c r="H118" s="146"/>
      <c r="I118" s="146"/>
      <c r="J118" s="104">
        <v>0</v>
      </c>
      <c r="K118" s="146"/>
      <c r="L118" s="148"/>
      <c r="M118" s="149"/>
      <c r="N118" s="150" t="s">
        <v>41</v>
      </c>
      <c r="O118" s="149"/>
      <c r="P118" s="149"/>
      <c r="Q118" s="149"/>
      <c r="R118" s="149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51" t="s">
        <v>141</v>
      </c>
      <c r="AZ118" s="149"/>
      <c r="BA118" s="149"/>
      <c r="BB118" s="149"/>
      <c r="BC118" s="149"/>
      <c r="BD118" s="149"/>
      <c r="BE118" s="152">
        <f t="shared" si="0"/>
        <v>0</v>
      </c>
      <c r="BF118" s="152">
        <f t="shared" si="1"/>
        <v>0</v>
      </c>
      <c r="BG118" s="152">
        <f t="shared" si="2"/>
        <v>0</v>
      </c>
      <c r="BH118" s="152">
        <f t="shared" si="3"/>
        <v>0</v>
      </c>
      <c r="BI118" s="152">
        <f t="shared" si="4"/>
        <v>0</v>
      </c>
      <c r="BJ118" s="151" t="s">
        <v>94</v>
      </c>
      <c r="BK118" s="149"/>
      <c r="BL118" s="149"/>
      <c r="BM118" s="149"/>
    </row>
    <row r="119" spans="1:65" s="2" customFormat="1" ht="18" customHeight="1">
      <c r="A119" s="34"/>
      <c r="B119" s="145"/>
      <c r="C119" s="146"/>
      <c r="D119" s="147" t="s">
        <v>146</v>
      </c>
      <c r="E119" s="146"/>
      <c r="F119" s="146"/>
      <c r="G119" s="146"/>
      <c r="H119" s="146"/>
      <c r="I119" s="146"/>
      <c r="J119" s="104">
        <f>ROUND(J32*T119,2)</f>
        <v>0</v>
      </c>
      <c r="K119" s="146"/>
      <c r="L119" s="148"/>
      <c r="M119" s="149"/>
      <c r="N119" s="150" t="s">
        <v>41</v>
      </c>
      <c r="O119" s="149"/>
      <c r="P119" s="149"/>
      <c r="Q119" s="149"/>
      <c r="R119" s="149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51" t="s">
        <v>147</v>
      </c>
      <c r="AZ119" s="149"/>
      <c r="BA119" s="149"/>
      <c r="BB119" s="149"/>
      <c r="BC119" s="149"/>
      <c r="BD119" s="149"/>
      <c r="BE119" s="152">
        <f t="shared" si="0"/>
        <v>0</v>
      </c>
      <c r="BF119" s="152">
        <f t="shared" si="1"/>
        <v>0</v>
      </c>
      <c r="BG119" s="152">
        <f t="shared" si="2"/>
        <v>0</v>
      </c>
      <c r="BH119" s="152">
        <f t="shared" si="3"/>
        <v>0</v>
      </c>
      <c r="BI119" s="152">
        <f t="shared" si="4"/>
        <v>0</v>
      </c>
      <c r="BJ119" s="151" t="s">
        <v>94</v>
      </c>
      <c r="BK119" s="149"/>
      <c r="BL119" s="149"/>
      <c r="BM119" s="149"/>
    </row>
    <row r="120" spans="1:65" s="2" customFormat="1" ht="11.25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47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2" customFormat="1" ht="29.25" customHeight="1">
      <c r="A121" s="34"/>
      <c r="B121" s="35"/>
      <c r="C121" s="111" t="s">
        <v>124</v>
      </c>
      <c r="D121" s="112"/>
      <c r="E121" s="112"/>
      <c r="F121" s="112"/>
      <c r="G121" s="112"/>
      <c r="H121" s="112"/>
      <c r="I121" s="112"/>
      <c r="J121" s="113">
        <f>ROUND(J98+J113,2)</f>
        <v>0</v>
      </c>
      <c r="K121" s="112"/>
      <c r="L121" s="47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5" s="2" customFormat="1" ht="6.95" customHeight="1">
      <c r="A122" s="34"/>
      <c r="B122" s="52"/>
      <c r="C122" s="53"/>
      <c r="D122" s="53"/>
      <c r="E122" s="53"/>
      <c r="F122" s="53"/>
      <c r="G122" s="53"/>
      <c r="H122" s="53"/>
      <c r="I122" s="53"/>
      <c r="J122" s="53"/>
      <c r="K122" s="53"/>
      <c r="L122" s="47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6" spans="1:65" s="2" customFormat="1" ht="6.95" customHeight="1">
      <c r="A126" s="34"/>
      <c r="B126" s="54"/>
      <c r="C126" s="55"/>
      <c r="D126" s="55"/>
      <c r="E126" s="55"/>
      <c r="F126" s="55"/>
      <c r="G126" s="55"/>
      <c r="H126" s="55"/>
      <c r="I126" s="55"/>
      <c r="J126" s="55"/>
      <c r="K126" s="55"/>
      <c r="L126" s="47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5" s="2" customFormat="1" ht="24.95" customHeight="1">
      <c r="A127" s="34"/>
      <c r="B127" s="35"/>
      <c r="C127" s="21" t="s">
        <v>148</v>
      </c>
      <c r="D127" s="34"/>
      <c r="E127" s="34"/>
      <c r="F127" s="34"/>
      <c r="G127" s="34"/>
      <c r="H127" s="34"/>
      <c r="I127" s="34"/>
      <c r="J127" s="34"/>
      <c r="K127" s="34"/>
      <c r="L127" s="47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65" s="2" customFormat="1" ht="6.95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47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3" s="2" customFormat="1" ht="12" customHeight="1">
      <c r="A129" s="34"/>
      <c r="B129" s="35"/>
      <c r="C129" s="27" t="s">
        <v>15</v>
      </c>
      <c r="D129" s="34"/>
      <c r="E129" s="34"/>
      <c r="F129" s="34"/>
      <c r="G129" s="34"/>
      <c r="H129" s="34"/>
      <c r="I129" s="34"/>
      <c r="J129" s="34"/>
      <c r="K129" s="34"/>
      <c r="L129" s="4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3" s="2" customFormat="1" ht="16.5" customHeight="1">
      <c r="A130" s="34"/>
      <c r="B130" s="35"/>
      <c r="C130" s="34"/>
      <c r="D130" s="34"/>
      <c r="E130" s="283" t="str">
        <f>E7</f>
        <v>Výstavba a obnova občianskej infraštruktúry v lesných ekosystémoch SNV</v>
      </c>
      <c r="F130" s="284"/>
      <c r="G130" s="284"/>
      <c r="H130" s="284"/>
      <c r="I130" s="34"/>
      <c r="J130" s="34"/>
      <c r="K130" s="34"/>
      <c r="L130" s="47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3" s="1" customFormat="1" ht="12" customHeight="1">
      <c r="B131" s="20"/>
      <c r="C131" s="27" t="s">
        <v>126</v>
      </c>
      <c r="L131" s="20"/>
    </row>
    <row r="132" spans="1:63" s="2" customFormat="1" ht="16.5" customHeight="1">
      <c r="A132" s="34"/>
      <c r="B132" s="35"/>
      <c r="C132" s="34"/>
      <c r="D132" s="34"/>
      <c r="E132" s="283" t="s">
        <v>563</v>
      </c>
      <c r="F132" s="285"/>
      <c r="G132" s="285"/>
      <c r="H132" s="285"/>
      <c r="I132" s="34"/>
      <c r="J132" s="34"/>
      <c r="K132" s="34"/>
      <c r="L132" s="47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3" s="2" customFormat="1" ht="12" customHeight="1">
      <c r="A133" s="34"/>
      <c r="B133" s="35"/>
      <c r="C133" s="27" t="s">
        <v>264</v>
      </c>
      <c r="D133" s="34"/>
      <c r="E133" s="34"/>
      <c r="F133" s="34"/>
      <c r="G133" s="34"/>
      <c r="H133" s="34"/>
      <c r="I133" s="34"/>
      <c r="J133" s="34"/>
      <c r="K133" s="34"/>
      <c r="L133" s="47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3" s="2" customFormat="1" ht="16.5" customHeight="1">
      <c r="A134" s="34"/>
      <c r="B134" s="35"/>
      <c r="C134" s="34"/>
      <c r="D134" s="34"/>
      <c r="E134" s="237" t="str">
        <f>E11</f>
        <v>SO 05-0 - Altánok</v>
      </c>
      <c r="F134" s="285"/>
      <c r="G134" s="285"/>
      <c r="H134" s="285"/>
      <c r="I134" s="34"/>
      <c r="J134" s="34"/>
      <c r="K134" s="34"/>
      <c r="L134" s="47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3" s="2" customFormat="1" ht="6.95" customHeight="1">
      <c r="A135" s="34"/>
      <c r="B135" s="35"/>
      <c r="C135" s="34"/>
      <c r="D135" s="34"/>
      <c r="E135" s="34"/>
      <c r="F135" s="34"/>
      <c r="G135" s="34"/>
      <c r="H135" s="34"/>
      <c r="I135" s="34"/>
      <c r="J135" s="34"/>
      <c r="K135" s="34"/>
      <c r="L135" s="47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3" s="2" customFormat="1" ht="12" customHeight="1">
      <c r="A136" s="34"/>
      <c r="B136" s="35"/>
      <c r="C136" s="27" t="s">
        <v>18</v>
      </c>
      <c r="D136" s="34"/>
      <c r="E136" s="34"/>
      <c r="F136" s="25" t="str">
        <f>F14</f>
        <v>Lesy mesta Spišská Nová Ves</v>
      </c>
      <c r="G136" s="34"/>
      <c r="H136" s="34"/>
      <c r="I136" s="27" t="s">
        <v>20</v>
      </c>
      <c r="J136" s="60">
        <f>IF(J14="","",J14)</f>
        <v>44873</v>
      </c>
      <c r="K136" s="34"/>
      <c r="L136" s="47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3" s="2" customFormat="1" ht="6.95" customHeight="1">
      <c r="A137" s="34"/>
      <c r="B137" s="35"/>
      <c r="C137" s="34"/>
      <c r="D137" s="34"/>
      <c r="E137" s="34"/>
      <c r="F137" s="34"/>
      <c r="G137" s="34"/>
      <c r="H137" s="34"/>
      <c r="I137" s="34"/>
      <c r="J137" s="34"/>
      <c r="K137" s="34"/>
      <c r="L137" s="47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pans="1:63" s="2" customFormat="1" ht="15.2" customHeight="1">
      <c r="A138" s="34"/>
      <c r="B138" s="35"/>
      <c r="C138" s="27" t="s">
        <v>21</v>
      </c>
      <c r="D138" s="34"/>
      <c r="E138" s="34"/>
      <c r="F138" s="25" t="str">
        <f>E17</f>
        <v xml:space="preserve">Lesy mesta Spišská Nová Ves s.r.o. </v>
      </c>
      <c r="G138" s="34"/>
      <c r="H138" s="34"/>
      <c r="I138" s="27" t="s">
        <v>27</v>
      </c>
      <c r="J138" s="30" t="str">
        <f>E23</f>
        <v>MK2 PLUS, s.r.o.</v>
      </c>
      <c r="K138" s="34"/>
      <c r="L138" s="47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</row>
    <row r="139" spans="1:63" s="2" customFormat="1" ht="15.2" customHeight="1">
      <c r="A139" s="34"/>
      <c r="B139" s="35"/>
      <c r="C139" s="27" t="s">
        <v>25</v>
      </c>
      <c r="D139" s="34"/>
      <c r="E139" s="34"/>
      <c r="F139" s="25" t="str">
        <f>IF(E20="","",E20)</f>
        <v>Vyplň údaj</v>
      </c>
      <c r="G139" s="34"/>
      <c r="H139" s="34"/>
      <c r="I139" s="27" t="s">
        <v>30</v>
      </c>
      <c r="J139" s="30" t="str">
        <f>E26</f>
        <v xml:space="preserve"> </v>
      </c>
      <c r="K139" s="34"/>
      <c r="L139" s="47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</row>
    <row r="140" spans="1:63" s="2" customFormat="1" ht="10.35" customHeight="1">
      <c r="A140" s="34"/>
      <c r="B140" s="35"/>
      <c r="C140" s="34"/>
      <c r="D140" s="34"/>
      <c r="E140" s="34"/>
      <c r="F140" s="34"/>
      <c r="G140" s="34"/>
      <c r="H140" s="34"/>
      <c r="I140" s="34"/>
      <c r="J140" s="34"/>
      <c r="K140" s="34"/>
      <c r="L140" s="47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</row>
    <row r="141" spans="1:63" s="11" customFormat="1" ht="29.25" customHeight="1">
      <c r="A141" s="153"/>
      <c r="B141" s="154"/>
      <c r="C141" s="155" t="s">
        <v>149</v>
      </c>
      <c r="D141" s="156" t="s">
        <v>60</v>
      </c>
      <c r="E141" s="156" t="s">
        <v>56</v>
      </c>
      <c r="F141" s="156" t="s">
        <v>57</v>
      </c>
      <c r="G141" s="156" t="s">
        <v>150</v>
      </c>
      <c r="H141" s="156" t="s">
        <v>151</v>
      </c>
      <c r="I141" s="156" t="s">
        <v>152</v>
      </c>
      <c r="J141" s="157" t="s">
        <v>131</v>
      </c>
      <c r="K141" s="158" t="s">
        <v>153</v>
      </c>
      <c r="L141" s="159"/>
      <c r="M141" s="67" t="s">
        <v>1</v>
      </c>
      <c r="N141" s="68" t="s">
        <v>39</v>
      </c>
      <c r="O141" s="68" t="s">
        <v>154</v>
      </c>
      <c r="P141" s="68" t="s">
        <v>155</v>
      </c>
      <c r="Q141" s="68" t="s">
        <v>156</v>
      </c>
      <c r="R141" s="68" t="s">
        <v>157</v>
      </c>
      <c r="S141" s="68" t="s">
        <v>158</v>
      </c>
      <c r="T141" s="69" t="s">
        <v>159</v>
      </c>
      <c r="U141" s="153"/>
      <c r="V141" s="153"/>
      <c r="W141" s="153"/>
      <c r="X141" s="153"/>
      <c r="Y141" s="153"/>
      <c r="Z141" s="153"/>
      <c r="AA141" s="153"/>
      <c r="AB141" s="153"/>
      <c r="AC141" s="153"/>
      <c r="AD141" s="153"/>
      <c r="AE141" s="153"/>
    </row>
    <row r="142" spans="1:63" s="2" customFormat="1" ht="22.9" customHeight="1">
      <c r="A142" s="34"/>
      <c r="B142" s="35"/>
      <c r="C142" s="74" t="s">
        <v>128</v>
      </c>
      <c r="D142" s="34"/>
      <c r="E142" s="34"/>
      <c r="F142" s="34"/>
      <c r="G142" s="34"/>
      <c r="H142" s="34"/>
      <c r="I142" s="34"/>
      <c r="J142" s="160">
        <f>BK142</f>
        <v>0</v>
      </c>
      <c r="K142" s="34"/>
      <c r="L142" s="35"/>
      <c r="M142" s="70"/>
      <c r="N142" s="61"/>
      <c r="O142" s="71"/>
      <c r="P142" s="161">
        <f>P143+P201+P315+P317</f>
        <v>0</v>
      </c>
      <c r="Q142" s="71"/>
      <c r="R142" s="161">
        <f>R143+R201+R315+R317</f>
        <v>47.513097880000004</v>
      </c>
      <c r="S142" s="71"/>
      <c r="T142" s="162">
        <f>T143+T201+T315+T317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74</v>
      </c>
      <c r="AU142" s="17" t="s">
        <v>133</v>
      </c>
      <c r="BK142" s="163">
        <f>BK143+BK201+BK315+BK317</f>
        <v>0</v>
      </c>
    </row>
    <row r="143" spans="1:63" s="12" customFormat="1" ht="25.9" customHeight="1">
      <c r="B143" s="164"/>
      <c r="D143" s="165" t="s">
        <v>74</v>
      </c>
      <c r="E143" s="166" t="s">
        <v>160</v>
      </c>
      <c r="F143" s="166" t="s">
        <v>161</v>
      </c>
      <c r="I143" s="167"/>
      <c r="J143" s="168">
        <f>BK143</f>
        <v>0</v>
      </c>
      <c r="L143" s="164"/>
      <c r="M143" s="169"/>
      <c r="N143" s="170"/>
      <c r="O143" s="170"/>
      <c r="P143" s="171">
        <f>P144+P165+P175+P190+P199</f>
        <v>0</v>
      </c>
      <c r="Q143" s="170"/>
      <c r="R143" s="171">
        <f>R144+R165+R175+R190+R199</f>
        <v>43.46407954</v>
      </c>
      <c r="S143" s="170"/>
      <c r="T143" s="172">
        <f>T144+T165+T175+T190+T199</f>
        <v>0</v>
      </c>
      <c r="AR143" s="165" t="s">
        <v>83</v>
      </c>
      <c r="AT143" s="173" t="s">
        <v>74</v>
      </c>
      <c r="AU143" s="173" t="s">
        <v>75</v>
      </c>
      <c r="AY143" s="165" t="s">
        <v>162</v>
      </c>
      <c r="BK143" s="174">
        <f>BK144+BK165+BK175+BK190+BK199</f>
        <v>0</v>
      </c>
    </row>
    <row r="144" spans="1:63" s="12" customFormat="1" ht="22.9" customHeight="1">
      <c r="B144" s="164"/>
      <c r="D144" s="165" t="s">
        <v>74</v>
      </c>
      <c r="E144" s="175" t="s">
        <v>83</v>
      </c>
      <c r="F144" s="175" t="s">
        <v>163</v>
      </c>
      <c r="I144" s="167"/>
      <c r="J144" s="176">
        <f>BK144</f>
        <v>0</v>
      </c>
      <c r="L144" s="164"/>
      <c r="M144" s="169"/>
      <c r="N144" s="170"/>
      <c r="O144" s="170"/>
      <c r="P144" s="171">
        <f>SUM(P145:P164)</f>
        <v>0</v>
      </c>
      <c r="Q144" s="170"/>
      <c r="R144" s="171">
        <f>SUM(R145:R164)</f>
        <v>0</v>
      </c>
      <c r="S144" s="170"/>
      <c r="T144" s="172">
        <f>SUM(T145:T164)</f>
        <v>0</v>
      </c>
      <c r="AR144" s="165" t="s">
        <v>83</v>
      </c>
      <c r="AT144" s="173" t="s">
        <v>74</v>
      </c>
      <c r="AU144" s="173" t="s">
        <v>83</v>
      </c>
      <c r="AY144" s="165" t="s">
        <v>162</v>
      </c>
      <c r="BK144" s="174">
        <f>SUM(BK145:BK164)</f>
        <v>0</v>
      </c>
    </row>
    <row r="145" spans="1:65" s="2" customFormat="1" ht="24.2" customHeight="1">
      <c r="A145" s="34"/>
      <c r="B145" s="145"/>
      <c r="C145" s="177" t="s">
        <v>83</v>
      </c>
      <c r="D145" s="177" t="s">
        <v>164</v>
      </c>
      <c r="E145" s="178" t="s">
        <v>273</v>
      </c>
      <c r="F145" s="179" t="s">
        <v>274</v>
      </c>
      <c r="G145" s="180" t="s">
        <v>167</v>
      </c>
      <c r="H145" s="181">
        <v>3.226</v>
      </c>
      <c r="I145" s="182"/>
      <c r="J145" s="183">
        <f>ROUND(I145*H145,2)</f>
        <v>0</v>
      </c>
      <c r="K145" s="184"/>
      <c r="L145" s="35"/>
      <c r="M145" s="185" t="s">
        <v>1</v>
      </c>
      <c r="N145" s="186" t="s">
        <v>41</v>
      </c>
      <c r="O145" s="63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168</v>
      </c>
      <c r="AT145" s="189" t="s">
        <v>164</v>
      </c>
      <c r="AU145" s="189" t="s">
        <v>94</v>
      </c>
      <c r="AY145" s="17" t="s">
        <v>162</v>
      </c>
      <c r="BE145" s="107">
        <f>IF(N145="základná",J145,0)</f>
        <v>0</v>
      </c>
      <c r="BF145" s="107">
        <f>IF(N145="znížená",J145,0)</f>
        <v>0</v>
      </c>
      <c r="BG145" s="107">
        <f>IF(N145="zákl. prenesená",J145,0)</f>
        <v>0</v>
      </c>
      <c r="BH145" s="107">
        <f>IF(N145="zníž. prenesená",J145,0)</f>
        <v>0</v>
      </c>
      <c r="BI145" s="107">
        <f>IF(N145="nulová",J145,0)</f>
        <v>0</v>
      </c>
      <c r="BJ145" s="17" t="s">
        <v>94</v>
      </c>
      <c r="BK145" s="107">
        <f>ROUND(I145*H145,2)</f>
        <v>0</v>
      </c>
      <c r="BL145" s="17" t="s">
        <v>168</v>
      </c>
      <c r="BM145" s="189" t="s">
        <v>275</v>
      </c>
    </row>
    <row r="146" spans="1:65" s="13" customFormat="1" ht="11.25">
      <c r="B146" s="190"/>
      <c r="D146" s="191" t="s">
        <v>170</v>
      </c>
      <c r="E146" s="192" t="s">
        <v>1</v>
      </c>
      <c r="F146" s="193" t="s">
        <v>276</v>
      </c>
      <c r="H146" s="194">
        <v>3.226</v>
      </c>
      <c r="I146" s="195"/>
      <c r="L146" s="190"/>
      <c r="M146" s="196"/>
      <c r="N146" s="197"/>
      <c r="O146" s="197"/>
      <c r="P146" s="197"/>
      <c r="Q146" s="197"/>
      <c r="R146" s="197"/>
      <c r="S146" s="197"/>
      <c r="T146" s="198"/>
      <c r="AT146" s="192" t="s">
        <v>170</v>
      </c>
      <c r="AU146" s="192" t="s">
        <v>94</v>
      </c>
      <c r="AV146" s="13" t="s">
        <v>94</v>
      </c>
      <c r="AW146" s="13" t="s">
        <v>29</v>
      </c>
      <c r="AX146" s="13" t="s">
        <v>75</v>
      </c>
      <c r="AY146" s="192" t="s">
        <v>162</v>
      </c>
    </row>
    <row r="147" spans="1:65" s="14" customFormat="1" ht="11.25">
      <c r="B147" s="199"/>
      <c r="D147" s="191" t="s">
        <v>170</v>
      </c>
      <c r="E147" s="200" t="s">
        <v>1</v>
      </c>
      <c r="F147" s="201" t="s">
        <v>172</v>
      </c>
      <c r="H147" s="202">
        <v>3.226</v>
      </c>
      <c r="I147" s="203"/>
      <c r="L147" s="199"/>
      <c r="M147" s="204"/>
      <c r="N147" s="205"/>
      <c r="O147" s="205"/>
      <c r="P147" s="205"/>
      <c r="Q147" s="205"/>
      <c r="R147" s="205"/>
      <c r="S147" s="205"/>
      <c r="T147" s="206"/>
      <c r="AT147" s="200" t="s">
        <v>170</v>
      </c>
      <c r="AU147" s="200" t="s">
        <v>94</v>
      </c>
      <c r="AV147" s="14" t="s">
        <v>173</v>
      </c>
      <c r="AW147" s="14" t="s">
        <v>29</v>
      </c>
      <c r="AX147" s="14" t="s">
        <v>75</v>
      </c>
      <c r="AY147" s="200" t="s">
        <v>162</v>
      </c>
    </row>
    <row r="148" spans="1:65" s="15" customFormat="1" ht="11.25">
      <c r="B148" s="207"/>
      <c r="D148" s="191" t="s">
        <v>170</v>
      </c>
      <c r="E148" s="208" t="s">
        <v>1</v>
      </c>
      <c r="F148" s="209" t="s">
        <v>174</v>
      </c>
      <c r="H148" s="210">
        <v>3.226</v>
      </c>
      <c r="I148" s="211"/>
      <c r="L148" s="207"/>
      <c r="M148" s="212"/>
      <c r="N148" s="213"/>
      <c r="O148" s="213"/>
      <c r="P148" s="213"/>
      <c r="Q148" s="213"/>
      <c r="R148" s="213"/>
      <c r="S148" s="213"/>
      <c r="T148" s="214"/>
      <c r="AT148" s="208" t="s">
        <v>170</v>
      </c>
      <c r="AU148" s="208" t="s">
        <v>94</v>
      </c>
      <c r="AV148" s="15" t="s">
        <v>168</v>
      </c>
      <c r="AW148" s="15" t="s">
        <v>29</v>
      </c>
      <c r="AX148" s="15" t="s">
        <v>83</v>
      </c>
      <c r="AY148" s="208" t="s">
        <v>162</v>
      </c>
    </row>
    <row r="149" spans="1:65" s="2" customFormat="1" ht="24.2" customHeight="1">
      <c r="A149" s="34"/>
      <c r="B149" s="145"/>
      <c r="C149" s="177" t="s">
        <v>94</v>
      </c>
      <c r="D149" s="177" t="s">
        <v>164</v>
      </c>
      <c r="E149" s="178" t="s">
        <v>277</v>
      </c>
      <c r="F149" s="179" t="s">
        <v>278</v>
      </c>
      <c r="G149" s="180" t="s">
        <v>167</v>
      </c>
      <c r="H149" s="181">
        <v>1.613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41</v>
      </c>
      <c r="O149" s="63"/>
      <c r="P149" s="187">
        <f>O149*H149</f>
        <v>0</v>
      </c>
      <c r="Q149" s="187">
        <v>0</v>
      </c>
      <c r="R149" s="187">
        <f>Q149*H149</f>
        <v>0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168</v>
      </c>
      <c r="AT149" s="189" t="s">
        <v>164</v>
      </c>
      <c r="AU149" s="189" t="s">
        <v>94</v>
      </c>
      <c r="AY149" s="17" t="s">
        <v>162</v>
      </c>
      <c r="BE149" s="107">
        <f>IF(N149="základná",J149,0)</f>
        <v>0</v>
      </c>
      <c r="BF149" s="107">
        <f>IF(N149="znížená",J149,0)</f>
        <v>0</v>
      </c>
      <c r="BG149" s="107">
        <f>IF(N149="zákl. prenesená",J149,0)</f>
        <v>0</v>
      </c>
      <c r="BH149" s="107">
        <f>IF(N149="zníž. prenesená",J149,0)</f>
        <v>0</v>
      </c>
      <c r="BI149" s="107">
        <f>IF(N149="nulová",J149,0)</f>
        <v>0</v>
      </c>
      <c r="BJ149" s="17" t="s">
        <v>94</v>
      </c>
      <c r="BK149" s="107">
        <f>ROUND(I149*H149,2)</f>
        <v>0</v>
      </c>
      <c r="BL149" s="17" t="s">
        <v>168</v>
      </c>
      <c r="BM149" s="189" t="s">
        <v>279</v>
      </c>
    </row>
    <row r="150" spans="1:65" s="13" customFormat="1" ht="11.25">
      <c r="B150" s="190"/>
      <c r="D150" s="191" t="s">
        <v>170</v>
      </c>
      <c r="E150" s="192" t="s">
        <v>1</v>
      </c>
      <c r="F150" s="193" t="s">
        <v>280</v>
      </c>
      <c r="H150" s="194">
        <v>1.613</v>
      </c>
      <c r="I150" s="195"/>
      <c r="L150" s="190"/>
      <c r="M150" s="196"/>
      <c r="N150" s="197"/>
      <c r="O150" s="197"/>
      <c r="P150" s="197"/>
      <c r="Q150" s="197"/>
      <c r="R150" s="197"/>
      <c r="S150" s="197"/>
      <c r="T150" s="198"/>
      <c r="AT150" s="192" t="s">
        <v>170</v>
      </c>
      <c r="AU150" s="192" t="s">
        <v>94</v>
      </c>
      <c r="AV150" s="13" t="s">
        <v>94</v>
      </c>
      <c r="AW150" s="13" t="s">
        <v>29</v>
      </c>
      <c r="AX150" s="13" t="s">
        <v>83</v>
      </c>
      <c r="AY150" s="192" t="s">
        <v>162</v>
      </c>
    </row>
    <row r="151" spans="1:65" s="2" customFormat="1" ht="37.9" customHeight="1">
      <c r="A151" s="34"/>
      <c r="B151" s="145"/>
      <c r="C151" s="177" t="s">
        <v>173</v>
      </c>
      <c r="D151" s="177" t="s">
        <v>164</v>
      </c>
      <c r="E151" s="178" t="s">
        <v>281</v>
      </c>
      <c r="F151" s="179" t="s">
        <v>282</v>
      </c>
      <c r="G151" s="180" t="s">
        <v>167</v>
      </c>
      <c r="H151" s="181">
        <v>3.226</v>
      </c>
      <c r="I151" s="182"/>
      <c r="J151" s="183">
        <f>ROUND(I151*H151,2)</f>
        <v>0</v>
      </c>
      <c r="K151" s="184"/>
      <c r="L151" s="35"/>
      <c r="M151" s="185" t="s">
        <v>1</v>
      </c>
      <c r="N151" s="186" t="s">
        <v>41</v>
      </c>
      <c r="O151" s="63"/>
      <c r="P151" s="187">
        <f>O151*H151</f>
        <v>0</v>
      </c>
      <c r="Q151" s="187">
        <v>0</v>
      </c>
      <c r="R151" s="187">
        <f>Q151*H151</f>
        <v>0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168</v>
      </c>
      <c r="AT151" s="189" t="s">
        <v>164</v>
      </c>
      <c r="AU151" s="189" t="s">
        <v>94</v>
      </c>
      <c r="AY151" s="17" t="s">
        <v>162</v>
      </c>
      <c r="BE151" s="107">
        <f>IF(N151="základná",J151,0)</f>
        <v>0</v>
      </c>
      <c r="BF151" s="107">
        <f>IF(N151="znížená",J151,0)</f>
        <v>0</v>
      </c>
      <c r="BG151" s="107">
        <f>IF(N151="zákl. prenesená",J151,0)</f>
        <v>0</v>
      </c>
      <c r="BH151" s="107">
        <f>IF(N151="zníž. prenesená",J151,0)</f>
        <v>0</v>
      </c>
      <c r="BI151" s="107">
        <f>IF(N151="nulová",J151,0)</f>
        <v>0</v>
      </c>
      <c r="BJ151" s="17" t="s">
        <v>94</v>
      </c>
      <c r="BK151" s="107">
        <f>ROUND(I151*H151,2)</f>
        <v>0</v>
      </c>
      <c r="BL151" s="17" t="s">
        <v>168</v>
      </c>
      <c r="BM151" s="189" t="s">
        <v>283</v>
      </c>
    </row>
    <row r="152" spans="1:65" s="13" customFormat="1" ht="11.25">
      <c r="B152" s="190"/>
      <c r="D152" s="191" t="s">
        <v>170</v>
      </c>
      <c r="E152" s="192" t="s">
        <v>1</v>
      </c>
      <c r="F152" s="193" t="s">
        <v>284</v>
      </c>
      <c r="H152" s="194">
        <v>3.226</v>
      </c>
      <c r="I152" s="195"/>
      <c r="L152" s="190"/>
      <c r="M152" s="196"/>
      <c r="N152" s="197"/>
      <c r="O152" s="197"/>
      <c r="P152" s="197"/>
      <c r="Q152" s="197"/>
      <c r="R152" s="197"/>
      <c r="S152" s="197"/>
      <c r="T152" s="198"/>
      <c r="AT152" s="192" t="s">
        <v>170</v>
      </c>
      <c r="AU152" s="192" t="s">
        <v>94</v>
      </c>
      <c r="AV152" s="13" t="s">
        <v>94</v>
      </c>
      <c r="AW152" s="13" t="s">
        <v>29</v>
      </c>
      <c r="AX152" s="13" t="s">
        <v>75</v>
      </c>
      <c r="AY152" s="192" t="s">
        <v>162</v>
      </c>
    </row>
    <row r="153" spans="1:65" s="14" customFormat="1" ht="11.25">
      <c r="B153" s="199"/>
      <c r="D153" s="191" t="s">
        <v>170</v>
      </c>
      <c r="E153" s="200" t="s">
        <v>1</v>
      </c>
      <c r="F153" s="201" t="s">
        <v>172</v>
      </c>
      <c r="H153" s="202">
        <v>3.226</v>
      </c>
      <c r="I153" s="203"/>
      <c r="L153" s="199"/>
      <c r="M153" s="204"/>
      <c r="N153" s="205"/>
      <c r="O153" s="205"/>
      <c r="P153" s="205"/>
      <c r="Q153" s="205"/>
      <c r="R153" s="205"/>
      <c r="S153" s="205"/>
      <c r="T153" s="206"/>
      <c r="AT153" s="200" t="s">
        <v>170</v>
      </c>
      <c r="AU153" s="200" t="s">
        <v>94</v>
      </c>
      <c r="AV153" s="14" t="s">
        <v>173</v>
      </c>
      <c r="AW153" s="14" t="s">
        <v>29</v>
      </c>
      <c r="AX153" s="14" t="s">
        <v>75</v>
      </c>
      <c r="AY153" s="200" t="s">
        <v>162</v>
      </c>
    </row>
    <row r="154" spans="1:65" s="15" customFormat="1" ht="11.25">
      <c r="B154" s="207"/>
      <c r="D154" s="191" t="s">
        <v>170</v>
      </c>
      <c r="E154" s="208" t="s">
        <v>1</v>
      </c>
      <c r="F154" s="209" t="s">
        <v>174</v>
      </c>
      <c r="H154" s="210">
        <v>3.226</v>
      </c>
      <c r="I154" s="211"/>
      <c r="L154" s="207"/>
      <c r="M154" s="212"/>
      <c r="N154" s="213"/>
      <c r="O154" s="213"/>
      <c r="P154" s="213"/>
      <c r="Q154" s="213"/>
      <c r="R154" s="213"/>
      <c r="S154" s="213"/>
      <c r="T154" s="214"/>
      <c r="AT154" s="208" t="s">
        <v>170</v>
      </c>
      <c r="AU154" s="208" t="s">
        <v>94</v>
      </c>
      <c r="AV154" s="15" t="s">
        <v>168</v>
      </c>
      <c r="AW154" s="15" t="s">
        <v>29</v>
      </c>
      <c r="AX154" s="15" t="s">
        <v>83</v>
      </c>
      <c r="AY154" s="208" t="s">
        <v>162</v>
      </c>
    </row>
    <row r="155" spans="1:65" s="2" customFormat="1" ht="44.25" customHeight="1">
      <c r="A155" s="34"/>
      <c r="B155" s="145"/>
      <c r="C155" s="177" t="s">
        <v>168</v>
      </c>
      <c r="D155" s="177" t="s">
        <v>164</v>
      </c>
      <c r="E155" s="178" t="s">
        <v>285</v>
      </c>
      <c r="F155" s="179" t="s">
        <v>286</v>
      </c>
      <c r="G155" s="180" t="s">
        <v>167</v>
      </c>
      <c r="H155" s="181">
        <v>22.582000000000001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41</v>
      </c>
      <c r="O155" s="63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168</v>
      </c>
      <c r="AT155" s="189" t="s">
        <v>164</v>
      </c>
      <c r="AU155" s="189" t="s">
        <v>94</v>
      </c>
      <c r="AY155" s="17" t="s">
        <v>162</v>
      </c>
      <c r="BE155" s="107">
        <f>IF(N155="základná",J155,0)</f>
        <v>0</v>
      </c>
      <c r="BF155" s="107">
        <f>IF(N155="znížená",J155,0)</f>
        <v>0</v>
      </c>
      <c r="BG155" s="107">
        <f>IF(N155="zákl. prenesená",J155,0)</f>
        <v>0</v>
      </c>
      <c r="BH155" s="107">
        <f>IF(N155="zníž. prenesená",J155,0)</f>
        <v>0</v>
      </c>
      <c r="BI155" s="107">
        <f>IF(N155="nulová",J155,0)</f>
        <v>0</v>
      </c>
      <c r="BJ155" s="17" t="s">
        <v>94</v>
      </c>
      <c r="BK155" s="107">
        <f>ROUND(I155*H155,2)</f>
        <v>0</v>
      </c>
      <c r="BL155" s="17" t="s">
        <v>168</v>
      </c>
      <c r="BM155" s="189" t="s">
        <v>287</v>
      </c>
    </row>
    <row r="156" spans="1:65" s="13" customFormat="1" ht="11.25">
      <c r="B156" s="190"/>
      <c r="D156" s="191" t="s">
        <v>170</v>
      </c>
      <c r="F156" s="193" t="s">
        <v>288</v>
      </c>
      <c r="H156" s="194">
        <v>22.582000000000001</v>
      </c>
      <c r="I156" s="195"/>
      <c r="L156" s="190"/>
      <c r="M156" s="196"/>
      <c r="N156" s="197"/>
      <c r="O156" s="197"/>
      <c r="P156" s="197"/>
      <c r="Q156" s="197"/>
      <c r="R156" s="197"/>
      <c r="S156" s="197"/>
      <c r="T156" s="198"/>
      <c r="AT156" s="192" t="s">
        <v>170</v>
      </c>
      <c r="AU156" s="192" t="s">
        <v>94</v>
      </c>
      <c r="AV156" s="13" t="s">
        <v>94</v>
      </c>
      <c r="AW156" s="13" t="s">
        <v>3</v>
      </c>
      <c r="AX156" s="13" t="s">
        <v>83</v>
      </c>
      <c r="AY156" s="192" t="s">
        <v>162</v>
      </c>
    </row>
    <row r="157" spans="1:65" s="2" customFormat="1" ht="24.2" customHeight="1">
      <c r="A157" s="34"/>
      <c r="B157" s="145"/>
      <c r="C157" s="177" t="s">
        <v>188</v>
      </c>
      <c r="D157" s="177" t="s">
        <v>164</v>
      </c>
      <c r="E157" s="178" t="s">
        <v>289</v>
      </c>
      <c r="F157" s="179" t="s">
        <v>290</v>
      </c>
      <c r="G157" s="180" t="s">
        <v>167</v>
      </c>
      <c r="H157" s="181">
        <v>3.226</v>
      </c>
      <c r="I157" s="182"/>
      <c r="J157" s="183">
        <f>ROUND(I157*H157,2)</f>
        <v>0</v>
      </c>
      <c r="K157" s="184"/>
      <c r="L157" s="35"/>
      <c r="M157" s="185" t="s">
        <v>1</v>
      </c>
      <c r="N157" s="186" t="s">
        <v>41</v>
      </c>
      <c r="O157" s="63"/>
      <c r="P157" s="187">
        <f>O157*H157</f>
        <v>0</v>
      </c>
      <c r="Q157" s="187">
        <v>0</v>
      </c>
      <c r="R157" s="187">
        <f>Q157*H157</f>
        <v>0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168</v>
      </c>
      <c r="AT157" s="189" t="s">
        <v>164</v>
      </c>
      <c r="AU157" s="189" t="s">
        <v>94</v>
      </c>
      <c r="AY157" s="17" t="s">
        <v>162</v>
      </c>
      <c r="BE157" s="107">
        <f>IF(N157="základná",J157,0)</f>
        <v>0</v>
      </c>
      <c r="BF157" s="107">
        <f>IF(N157="znížená",J157,0)</f>
        <v>0</v>
      </c>
      <c r="BG157" s="107">
        <f>IF(N157="zákl. prenesená",J157,0)</f>
        <v>0</v>
      </c>
      <c r="BH157" s="107">
        <f>IF(N157="zníž. prenesená",J157,0)</f>
        <v>0</v>
      </c>
      <c r="BI157" s="107">
        <f>IF(N157="nulová",J157,0)</f>
        <v>0</v>
      </c>
      <c r="BJ157" s="17" t="s">
        <v>94</v>
      </c>
      <c r="BK157" s="107">
        <f>ROUND(I157*H157,2)</f>
        <v>0</v>
      </c>
      <c r="BL157" s="17" t="s">
        <v>168</v>
      </c>
      <c r="BM157" s="189" t="s">
        <v>291</v>
      </c>
    </row>
    <row r="158" spans="1:65" s="13" customFormat="1" ht="11.25">
      <c r="B158" s="190"/>
      <c r="D158" s="191" t="s">
        <v>170</v>
      </c>
      <c r="E158" s="192" t="s">
        <v>1</v>
      </c>
      <c r="F158" s="193" t="s">
        <v>284</v>
      </c>
      <c r="H158" s="194">
        <v>3.226</v>
      </c>
      <c r="I158" s="195"/>
      <c r="L158" s="190"/>
      <c r="M158" s="196"/>
      <c r="N158" s="197"/>
      <c r="O158" s="197"/>
      <c r="P158" s="197"/>
      <c r="Q158" s="197"/>
      <c r="R158" s="197"/>
      <c r="S158" s="197"/>
      <c r="T158" s="198"/>
      <c r="AT158" s="192" t="s">
        <v>170</v>
      </c>
      <c r="AU158" s="192" t="s">
        <v>94</v>
      </c>
      <c r="AV158" s="13" t="s">
        <v>94</v>
      </c>
      <c r="AW158" s="13" t="s">
        <v>29</v>
      </c>
      <c r="AX158" s="13" t="s">
        <v>75</v>
      </c>
      <c r="AY158" s="192" t="s">
        <v>162</v>
      </c>
    </row>
    <row r="159" spans="1:65" s="14" customFormat="1" ht="11.25">
      <c r="B159" s="199"/>
      <c r="D159" s="191" t="s">
        <v>170</v>
      </c>
      <c r="E159" s="200" t="s">
        <v>1</v>
      </c>
      <c r="F159" s="201" t="s">
        <v>172</v>
      </c>
      <c r="H159" s="202">
        <v>3.226</v>
      </c>
      <c r="I159" s="203"/>
      <c r="L159" s="199"/>
      <c r="M159" s="204"/>
      <c r="N159" s="205"/>
      <c r="O159" s="205"/>
      <c r="P159" s="205"/>
      <c r="Q159" s="205"/>
      <c r="R159" s="205"/>
      <c r="S159" s="205"/>
      <c r="T159" s="206"/>
      <c r="AT159" s="200" t="s">
        <v>170</v>
      </c>
      <c r="AU159" s="200" t="s">
        <v>94</v>
      </c>
      <c r="AV159" s="14" t="s">
        <v>173</v>
      </c>
      <c r="AW159" s="14" t="s">
        <v>29</v>
      </c>
      <c r="AX159" s="14" t="s">
        <v>75</v>
      </c>
      <c r="AY159" s="200" t="s">
        <v>162</v>
      </c>
    </row>
    <row r="160" spans="1:65" s="15" customFormat="1" ht="11.25">
      <c r="B160" s="207"/>
      <c r="D160" s="191" t="s">
        <v>170</v>
      </c>
      <c r="E160" s="208" t="s">
        <v>1</v>
      </c>
      <c r="F160" s="209" t="s">
        <v>174</v>
      </c>
      <c r="H160" s="210">
        <v>3.226</v>
      </c>
      <c r="I160" s="211"/>
      <c r="L160" s="207"/>
      <c r="M160" s="212"/>
      <c r="N160" s="213"/>
      <c r="O160" s="213"/>
      <c r="P160" s="213"/>
      <c r="Q160" s="213"/>
      <c r="R160" s="213"/>
      <c r="S160" s="213"/>
      <c r="T160" s="214"/>
      <c r="AT160" s="208" t="s">
        <v>170</v>
      </c>
      <c r="AU160" s="208" t="s">
        <v>94</v>
      </c>
      <c r="AV160" s="15" t="s">
        <v>168</v>
      </c>
      <c r="AW160" s="15" t="s">
        <v>29</v>
      </c>
      <c r="AX160" s="15" t="s">
        <v>83</v>
      </c>
      <c r="AY160" s="208" t="s">
        <v>162</v>
      </c>
    </row>
    <row r="161" spans="1:65" s="2" customFormat="1" ht="24.2" customHeight="1">
      <c r="A161" s="34"/>
      <c r="B161" s="145"/>
      <c r="C161" s="177" t="s">
        <v>193</v>
      </c>
      <c r="D161" s="177" t="s">
        <v>164</v>
      </c>
      <c r="E161" s="178" t="s">
        <v>292</v>
      </c>
      <c r="F161" s="179" t="s">
        <v>293</v>
      </c>
      <c r="G161" s="180" t="s">
        <v>294</v>
      </c>
      <c r="H161" s="181">
        <v>6.452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63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168</v>
      </c>
      <c r="AT161" s="189" t="s">
        <v>164</v>
      </c>
      <c r="AU161" s="189" t="s">
        <v>94</v>
      </c>
      <c r="AY161" s="17" t="s">
        <v>162</v>
      </c>
      <c r="BE161" s="107">
        <f>IF(N161="základná",J161,0)</f>
        <v>0</v>
      </c>
      <c r="BF161" s="107">
        <f>IF(N161="znížená",J161,0)</f>
        <v>0</v>
      </c>
      <c r="BG161" s="107">
        <f>IF(N161="zákl. prenesená",J161,0)</f>
        <v>0</v>
      </c>
      <c r="BH161" s="107">
        <f>IF(N161="zníž. prenesená",J161,0)</f>
        <v>0</v>
      </c>
      <c r="BI161" s="107">
        <f>IF(N161="nulová",J161,0)</f>
        <v>0</v>
      </c>
      <c r="BJ161" s="17" t="s">
        <v>94</v>
      </c>
      <c r="BK161" s="107">
        <f>ROUND(I161*H161,2)</f>
        <v>0</v>
      </c>
      <c r="BL161" s="17" t="s">
        <v>168</v>
      </c>
      <c r="BM161" s="189" t="s">
        <v>295</v>
      </c>
    </row>
    <row r="162" spans="1:65" s="13" customFormat="1" ht="11.25">
      <c r="B162" s="190"/>
      <c r="D162" s="191" t="s">
        <v>170</v>
      </c>
      <c r="E162" s="192" t="s">
        <v>1</v>
      </c>
      <c r="F162" s="193" t="s">
        <v>296</v>
      </c>
      <c r="H162" s="194">
        <v>6.452</v>
      </c>
      <c r="I162" s="195"/>
      <c r="L162" s="190"/>
      <c r="M162" s="196"/>
      <c r="N162" s="197"/>
      <c r="O162" s="197"/>
      <c r="P162" s="197"/>
      <c r="Q162" s="197"/>
      <c r="R162" s="197"/>
      <c r="S162" s="197"/>
      <c r="T162" s="198"/>
      <c r="AT162" s="192" t="s">
        <v>170</v>
      </c>
      <c r="AU162" s="192" t="s">
        <v>94</v>
      </c>
      <c r="AV162" s="13" t="s">
        <v>94</v>
      </c>
      <c r="AW162" s="13" t="s">
        <v>29</v>
      </c>
      <c r="AX162" s="13" t="s">
        <v>75</v>
      </c>
      <c r="AY162" s="192" t="s">
        <v>162</v>
      </c>
    </row>
    <row r="163" spans="1:65" s="14" customFormat="1" ht="11.25">
      <c r="B163" s="199"/>
      <c r="D163" s="191" t="s">
        <v>170</v>
      </c>
      <c r="E163" s="200" t="s">
        <v>1</v>
      </c>
      <c r="F163" s="201" t="s">
        <v>172</v>
      </c>
      <c r="H163" s="202">
        <v>6.452</v>
      </c>
      <c r="I163" s="203"/>
      <c r="L163" s="199"/>
      <c r="M163" s="204"/>
      <c r="N163" s="205"/>
      <c r="O163" s="205"/>
      <c r="P163" s="205"/>
      <c r="Q163" s="205"/>
      <c r="R163" s="205"/>
      <c r="S163" s="205"/>
      <c r="T163" s="206"/>
      <c r="AT163" s="200" t="s">
        <v>170</v>
      </c>
      <c r="AU163" s="200" t="s">
        <v>94</v>
      </c>
      <c r="AV163" s="14" t="s">
        <v>173</v>
      </c>
      <c r="AW163" s="14" t="s">
        <v>29</v>
      </c>
      <c r="AX163" s="14" t="s">
        <v>75</v>
      </c>
      <c r="AY163" s="200" t="s">
        <v>162</v>
      </c>
    </row>
    <row r="164" spans="1:65" s="15" customFormat="1" ht="11.25">
      <c r="B164" s="207"/>
      <c r="D164" s="191" t="s">
        <v>170</v>
      </c>
      <c r="E164" s="208" t="s">
        <v>1</v>
      </c>
      <c r="F164" s="209" t="s">
        <v>174</v>
      </c>
      <c r="H164" s="210">
        <v>6.452</v>
      </c>
      <c r="I164" s="211"/>
      <c r="L164" s="207"/>
      <c r="M164" s="212"/>
      <c r="N164" s="213"/>
      <c r="O164" s="213"/>
      <c r="P164" s="213"/>
      <c r="Q164" s="213"/>
      <c r="R164" s="213"/>
      <c r="S164" s="213"/>
      <c r="T164" s="214"/>
      <c r="AT164" s="208" t="s">
        <v>170</v>
      </c>
      <c r="AU164" s="208" t="s">
        <v>94</v>
      </c>
      <c r="AV164" s="15" t="s">
        <v>168</v>
      </c>
      <c r="AW164" s="15" t="s">
        <v>29</v>
      </c>
      <c r="AX164" s="15" t="s">
        <v>83</v>
      </c>
      <c r="AY164" s="208" t="s">
        <v>162</v>
      </c>
    </row>
    <row r="165" spans="1:65" s="12" customFormat="1" ht="22.9" customHeight="1">
      <c r="B165" s="164"/>
      <c r="D165" s="165" t="s">
        <v>74</v>
      </c>
      <c r="E165" s="175" t="s">
        <v>94</v>
      </c>
      <c r="F165" s="175" t="s">
        <v>297</v>
      </c>
      <c r="I165" s="167"/>
      <c r="J165" s="176">
        <f>BK165</f>
        <v>0</v>
      </c>
      <c r="L165" s="164"/>
      <c r="M165" s="169"/>
      <c r="N165" s="170"/>
      <c r="O165" s="170"/>
      <c r="P165" s="171">
        <f>SUM(P166:P174)</f>
        <v>0</v>
      </c>
      <c r="Q165" s="170"/>
      <c r="R165" s="171">
        <f>SUM(R166:R174)</f>
        <v>8.4368102399999998</v>
      </c>
      <c r="S165" s="170"/>
      <c r="T165" s="172">
        <f>SUM(T166:T174)</f>
        <v>0</v>
      </c>
      <c r="AR165" s="165" t="s">
        <v>83</v>
      </c>
      <c r="AT165" s="173" t="s">
        <v>74</v>
      </c>
      <c r="AU165" s="173" t="s">
        <v>83</v>
      </c>
      <c r="AY165" s="165" t="s">
        <v>162</v>
      </c>
      <c r="BK165" s="174">
        <f>SUM(BK166:BK174)</f>
        <v>0</v>
      </c>
    </row>
    <row r="166" spans="1:65" s="2" customFormat="1" ht="16.5" customHeight="1">
      <c r="A166" s="34"/>
      <c r="B166" s="145"/>
      <c r="C166" s="177" t="s">
        <v>197</v>
      </c>
      <c r="D166" s="177" t="s">
        <v>164</v>
      </c>
      <c r="E166" s="178" t="s">
        <v>298</v>
      </c>
      <c r="F166" s="179" t="s">
        <v>299</v>
      </c>
      <c r="G166" s="180" t="s">
        <v>167</v>
      </c>
      <c r="H166" s="181">
        <v>3.84</v>
      </c>
      <c r="I166" s="182"/>
      <c r="J166" s="183">
        <f>ROUND(I166*H166,2)</f>
        <v>0</v>
      </c>
      <c r="K166" s="184"/>
      <c r="L166" s="35"/>
      <c r="M166" s="185" t="s">
        <v>1</v>
      </c>
      <c r="N166" s="186" t="s">
        <v>41</v>
      </c>
      <c r="O166" s="63"/>
      <c r="P166" s="187">
        <f>O166*H166</f>
        <v>0</v>
      </c>
      <c r="Q166" s="187">
        <v>2.19407</v>
      </c>
      <c r="R166" s="187">
        <f>Q166*H166</f>
        <v>8.4252287999999993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168</v>
      </c>
      <c r="AT166" s="189" t="s">
        <v>164</v>
      </c>
      <c r="AU166" s="189" t="s">
        <v>94</v>
      </c>
      <c r="AY166" s="17" t="s">
        <v>162</v>
      </c>
      <c r="BE166" s="107">
        <f>IF(N166="základná",J166,0)</f>
        <v>0</v>
      </c>
      <c r="BF166" s="107">
        <f>IF(N166="znížená",J166,0)</f>
        <v>0</v>
      </c>
      <c r="BG166" s="107">
        <f>IF(N166="zákl. prenesená",J166,0)</f>
        <v>0</v>
      </c>
      <c r="BH166" s="107">
        <f>IF(N166="zníž. prenesená",J166,0)</f>
        <v>0</v>
      </c>
      <c r="BI166" s="107">
        <f>IF(N166="nulová",J166,0)</f>
        <v>0</v>
      </c>
      <c r="BJ166" s="17" t="s">
        <v>94</v>
      </c>
      <c r="BK166" s="107">
        <f>ROUND(I166*H166,2)</f>
        <v>0</v>
      </c>
      <c r="BL166" s="17" t="s">
        <v>168</v>
      </c>
      <c r="BM166" s="189" t="s">
        <v>300</v>
      </c>
    </row>
    <row r="167" spans="1:65" s="13" customFormat="1" ht="11.25">
      <c r="B167" s="190"/>
      <c r="D167" s="191" t="s">
        <v>170</v>
      </c>
      <c r="E167" s="192" t="s">
        <v>1</v>
      </c>
      <c r="F167" s="193" t="s">
        <v>301</v>
      </c>
      <c r="H167" s="194">
        <v>3.84</v>
      </c>
      <c r="I167" s="195"/>
      <c r="L167" s="190"/>
      <c r="M167" s="196"/>
      <c r="N167" s="197"/>
      <c r="O167" s="197"/>
      <c r="P167" s="197"/>
      <c r="Q167" s="197"/>
      <c r="R167" s="197"/>
      <c r="S167" s="197"/>
      <c r="T167" s="198"/>
      <c r="AT167" s="192" t="s">
        <v>170</v>
      </c>
      <c r="AU167" s="192" t="s">
        <v>94</v>
      </c>
      <c r="AV167" s="13" t="s">
        <v>94</v>
      </c>
      <c r="AW167" s="13" t="s">
        <v>29</v>
      </c>
      <c r="AX167" s="13" t="s">
        <v>75</v>
      </c>
      <c r="AY167" s="192" t="s">
        <v>162</v>
      </c>
    </row>
    <row r="168" spans="1:65" s="14" customFormat="1" ht="11.25">
      <c r="B168" s="199"/>
      <c r="D168" s="191" t="s">
        <v>170</v>
      </c>
      <c r="E168" s="200" t="s">
        <v>1</v>
      </c>
      <c r="F168" s="201" t="s">
        <v>172</v>
      </c>
      <c r="H168" s="202">
        <v>3.84</v>
      </c>
      <c r="I168" s="203"/>
      <c r="L168" s="199"/>
      <c r="M168" s="204"/>
      <c r="N168" s="205"/>
      <c r="O168" s="205"/>
      <c r="P168" s="205"/>
      <c r="Q168" s="205"/>
      <c r="R168" s="205"/>
      <c r="S168" s="205"/>
      <c r="T168" s="206"/>
      <c r="AT168" s="200" t="s">
        <v>170</v>
      </c>
      <c r="AU168" s="200" t="s">
        <v>94</v>
      </c>
      <c r="AV168" s="14" t="s">
        <v>173</v>
      </c>
      <c r="AW168" s="14" t="s">
        <v>29</v>
      </c>
      <c r="AX168" s="14" t="s">
        <v>75</v>
      </c>
      <c r="AY168" s="200" t="s">
        <v>162</v>
      </c>
    </row>
    <row r="169" spans="1:65" s="15" customFormat="1" ht="11.25">
      <c r="B169" s="207"/>
      <c r="D169" s="191" t="s">
        <v>170</v>
      </c>
      <c r="E169" s="208" t="s">
        <v>1</v>
      </c>
      <c r="F169" s="209" t="s">
        <v>174</v>
      </c>
      <c r="H169" s="210">
        <v>3.84</v>
      </c>
      <c r="I169" s="211"/>
      <c r="L169" s="207"/>
      <c r="M169" s="212"/>
      <c r="N169" s="213"/>
      <c r="O169" s="213"/>
      <c r="P169" s="213"/>
      <c r="Q169" s="213"/>
      <c r="R169" s="213"/>
      <c r="S169" s="213"/>
      <c r="T169" s="214"/>
      <c r="AT169" s="208" t="s">
        <v>170</v>
      </c>
      <c r="AU169" s="208" t="s">
        <v>94</v>
      </c>
      <c r="AV169" s="15" t="s">
        <v>168</v>
      </c>
      <c r="AW169" s="15" t="s">
        <v>29</v>
      </c>
      <c r="AX169" s="15" t="s">
        <v>83</v>
      </c>
      <c r="AY169" s="208" t="s">
        <v>162</v>
      </c>
    </row>
    <row r="170" spans="1:65" s="2" customFormat="1" ht="21.75" customHeight="1">
      <c r="A170" s="34"/>
      <c r="B170" s="145"/>
      <c r="C170" s="177" t="s">
        <v>206</v>
      </c>
      <c r="D170" s="177" t="s">
        <v>164</v>
      </c>
      <c r="E170" s="178" t="s">
        <v>302</v>
      </c>
      <c r="F170" s="179" t="s">
        <v>303</v>
      </c>
      <c r="G170" s="180" t="s">
        <v>304</v>
      </c>
      <c r="H170" s="181">
        <v>3.0720000000000001</v>
      </c>
      <c r="I170" s="182"/>
      <c r="J170" s="183">
        <f>ROUND(I170*H170,2)</f>
        <v>0</v>
      </c>
      <c r="K170" s="184"/>
      <c r="L170" s="35"/>
      <c r="M170" s="185" t="s">
        <v>1</v>
      </c>
      <c r="N170" s="186" t="s">
        <v>41</v>
      </c>
      <c r="O170" s="63"/>
      <c r="P170" s="187">
        <f>O170*H170</f>
        <v>0</v>
      </c>
      <c r="Q170" s="187">
        <v>3.7699999999999999E-3</v>
      </c>
      <c r="R170" s="187">
        <f>Q170*H170</f>
        <v>1.158144E-2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168</v>
      </c>
      <c r="AT170" s="189" t="s">
        <v>164</v>
      </c>
      <c r="AU170" s="189" t="s">
        <v>94</v>
      </c>
      <c r="AY170" s="17" t="s">
        <v>162</v>
      </c>
      <c r="BE170" s="107">
        <f>IF(N170="základná",J170,0)</f>
        <v>0</v>
      </c>
      <c r="BF170" s="107">
        <f>IF(N170="znížená",J170,0)</f>
        <v>0</v>
      </c>
      <c r="BG170" s="107">
        <f>IF(N170="zákl. prenesená",J170,0)</f>
        <v>0</v>
      </c>
      <c r="BH170" s="107">
        <f>IF(N170="zníž. prenesená",J170,0)</f>
        <v>0</v>
      </c>
      <c r="BI170" s="107">
        <f>IF(N170="nulová",J170,0)</f>
        <v>0</v>
      </c>
      <c r="BJ170" s="17" t="s">
        <v>94</v>
      </c>
      <c r="BK170" s="107">
        <f>ROUND(I170*H170,2)</f>
        <v>0</v>
      </c>
      <c r="BL170" s="17" t="s">
        <v>168</v>
      </c>
      <c r="BM170" s="189" t="s">
        <v>305</v>
      </c>
    </row>
    <row r="171" spans="1:65" s="13" customFormat="1" ht="11.25">
      <c r="B171" s="190"/>
      <c r="D171" s="191" t="s">
        <v>170</v>
      </c>
      <c r="E171" s="192" t="s">
        <v>1</v>
      </c>
      <c r="F171" s="193" t="s">
        <v>306</v>
      </c>
      <c r="H171" s="194">
        <v>3.0720000000000001</v>
      </c>
      <c r="I171" s="195"/>
      <c r="L171" s="190"/>
      <c r="M171" s="196"/>
      <c r="N171" s="197"/>
      <c r="O171" s="197"/>
      <c r="P171" s="197"/>
      <c r="Q171" s="197"/>
      <c r="R171" s="197"/>
      <c r="S171" s="197"/>
      <c r="T171" s="198"/>
      <c r="AT171" s="192" t="s">
        <v>170</v>
      </c>
      <c r="AU171" s="192" t="s">
        <v>94</v>
      </c>
      <c r="AV171" s="13" t="s">
        <v>94</v>
      </c>
      <c r="AW171" s="13" t="s">
        <v>29</v>
      </c>
      <c r="AX171" s="13" t="s">
        <v>75</v>
      </c>
      <c r="AY171" s="192" t="s">
        <v>162</v>
      </c>
    </row>
    <row r="172" spans="1:65" s="14" customFormat="1" ht="11.25">
      <c r="B172" s="199"/>
      <c r="D172" s="191" t="s">
        <v>170</v>
      </c>
      <c r="E172" s="200" t="s">
        <v>1</v>
      </c>
      <c r="F172" s="201" t="s">
        <v>172</v>
      </c>
      <c r="H172" s="202">
        <v>3.0720000000000001</v>
      </c>
      <c r="I172" s="203"/>
      <c r="L172" s="199"/>
      <c r="M172" s="204"/>
      <c r="N172" s="205"/>
      <c r="O172" s="205"/>
      <c r="P172" s="205"/>
      <c r="Q172" s="205"/>
      <c r="R172" s="205"/>
      <c r="S172" s="205"/>
      <c r="T172" s="206"/>
      <c r="AT172" s="200" t="s">
        <v>170</v>
      </c>
      <c r="AU172" s="200" t="s">
        <v>94</v>
      </c>
      <c r="AV172" s="14" t="s">
        <v>173</v>
      </c>
      <c r="AW172" s="14" t="s">
        <v>29</v>
      </c>
      <c r="AX172" s="14" t="s">
        <v>75</v>
      </c>
      <c r="AY172" s="200" t="s">
        <v>162</v>
      </c>
    </row>
    <row r="173" spans="1:65" s="15" customFormat="1" ht="11.25">
      <c r="B173" s="207"/>
      <c r="D173" s="191" t="s">
        <v>170</v>
      </c>
      <c r="E173" s="208" t="s">
        <v>1</v>
      </c>
      <c r="F173" s="209" t="s">
        <v>174</v>
      </c>
      <c r="H173" s="210">
        <v>3.0720000000000001</v>
      </c>
      <c r="I173" s="211"/>
      <c r="L173" s="207"/>
      <c r="M173" s="212"/>
      <c r="N173" s="213"/>
      <c r="O173" s="213"/>
      <c r="P173" s="213"/>
      <c r="Q173" s="213"/>
      <c r="R173" s="213"/>
      <c r="S173" s="213"/>
      <c r="T173" s="214"/>
      <c r="AT173" s="208" t="s">
        <v>170</v>
      </c>
      <c r="AU173" s="208" t="s">
        <v>94</v>
      </c>
      <c r="AV173" s="15" t="s">
        <v>168</v>
      </c>
      <c r="AW173" s="15" t="s">
        <v>29</v>
      </c>
      <c r="AX173" s="15" t="s">
        <v>83</v>
      </c>
      <c r="AY173" s="208" t="s">
        <v>162</v>
      </c>
    </row>
    <row r="174" spans="1:65" s="2" customFormat="1" ht="24.2" customHeight="1">
      <c r="A174" s="34"/>
      <c r="B174" s="145"/>
      <c r="C174" s="177" t="s">
        <v>211</v>
      </c>
      <c r="D174" s="177" t="s">
        <v>164</v>
      </c>
      <c r="E174" s="178" t="s">
        <v>307</v>
      </c>
      <c r="F174" s="179" t="s">
        <v>308</v>
      </c>
      <c r="G174" s="180" t="s">
        <v>304</v>
      </c>
      <c r="H174" s="181">
        <v>3.0720000000000001</v>
      </c>
      <c r="I174" s="182"/>
      <c r="J174" s="183">
        <f>ROUND(I174*H174,2)</f>
        <v>0</v>
      </c>
      <c r="K174" s="184"/>
      <c r="L174" s="35"/>
      <c r="M174" s="185" t="s">
        <v>1</v>
      </c>
      <c r="N174" s="186" t="s">
        <v>41</v>
      </c>
      <c r="O174" s="63"/>
      <c r="P174" s="187">
        <f>O174*H174</f>
        <v>0</v>
      </c>
      <c r="Q174" s="187">
        <v>0</v>
      </c>
      <c r="R174" s="187">
        <f>Q174*H174</f>
        <v>0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168</v>
      </c>
      <c r="AT174" s="189" t="s">
        <v>164</v>
      </c>
      <c r="AU174" s="189" t="s">
        <v>94</v>
      </c>
      <c r="AY174" s="17" t="s">
        <v>162</v>
      </c>
      <c r="BE174" s="107">
        <f>IF(N174="základná",J174,0)</f>
        <v>0</v>
      </c>
      <c r="BF174" s="107">
        <f>IF(N174="znížená",J174,0)</f>
        <v>0</v>
      </c>
      <c r="BG174" s="107">
        <f>IF(N174="zákl. prenesená",J174,0)</f>
        <v>0</v>
      </c>
      <c r="BH174" s="107">
        <f>IF(N174="zníž. prenesená",J174,0)</f>
        <v>0</v>
      </c>
      <c r="BI174" s="107">
        <f>IF(N174="nulová",J174,0)</f>
        <v>0</v>
      </c>
      <c r="BJ174" s="17" t="s">
        <v>94</v>
      </c>
      <c r="BK174" s="107">
        <f>ROUND(I174*H174,2)</f>
        <v>0</v>
      </c>
      <c r="BL174" s="17" t="s">
        <v>168</v>
      </c>
      <c r="BM174" s="189" t="s">
        <v>309</v>
      </c>
    </row>
    <row r="175" spans="1:65" s="12" customFormat="1" ht="22.9" customHeight="1">
      <c r="B175" s="164"/>
      <c r="D175" s="165" t="s">
        <v>74</v>
      </c>
      <c r="E175" s="175" t="s">
        <v>188</v>
      </c>
      <c r="F175" s="175" t="s">
        <v>310</v>
      </c>
      <c r="I175" s="167"/>
      <c r="J175" s="176">
        <f>BK175</f>
        <v>0</v>
      </c>
      <c r="L175" s="164"/>
      <c r="M175" s="169"/>
      <c r="N175" s="170"/>
      <c r="O175" s="170"/>
      <c r="P175" s="171">
        <f>SUM(P176:P189)</f>
        <v>0</v>
      </c>
      <c r="Q175" s="170"/>
      <c r="R175" s="171">
        <f>SUM(R176:R189)</f>
        <v>27.077205099999997</v>
      </c>
      <c r="S175" s="170"/>
      <c r="T175" s="172">
        <f>SUM(T176:T189)</f>
        <v>0</v>
      </c>
      <c r="AR175" s="165" t="s">
        <v>83</v>
      </c>
      <c r="AT175" s="173" t="s">
        <v>74</v>
      </c>
      <c r="AU175" s="173" t="s">
        <v>83</v>
      </c>
      <c r="AY175" s="165" t="s">
        <v>162</v>
      </c>
      <c r="BK175" s="174">
        <f>SUM(BK176:BK189)</f>
        <v>0</v>
      </c>
    </row>
    <row r="176" spans="1:65" s="2" customFormat="1" ht="24.2" customHeight="1">
      <c r="A176" s="34"/>
      <c r="B176" s="145"/>
      <c r="C176" s="177" t="s">
        <v>215</v>
      </c>
      <c r="D176" s="177" t="s">
        <v>164</v>
      </c>
      <c r="E176" s="178" t="s">
        <v>311</v>
      </c>
      <c r="F176" s="179" t="s">
        <v>312</v>
      </c>
      <c r="G176" s="180" t="s">
        <v>304</v>
      </c>
      <c r="H176" s="181">
        <v>39.01</v>
      </c>
      <c r="I176" s="182"/>
      <c r="J176" s="183">
        <f>ROUND(I176*H176,2)</f>
        <v>0</v>
      </c>
      <c r="K176" s="184"/>
      <c r="L176" s="35"/>
      <c r="M176" s="185" t="s">
        <v>1</v>
      </c>
      <c r="N176" s="186" t="s">
        <v>41</v>
      </c>
      <c r="O176" s="63"/>
      <c r="P176" s="187">
        <f>O176*H176</f>
        <v>0</v>
      </c>
      <c r="Q176" s="187">
        <v>0.18906999999999999</v>
      </c>
      <c r="R176" s="187">
        <f>Q176*H176</f>
        <v>7.3756206999999989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168</v>
      </c>
      <c r="AT176" s="189" t="s">
        <v>164</v>
      </c>
      <c r="AU176" s="189" t="s">
        <v>94</v>
      </c>
      <c r="AY176" s="17" t="s">
        <v>162</v>
      </c>
      <c r="BE176" s="107">
        <f>IF(N176="základná",J176,0)</f>
        <v>0</v>
      </c>
      <c r="BF176" s="107">
        <f>IF(N176="znížená",J176,0)</f>
        <v>0</v>
      </c>
      <c r="BG176" s="107">
        <f>IF(N176="zákl. prenesená",J176,0)</f>
        <v>0</v>
      </c>
      <c r="BH176" s="107">
        <f>IF(N176="zníž. prenesená",J176,0)</f>
        <v>0</v>
      </c>
      <c r="BI176" s="107">
        <f>IF(N176="nulová",J176,0)</f>
        <v>0</v>
      </c>
      <c r="BJ176" s="17" t="s">
        <v>94</v>
      </c>
      <c r="BK176" s="107">
        <f>ROUND(I176*H176,2)</f>
        <v>0</v>
      </c>
      <c r="BL176" s="17" t="s">
        <v>168</v>
      </c>
      <c r="BM176" s="189" t="s">
        <v>313</v>
      </c>
    </row>
    <row r="177" spans="1:65" s="13" customFormat="1" ht="11.25">
      <c r="B177" s="190"/>
      <c r="D177" s="191" t="s">
        <v>170</v>
      </c>
      <c r="E177" s="192" t="s">
        <v>1</v>
      </c>
      <c r="F177" s="193" t="s">
        <v>314</v>
      </c>
      <c r="H177" s="194">
        <v>39.01</v>
      </c>
      <c r="I177" s="195"/>
      <c r="L177" s="190"/>
      <c r="M177" s="196"/>
      <c r="N177" s="197"/>
      <c r="O177" s="197"/>
      <c r="P177" s="197"/>
      <c r="Q177" s="197"/>
      <c r="R177" s="197"/>
      <c r="S177" s="197"/>
      <c r="T177" s="198"/>
      <c r="AT177" s="192" t="s">
        <v>170</v>
      </c>
      <c r="AU177" s="192" t="s">
        <v>94</v>
      </c>
      <c r="AV177" s="13" t="s">
        <v>94</v>
      </c>
      <c r="AW177" s="13" t="s">
        <v>29</v>
      </c>
      <c r="AX177" s="13" t="s">
        <v>75</v>
      </c>
      <c r="AY177" s="192" t="s">
        <v>162</v>
      </c>
    </row>
    <row r="178" spans="1:65" s="14" customFormat="1" ht="11.25">
      <c r="B178" s="199"/>
      <c r="D178" s="191" t="s">
        <v>170</v>
      </c>
      <c r="E178" s="200" t="s">
        <v>1</v>
      </c>
      <c r="F178" s="201" t="s">
        <v>172</v>
      </c>
      <c r="H178" s="202">
        <v>39.01</v>
      </c>
      <c r="I178" s="203"/>
      <c r="L178" s="199"/>
      <c r="M178" s="204"/>
      <c r="N178" s="205"/>
      <c r="O178" s="205"/>
      <c r="P178" s="205"/>
      <c r="Q178" s="205"/>
      <c r="R178" s="205"/>
      <c r="S178" s="205"/>
      <c r="T178" s="206"/>
      <c r="AT178" s="200" t="s">
        <v>170</v>
      </c>
      <c r="AU178" s="200" t="s">
        <v>94</v>
      </c>
      <c r="AV178" s="14" t="s">
        <v>173</v>
      </c>
      <c r="AW178" s="14" t="s">
        <v>29</v>
      </c>
      <c r="AX178" s="14" t="s">
        <v>75</v>
      </c>
      <c r="AY178" s="200" t="s">
        <v>162</v>
      </c>
    </row>
    <row r="179" spans="1:65" s="15" customFormat="1" ht="11.25">
      <c r="B179" s="207"/>
      <c r="D179" s="191" t="s">
        <v>170</v>
      </c>
      <c r="E179" s="208" t="s">
        <v>1</v>
      </c>
      <c r="F179" s="209" t="s">
        <v>174</v>
      </c>
      <c r="H179" s="210">
        <v>39.01</v>
      </c>
      <c r="I179" s="211"/>
      <c r="L179" s="207"/>
      <c r="M179" s="212"/>
      <c r="N179" s="213"/>
      <c r="O179" s="213"/>
      <c r="P179" s="213"/>
      <c r="Q179" s="213"/>
      <c r="R179" s="213"/>
      <c r="S179" s="213"/>
      <c r="T179" s="214"/>
      <c r="AT179" s="208" t="s">
        <v>170</v>
      </c>
      <c r="AU179" s="208" t="s">
        <v>94</v>
      </c>
      <c r="AV179" s="15" t="s">
        <v>168</v>
      </c>
      <c r="AW179" s="15" t="s">
        <v>29</v>
      </c>
      <c r="AX179" s="15" t="s">
        <v>83</v>
      </c>
      <c r="AY179" s="208" t="s">
        <v>162</v>
      </c>
    </row>
    <row r="180" spans="1:65" s="2" customFormat="1" ht="24.2" customHeight="1">
      <c r="A180" s="34"/>
      <c r="B180" s="145"/>
      <c r="C180" s="177" t="s">
        <v>219</v>
      </c>
      <c r="D180" s="177" t="s">
        <v>164</v>
      </c>
      <c r="E180" s="178" t="s">
        <v>315</v>
      </c>
      <c r="F180" s="179" t="s">
        <v>316</v>
      </c>
      <c r="G180" s="180" t="s">
        <v>304</v>
      </c>
      <c r="H180" s="181">
        <v>39.01</v>
      </c>
      <c r="I180" s="182"/>
      <c r="J180" s="183">
        <f>ROUND(I180*H180,2)</f>
        <v>0</v>
      </c>
      <c r="K180" s="184"/>
      <c r="L180" s="35"/>
      <c r="M180" s="185" t="s">
        <v>1</v>
      </c>
      <c r="N180" s="186" t="s">
        <v>41</v>
      </c>
      <c r="O180" s="63"/>
      <c r="P180" s="187">
        <f>O180*H180</f>
        <v>0</v>
      </c>
      <c r="Q180" s="187">
        <v>0.27994000000000002</v>
      </c>
      <c r="R180" s="187">
        <f>Q180*H180</f>
        <v>10.9204594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168</v>
      </c>
      <c r="AT180" s="189" t="s">
        <v>164</v>
      </c>
      <c r="AU180" s="189" t="s">
        <v>94</v>
      </c>
      <c r="AY180" s="17" t="s">
        <v>162</v>
      </c>
      <c r="BE180" s="107">
        <f>IF(N180="základná",J180,0)</f>
        <v>0</v>
      </c>
      <c r="BF180" s="107">
        <f>IF(N180="znížená",J180,0)</f>
        <v>0</v>
      </c>
      <c r="BG180" s="107">
        <f>IF(N180="zákl. prenesená",J180,0)</f>
        <v>0</v>
      </c>
      <c r="BH180" s="107">
        <f>IF(N180="zníž. prenesená",J180,0)</f>
        <v>0</v>
      </c>
      <c r="BI180" s="107">
        <f>IF(N180="nulová",J180,0)</f>
        <v>0</v>
      </c>
      <c r="BJ180" s="17" t="s">
        <v>94</v>
      </c>
      <c r="BK180" s="107">
        <f>ROUND(I180*H180,2)</f>
        <v>0</v>
      </c>
      <c r="BL180" s="17" t="s">
        <v>168</v>
      </c>
      <c r="BM180" s="189" t="s">
        <v>317</v>
      </c>
    </row>
    <row r="181" spans="1:65" s="13" customFormat="1" ht="11.25">
      <c r="B181" s="190"/>
      <c r="D181" s="191" t="s">
        <v>170</v>
      </c>
      <c r="E181" s="192" t="s">
        <v>1</v>
      </c>
      <c r="F181" s="193" t="s">
        <v>314</v>
      </c>
      <c r="H181" s="194">
        <v>39.01</v>
      </c>
      <c r="I181" s="195"/>
      <c r="L181" s="190"/>
      <c r="M181" s="196"/>
      <c r="N181" s="197"/>
      <c r="O181" s="197"/>
      <c r="P181" s="197"/>
      <c r="Q181" s="197"/>
      <c r="R181" s="197"/>
      <c r="S181" s="197"/>
      <c r="T181" s="198"/>
      <c r="AT181" s="192" t="s">
        <v>170</v>
      </c>
      <c r="AU181" s="192" t="s">
        <v>94</v>
      </c>
      <c r="AV181" s="13" t="s">
        <v>94</v>
      </c>
      <c r="AW181" s="13" t="s">
        <v>29</v>
      </c>
      <c r="AX181" s="13" t="s">
        <v>75</v>
      </c>
      <c r="AY181" s="192" t="s">
        <v>162</v>
      </c>
    </row>
    <row r="182" spans="1:65" s="14" customFormat="1" ht="11.25">
      <c r="B182" s="199"/>
      <c r="D182" s="191" t="s">
        <v>170</v>
      </c>
      <c r="E182" s="200" t="s">
        <v>1</v>
      </c>
      <c r="F182" s="201" t="s">
        <v>172</v>
      </c>
      <c r="H182" s="202">
        <v>39.01</v>
      </c>
      <c r="I182" s="203"/>
      <c r="L182" s="199"/>
      <c r="M182" s="204"/>
      <c r="N182" s="205"/>
      <c r="O182" s="205"/>
      <c r="P182" s="205"/>
      <c r="Q182" s="205"/>
      <c r="R182" s="205"/>
      <c r="S182" s="205"/>
      <c r="T182" s="206"/>
      <c r="AT182" s="200" t="s">
        <v>170</v>
      </c>
      <c r="AU182" s="200" t="s">
        <v>94</v>
      </c>
      <c r="AV182" s="14" t="s">
        <v>173</v>
      </c>
      <c r="AW182" s="14" t="s">
        <v>29</v>
      </c>
      <c r="AX182" s="14" t="s">
        <v>75</v>
      </c>
      <c r="AY182" s="200" t="s">
        <v>162</v>
      </c>
    </row>
    <row r="183" spans="1:65" s="15" customFormat="1" ht="11.25">
      <c r="B183" s="207"/>
      <c r="D183" s="191" t="s">
        <v>170</v>
      </c>
      <c r="E183" s="208" t="s">
        <v>1</v>
      </c>
      <c r="F183" s="209" t="s">
        <v>174</v>
      </c>
      <c r="H183" s="210">
        <v>39.01</v>
      </c>
      <c r="I183" s="211"/>
      <c r="L183" s="207"/>
      <c r="M183" s="212"/>
      <c r="N183" s="213"/>
      <c r="O183" s="213"/>
      <c r="P183" s="213"/>
      <c r="Q183" s="213"/>
      <c r="R183" s="213"/>
      <c r="S183" s="213"/>
      <c r="T183" s="214"/>
      <c r="AT183" s="208" t="s">
        <v>170</v>
      </c>
      <c r="AU183" s="208" t="s">
        <v>94</v>
      </c>
      <c r="AV183" s="15" t="s">
        <v>168</v>
      </c>
      <c r="AW183" s="15" t="s">
        <v>29</v>
      </c>
      <c r="AX183" s="15" t="s">
        <v>83</v>
      </c>
      <c r="AY183" s="208" t="s">
        <v>162</v>
      </c>
    </row>
    <row r="184" spans="1:65" s="2" customFormat="1" ht="37.9" customHeight="1">
      <c r="A184" s="34"/>
      <c r="B184" s="145"/>
      <c r="C184" s="177" t="s">
        <v>223</v>
      </c>
      <c r="D184" s="177" t="s">
        <v>164</v>
      </c>
      <c r="E184" s="178" t="s">
        <v>318</v>
      </c>
      <c r="F184" s="179" t="s">
        <v>319</v>
      </c>
      <c r="G184" s="180" t="s">
        <v>304</v>
      </c>
      <c r="H184" s="181">
        <v>39.01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41</v>
      </c>
      <c r="O184" s="63"/>
      <c r="P184" s="187">
        <f>O184*H184</f>
        <v>0</v>
      </c>
      <c r="Q184" s="187">
        <v>9.2499999999999999E-2</v>
      </c>
      <c r="R184" s="187">
        <f>Q184*H184</f>
        <v>3.608425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168</v>
      </c>
      <c r="AT184" s="189" t="s">
        <v>164</v>
      </c>
      <c r="AU184" s="189" t="s">
        <v>94</v>
      </c>
      <c r="AY184" s="17" t="s">
        <v>162</v>
      </c>
      <c r="BE184" s="107">
        <f>IF(N184="základná",J184,0)</f>
        <v>0</v>
      </c>
      <c r="BF184" s="107">
        <f>IF(N184="znížená",J184,0)</f>
        <v>0</v>
      </c>
      <c r="BG184" s="107">
        <f>IF(N184="zákl. prenesená",J184,0)</f>
        <v>0</v>
      </c>
      <c r="BH184" s="107">
        <f>IF(N184="zníž. prenesená",J184,0)</f>
        <v>0</v>
      </c>
      <c r="BI184" s="107">
        <f>IF(N184="nulová",J184,0)</f>
        <v>0</v>
      </c>
      <c r="BJ184" s="17" t="s">
        <v>94</v>
      </c>
      <c r="BK184" s="107">
        <f>ROUND(I184*H184,2)</f>
        <v>0</v>
      </c>
      <c r="BL184" s="17" t="s">
        <v>168</v>
      </c>
      <c r="BM184" s="189" t="s">
        <v>320</v>
      </c>
    </row>
    <row r="185" spans="1:65" s="13" customFormat="1" ht="11.25">
      <c r="B185" s="190"/>
      <c r="D185" s="191" t="s">
        <v>170</v>
      </c>
      <c r="E185" s="192" t="s">
        <v>1</v>
      </c>
      <c r="F185" s="193" t="s">
        <v>314</v>
      </c>
      <c r="H185" s="194">
        <v>39.01</v>
      </c>
      <c r="I185" s="195"/>
      <c r="L185" s="190"/>
      <c r="M185" s="196"/>
      <c r="N185" s="197"/>
      <c r="O185" s="197"/>
      <c r="P185" s="197"/>
      <c r="Q185" s="197"/>
      <c r="R185" s="197"/>
      <c r="S185" s="197"/>
      <c r="T185" s="198"/>
      <c r="AT185" s="192" t="s">
        <v>170</v>
      </c>
      <c r="AU185" s="192" t="s">
        <v>94</v>
      </c>
      <c r="AV185" s="13" t="s">
        <v>94</v>
      </c>
      <c r="AW185" s="13" t="s">
        <v>29</v>
      </c>
      <c r="AX185" s="13" t="s">
        <v>75</v>
      </c>
      <c r="AY185" s="192" t="s">
        <v>162</v>
      </c>
    </row>
    <row r="186" spans="1:65" s="14" customFormat="1" ht="11.25">
      <c r="B186" s="199"/>
      <c r="D186" s="191" t="s">
        <v>170</v>
      </c>
      <c r="E186" s="200" t="s">
        <v>1</v>
      </c>
      <c r="F186" s="201" t="s">
        <v>172</v>
      </c>
      <c r="H186" s="202">
        <v>39.01</v>
      </c>
      <c r="I186" s="203"/>
      <c r="L186" s="199"/>
      <c r="M186" s="204"/>
      <c r="N186" s="205"/>
      <c r="O186" s="205"/>
      <c r="P186" s="205"/>
      <c r="Q186" s="205"/>
      <c r="R186" s="205"/>
      <c r="S186" s="205"/>
      <c r="T186" s="206"/>
      <c r="AT186" s="200" t="s">
        <v>170</v>
      </c>
      <c r="AU186" s="200" t="s">
        <v>94</v>
      </c>
      <c r="AV186" s="14" t="s">
        <v>173</v>
      </c>
      <c r="AW186" s="14" t="s">
        <v>29</v>
      </c>
      <c r="AX186" s="14" t="s">
        <v>75</v>
      </c>
      <c r="AY186" s="200" t="s">
        <v>162</v>
      </c>
    </row>
    <row r="187" spans="1:65" s="15" customFormat="1" ht="11.25">
      <c r="B187" s="207"/>
      <c r="D187" s="191" t="s">
        <v>170</v>
      </c>
      <c r="E187" s="208" t="s">
        <v>1</v>
      </c>
      <c r="F187" s="209" t="s">
        <v>174</v>
      </c>
      <c r="H187" s="210">
        <v>39.01</v>
      </c>
      <c r="I187" s="211"/>
      <c r="L187" s="207"/>
      <c r="M187" s="212"/>
      <c r="N187" s="213"/>
      <c r="O187" s="213"/>
      <c r="P187" s="213"/>
      <c r="Q187" s="213"/>
      <c r="R187" s="213"/>
      <c r="S187" s="213"/>
      <c r="T187" s="214"/>
      <c r="AT187" s="208" t="s">
        <v>170</v>
      </c>
      <c r="AU187" s="208" t="s">
        <v>94</v>
      </c>
      <c r="AV187" s="15" t="s">
        <v>168</v>
      </c>
      <c r="AW187" s="15" t="s">
        <v>29</v>
      </c>
      <c r="AX187" s="15" t="s">
        <v>83</v>
      </c>
      <c r="AY187" s="208" t="s">
        <v>162</v>
      </c>
    </row>
    <row r="188" spans="1:65" s="2" customFormat="1" ht="24.2" customHeight="1">
      <c r="A188" s="34"/>
      <c r="B188" s="145"/>
      <c r="C188" s="221" t="s">
        <v>230</v>
      </c>
      <c r="D188" s="221" t="s">
        <v>321</v>
      </c>
      <c r="E188" s="222" t="s">
        <v>322</v>
      </c>
      <c r="F188" s="223" t="s">
        <v>323</v>
      </c>
      <c r="G188" s="224" t="s">
        <v>304</v>
      </c>
      <c r="H188" s="225">
        <v>39.79</v>
      </c>
      <c r="I188" s="226"/>
      <c r="J188" s="227">
        <f>ROUND(I188*H188,2)</f>
        <v>0</v>
      </c>
      <c r="K188" s="228"/>
      <c r="L188" s="229"/>
      <c r="M188" s="230" t="s">
        <v>1</v>
      </c>
      <c r="N188" s="231" t="s">
        <v>41</v>
      </c>
      <c r="O188" s="63"/>
      <c r="P188" s="187">
        <f>O188*H188</f>
        <v>0</v>
      </c>
      <c r="Q188" s="187">
        <v>0.13</v>
      </c>
      <c r="R188" s="187">
        <f>Q188*H188</f>
        <v>5.1726999999999999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206</v>
      </c>
      <c r="AT188" s="189" t="s">
        <v>321</v>
      </c>
      <c r="AU188" s="189" t="s">
        <v>94</v>
      </c>
      <c r="AY188" s="17" t="s">
        <v>162</v>
      </c>
      <c r="BE188" s="107">
        <f>IF(N188="základná",J188,0)</f>
        <v>0</v>
      </c>
      <c r="BF188" s="107">
        <f>IF(N188="znížená",J188,0)</f>
        <v>0</v>
      </c>
      <c r="BG188" s="107">
        <f>IF(N188="zákl. prenesená",J188,0)</f>
        <v>0</v>
      </c>
      <c r="BH188" s="107">
        <f>IF(N188="zníž. prenesená",J188,0)</f>
        <v>0</v>
      </c>
      <c r="BI188" s="107">
        <f>IF(N188="nulová",J188,0)</f>
        <v>0</v>
      </c>
      <c r="BJ188" s="17" t="s">
        <v>94</v>
      </c>
      <c r="BK188" s="107">
        <f>ROUND(I188*H188,2)</f>
        <v>0</v>
      </c>
      <c r="BL188" s="17" t="s">
        <v>168</v>
      </c>
      <c r="BM188" s="189" t="s">
        <v>324</v>
      </c>
    </row>
    <row r="189" spans="1:65" s="13" customFormat="1" ht="11.25">
      <c r="B189" s="190"/>
      <c r="D189" s="191" t="s">
        <v>170</v>
      </c>
      <c r="F189" s="193" t="s">
        <v>325</v>
      </c>
      <c r="H189" s="194">
        <v>39.79</v>
      </c>
      <c r="I189" s="195"/>
      <c r="L189" s="190"/>
      <c r="M189" s="196"/>
      <c r="N189" s="197"/>
      <c r="O189" s="197"/>
      <c r="P189" s="197"/>
      <c r="Q189" s="197"/>
      <c r="R189" s="197"/>
      <c r="S189" s="197"/>
      <c r="T189" s="198"/>
      <c r="AT189" s="192" t="s">
        <v>170</v>
      </c>
      <c r="AU189" s="192" t="s">
        <v>94</v>
      </c>
      <c r="AV189" s="13" t="s">
        <v>94</v>
      </c>
      <c r="AW189" s="13" t="s">
        <v>3</v>
      </c>
      <c r="AX189" s="13" t="s">
        <v>83</v>
      </c>
      <c r="AY189" s="192" t="s">
        <v>162</v>
      </c>
    </row>
    <row r="190" spans="1:65" s="12" customFormat="1" ht="22.9" customHeight="1">
      <c r="B190" s="164"/>
      <c r="D190" s="165" t="s">
        <v>74</v>
      </c>
      <c r="E190" s="175" t="s">
        <v>211</v>
      </c>
      <c r="F190" s="175" t="s">
        <v>326</v>
      </c>
      <c r="I190" s="167"/>
      <c r="J190" s="176">
        <f>BK190</f>
        <v>0</v>
      </c>
      <c r="L190" s="164"/>
      <c r="M190" s="169"/>
      <c r="N190" s="170"/>
      <c r="O190" s="170"/>
      <c r="P190" s="171">
        <f>SUM(P191:P198)</f>
        <v>0</v>
      </c>
      <c r="Q190" s="170"/>
      <c r="R190" s="171">
        <f>SUM(R191:R198)</f>
        <v>7.950064199999999</v>
      </c>
      <c r="S190" s="170"/>
      <c r="T190" s="172">
        <f>SUM(T191:T198)</f>
        <v>0</v>
      </c>
      <c r="AR190" s="165" t="s">
        <v>83</v>
      </c>
      <c r="AT190" s="173" t="s">
        <v>74</v>
      </c>
      <c r="AU190" s="173" t="s">
        <v>83</v>
      </c>
      <c r="AY190" s="165" t="s">
        <v>162</v>
      </c>
      <c r="BK190" s="174">
        <f>SUM(BK191:BK198)</f>
        <v>0</v>
      </c>
    </row>
    <row r="191" spans="1:65" s="2" customFormat="1" ht="37.9" customHeight="1">
      <c r="A191" s="34"/>
      <c r="B191" s="145"/>
      <c r="C191" s="177" t="s">
        <v>259</v>
      </c>
      <c r="D191" s="177" t="s">
        <v>164</v>
      </c>
      <c r="E191" s="178" t="s">
        <v>327</v>
      </c>
      <c r="F191" s="179" t="s">
        <v>328</v>
      </c>
      <c r="G191" s="180" t="s">
        <v>329</v>
      </c>
      <c r="H191" s="181">
        <v>26</v>
      </c>
      <c r="I191" s="182"/>
      <c r="J191" s="183">
        <f>ROUND(I191*H191,2)</f>
        <v>0</v>
      </c>
      <c r="K191" s="184"/>
      <c r="L191" s="35"/>
      <c r="M191" s="185" t="s">
        <v>1</v>
      </c>
      <c r="N191" s="186" t="s">
        <v>41</v>
      </c>
      <c r="O191" s="63"/>
      <c r="P191" s="187">
        <f>O191*H191</f>
        <v>0</v>
      </c>
      <c r="Q191" s="187">
        <v>8.3180000000000004E-2</v>
      </c>
      <c r="R191" s="187">
        <f>Q191*H191</f>
        <v>2.1626799999999999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168</v>
      </c>
      <c r="AT191" s="189" t="s">
        <v>164</v>
      </c>
      <c r="AU191" s="189" t="s">
        <v>94</v>
      </c>
      <c r="AY191" s="17" t="s">
        <v>162</v>
      </c>
      <c r="BE191" s="107">
        <f>IF(N191="základná",J191,0)</f>
        <v>0</v>
      </c>
      <c r="BF191" s="107">
        <f>IF(N191="znížená",J191,0)</f>
        <v>0</v>
      </c>
      <c r="BG191" s="107">
        <f>IF(N191="zákl. prenesená",J191,0)</f>
        <v>0</v>
      </c>
      <c r="BH191" s="107">
        <f>IF(N191="zníž. prenesená",J191,0)</f>
        <v>0</v>
      </c>
      <c r="BI191" s="107">
        <f>IF(N191="nulová",J191,0)</f>
        <v>0</v>
      </c>
      <c r="BJ191" s="17" t="s">
        <v>94</v>
      </c>
      <c r="BK191" s="107">
        <f>ROUND(I191*H191,2)</f>
        <v>0</v>
      </c>
      <c r="BL191" s="17" t="s">
        <v>168</v>
      </c>
      <c r="BM191" s="189" t="s">
        <v>330</v>
      </c>
    </row>
    <row r="192" spans="1:65" s="13" customFormat="1" ht="11.25">
      <c r="B192" s="190"/>
      <c r="D192" s="191" t="s">
        <v>170</v>
      </c>
      <c r="E192" s="192" t="s">
        <v>1</v>
      </c>
      <c r="F192" s="193" t="s">
        <v>331</v>
      </c>
      <c r="H192" s="194">
        <v>26</v>
      </c>
      <c r="I192" s="195"/>
      <c r="L192" s="190"/>
      <c r="M192" s="196"/>
      <c r="N192" s="197"/>
      <c r="O192" s="197"/>
      <c r="P192" s="197"/>
      <c r="Q192" s="197"/>
      <c r="R192" s="197"/>
      <c r="S192" s="197"/>
      <c r="T192" s="198"/>
      <c r="AT192" s="192" t="s">
        <v>170</v>
      </c>
      <c r="AU192" s="192" t="s">
        <v>94</v>
      </c>
      <c r="AV192" s="13" t="s">
        <v>94</v>
      </c>
      <c r="AW192" s="13" t="s">
        <v>29</v>
      </c>
      <c r="AX192" s="13" t="s">
        <v>75</v>
      </c>
      <c r="AY192" s="192" t="s">
        <v>162</v>
      </c>
    </row>
    <row r="193" spans="1:65" s="14" customFormat="1" ht="11.25">
      <c r="B193" s="199"/>
      <c r="D193" s="191" t="s">
        <v>170</v>
      </c>
      <c r="E193" s="200" t="s">
        <v>1</v>
      </c>
      <c r="F193" s="201" t="s">
        <v>172</v>
      </c>
      <c r="H193" s="202">
        <v>26</v>
      </c>
      <c r="I193" s="203"/>
      <c r="L193" s="199"/>
      <c r="M193" s="204"/>
      <c r="N193" s="205"/>
      <c r="O193" s="205"/>
      <c r="P193" s="205"/>
      <c r="Q193" s="205"/>
      <c r="R193" s="205"/>
      <c r="S193" s="205"/>
      <c r="T193" s="206"/>
      <c r="AT193" s="200" t="s">
        <v>170</v>
      </c>
      <c r="AU193" s="200" t="s">
        <v>94</v>
      </c>
      <c r="AV193" s="14" t="s">
        <v>173</v>
      </c>
      <c r="AW193" s="14" t="s">
        <v>29</v>
      </c>
      <c r="AX193" s="14" t="s">
        <v>75</v>
      </c>
      <c r="AY193" s="200" t="s">
        <v>162</v>
      </c>
    </row>
    <row r="194" spans="1:65" s="15" customFormat="1" ht="11.25">
      <c r="B194" s="207"/>
      <c r="D194" s="191" t="s">
        <v>170</v>
      </c>
      <c r="E194" s="208" t="s">
        <v>1</v>
      </c>
      <c r="F194" s="209" t="s">
        <v>174</v>
      </c>
      <c r="H194" s="210">
        <v>26</v>
      </c>
      <c r="I194" s="211"/>
      <c r="L194" s="207"/>
      <c r="M194" s="212"/>
      <c r="N194" s="213"/>
      <c r="O194" s="213"/>
      <c r="P194" s="213"/>
      <c r="Q194" s="213"/>
      <c r="R194" s="213"/>
      <c r="S194" s="213"/>
      <c r="T194" s="214"/>
      <c r="AT194" s="208" t="s">
        <v>170</v>
      </c>
      <c r="AU194" s="208" t="s">
        <v>94</v>
      </c>
      <c r="AV194" s="15" t="s">
        <v>168</v>
      </c>
      <c r="AW194" s="15" t="s">
        <v>29</v>
      </c>
      <c r="AX194" s="15" t="s">
        <v>83</v>
      </c>
      <c r="AY194" s="208" t="s">
        <v>162</v>
      </c>
    </row>
    <row r="195" spans="1:65" s="2" customFormat="1" ht="21.75" customHeight="1">
      <c r="A195" s="34"/>
      <c r="B195" s="145"/>
      <c r="C195" s="221" t="s">
        <v>261</v>
      </c>
      <c r="D195" s="221" t="s">
        <v>321</v>
      </c>
      <c r="E195" s="222" t="s">
        <v>332</v>
      </c>
      <c r="F195" s="223" t="s">
        <v>333</v>
      </c>
      <c r="G195" s="224" t="s">
        <v>200</v>
      </c>
      <c r="H195" s="225">
        <v>26.26</v>
      </c>
      <c r="I195" s="226"/>
      <c r="J195" s="227">
        <f>ROUND(I195*H195,2)</f>
        <v>0</v>
      </c>
      <c r="K195" s="228"/>
      <c r="L195" s="229"/>
      <c r="M195" s="230" t="s">
        <v>1</v>
      </c>
      <c r="N195" s="231" t="s">
        <v>41</v>
      </c>
      <c r="O195" s="63"/>
      <c r="P195" s="187">
        <f>O195*H195</f>
        <v>0</v>
      </c>
      <c r="Q195" s="187">
        <v>2.3E-2</v>
      </c>
      <c r="R195" s="187">
        <f>Q195*H195</f>
        <v>0.60398000000000007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206</v>
      </c>
      <c r="AT195" s="189" t="s">
        <v>321</v>
      </c>
      <c r="AU195" s="189" t="s">
        <v>94</v>
      </c>
      <c r="AY195" s="17" t="s">
        <v>162</v>
      </c>
      <c r="BE195" s="107">
        <f>IF(N195="základná",J195,0)</f>
        <v>0</v>
      </c>
      <c r="BF195" s="107">
        <f>IF(N195="znížená",J195,0)</f>
        <v>0</v>
      </c>
      <c r="BG195" s="107">
        <f>IF(N195="zákl. prenesená",J195,0)</f>
        <v>0</v>
      </c>
      <c r="BH195" s="107">
        <f>IF(N195="zníž. prenesená",J195,0)</f>
        <v>0</v>
      </c>
      <c r="BI195" s="107">
        <f>IF(N195="nulová",J195,0)</f>
        <v>0</v>
      </c>
      <c r="BJ195" s="17" t="s">
        <v>94</v>
      </c>
      <c r="BK195" s="107">
        <f>ROUND(I195*H195,2)</f>
        <v>0</v>
      </c>
      <c r="BL195" s="17" t="s">
        <v>168</v>
      </c>
      <c r="BM195" s="189" t="s">
        <v>334</v>
      </c>
    </row>
    <row r="196" spans="1:65" s="13" customFormat="1" ht="11.25">
      <c r="B196" s="190"/>
      <c r="D196" s="191" t="s">
        <v>170</v>
      </c>
      <c r="F196" s="193" t="s">
        <v>335</v>
      </c>
      <c r="H196" s="194">
        <v>26.26</v>
      </c>
      <c r="I196" s="195"/>
      <c r="L196" s="190"/>
      <c r="M196" s="196"/>
      <c r="N196" s="197"/>
      <c r="O196" s="197"/>
      <c r="P196" s="197"/>
      <c r="Q196" s="197"/>
      <c r="R196" s="197"/>
      <c r="S196" s="197"/>
      <c r="T196" s="198"/>
      <c r="AT196" s="192" t="s">
        <v>170</v>
      </c>
      <c r="AU196" s="192" t="s">
        <v>94</v>
      </c>
      <c r="AV196" s="13" t="s">
        <v>94</v>
      </c>
      <c r="AW196" s="13" t="s">
        <v>3</v>
      </c>
      <c r="AX196" s="13" t="s">
        <v>83</v>
      </c>
      <c r="AY196" s="192" t="s">
        <v>162</v>
      </c>
    </row>
    <row r="197" spans="1:65" s="2" customFormat="1" ht="33" customHeight="1">
      <c r="A197" s="34"/>
      <c r="B197" s="145"/>
      <c r="C197" s="177" t="s">
        <v>209</v>
      </c>
      <c r="D197" s="177" t="s">
        <v>164</v>
      </c>
      <c r="E197" s="178" t="s">
        <v>336</v>
      </c>
      <c r="F197" s="179" t="s">
        <v>337</v>
      </c>
      <c r="G197" s="180" t="s">
        <v>167</v>
      </c>
      <c r="H197" s="181">
        <v>2.34</v>
      </c>
      <c r="I197" s="182"/>
      <c r="J197" s="183">
        <f>ROUND(I197*H197,2)</f>
        <v>0</v>
      </c>
      <c r="K197" s="184"/>
      <c r="L197" s="35"/>
      <c r="M197" s="185" t="s">
        <v>1</v>
      </c>
      <c r="N197" s="186" t="s">
        <v>41</v>
      </c>
      <c r="O197" s="63"/>
      <c r="P197" s="187">
        <f>O197*H197</f>
        <v>0</v>
      </c>
      <c r="Q197" s="187">
        <v>2.2151299999999998</v>
      </c>
      <c r="R197" s="187">
        <f>Q197*H197</f>
        <v>5.1834041999999991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168</v>
      </c>
      <c r="AT197" s="189" t="s">
        <v>164</v>
      </c>
      <c r="AU197" s="189" t="s">
        <v>94</v>
      </c>
      <c r="AY197" s="17" t="s">
        <v>162</v>
      </c>
      <c r="BE197" s="107">
        <f>IF(N197="základná",J197,0)</f>
        <v>0</v>
      </c>
      <c r="BF197" s="107">
        <f>IF(N197="znížená",J197,0)</f>
        <v>0</v>
      </c>
      <c r="BG197" s="107">
        <f>IF(N197="zákl. prenesená",J197,0)</f>
        <v>0</v>
      </c>
      <c r="BH197" s="107">
        <f>IF(N197="zníž. prenesená",J197,0)</f>
        <v>0</v>
      </c>
      <c r="BI197" s="107">
        <f>IF(N197="nulová",J197,0)</f>
        <v>0</v>
      </c>
      <c r="BJ197" s="17" t="s">
        <v>94</v>
      </c>
      <c r="BK197" s="107">
        <f>ROUND(I197*H197,2)</f>
        <v>0</v>
      </c>
      <c r="BL197" s="17" t="s">
        <v>168</v>
      </c>
      <c r="BM197" s="189" t="s">
        <v>338</v>
      </c>
    </row>
    <row r="198" spans="1:65" s="13" customFormat="1" ht="11.25">
      <c r="B198" s="190"/>
      <c r="D198" s="191" t="s">
        <v>170</v>
      </c>
      <c r="E198" s="192" t="s">
        <v>1</v>
      </c>
      <c r="F198" s="193" t="s">
        <v>339</v>
      </c>
      <c r="H198" s="194">
        <v>2.34</v>
      </c>
      <c r="I198" s="195"/>
      <c r="L198" s="190"/>
      <c r="M198" s="196"/>
      <c r="N198" s="197"/>
      <c r="O198" s="197"/>
      <c r="P198" s="197"/>
      <c r="Q198" s="197"/>
      <c r="R198" s="197"/>
      <c r="S198" s="197"/>
      <c r="T198" s="198"/>
      <c r="AT198" s="192" t="s">
        <v>170</v>
      </c>
      <c r="AU198" s="192" t="s">
        <v>94</v>
      </c>
      <c r="AV198" s="13" t="s">
        <v>94</v>
      </c>
      <c r="AW198" s="13" t="s">
        <v>29</v>
      </c>
      <c r="AX198" s="13" t="s">
        <v>83</v>
      </c>
      <c r="AY198" s="192" t="s">
        <v>162</v>
      </c>
    </row>
    <row r="199" spans="1:65" s="12" customFormat="1" ht="22.9" customHeight="1">
      <c r="B199" s="164"/>
      <c r="D199" s="165" t="s">
        <v>74</v>
      </c>
      <c r="E199" s="175" t="s">
        <v>340</v>
      </c>
      <c r="F199" s="175" t="s">
        <v>341</v>
      </c>
      <c r="I199" s="167"/>
      <c r="J199" s="176">
        <f>BK199</f>
        <v>0</v>
      </c>
      <c r="L199" s="164"/>
      <c r="M199" s="169"/>
      <c r="N199" s="170"/>
      <c r="O199" s="170"/>
      <c r="P199" s="171">
        <f>P200</f>
        <v>0</v>
      </c>
      <c r="Q199" s="170"/>
      <c r="R199" s="171">
        <f>R200</f>
        <v>0</v>
      </c>
      <c r="S199" s="170"/>
      <c r="T199" s="172">
        <f>T200</f>
        <v>0</v>
      </c>
      <c r="AR199" s="165" t="s">
        <v>83</v>
      </c>
      <c r="AT199" s="173" t="s">
        <v>74</v>
      </c>
      <c r="AU199" s="173" t="s">
        <v>83</v>
      </c>
      <c r="AY199" s="165" t="s">
        <v>162</v>
      </c>
      <c r="BK199" s="174">
        <f>BK200</f>
        <v>0</v>
      </c>
    </row>
    <row r="200" spans="1:65" s="2" customFormat="1" ht="24.2" customHeight="1">
      <c r="A200" s="34"/>
      <c r="B200" s="145"/>
      <c r="C200" s="177" t="s">
        <v>342</v>
      </c>
      <c r="D200" s="177" t="s">
        <v>164</v>
      </c>
      <c r="E200" s="178" t="s">
        <v>343</v>
      </c>
      <c r="F200" s="179" t="s">
        <v>344</v>
      </c>
      <c r="G200" s="180" t="s">
        <v>294</v>
      </c>
      <c r="H200" s="181">
        <v>43.463999999999999</v>
      </c>
      <c r="I200" s="182"/>
      <c r="J200" s="183">
        <f>ROUND(I200*H200,2)</f>
        <v>0</v>
      </c>
      <c r="K200" s="184"/>
      <c r="L200" s="35"/>
      <c r="M200" s="185" t="s">
        <v>1</v>
      </c>
      <c r="N200" s="186" t="s">
        <v>41</v>
      </c>
      <c r="O200" s="63"/>
      <c r="P200" s="187">
        <f>O200*H200</f>
        <v>0</v>
      </c>
      <c r="Q200" s="187">
        <v>0</v>
      </c>
      <c r="R200" s="187">
        <f>Q200*H200</f>
        <v>0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168</v>
      </c>
      <c r="AT200" s="189" t="s">
        <v>164</v>
      </c>
      <c r="AU200" s="189" t="s">
        <v>94</v>
      </c>
      <c r="AY200" s="17" t="s">
        <v>162</v>
      </c>
      <c r="BE200" s="107">
        <f>IF(N200="základná",J200,0)</f>
        <v>0</v>
      </c>
      <c r="BF200" s="107">
        <f>IF(N200="znížená",J200,0)</f>
        <v>0</v>
      </c>
      <c r="BG200" s="107">
        <f>IF(N200="zákl. prenesená",J200,0)</f>
        <v>0</v>
      </c>
      <c r="BH200" s="107">
        <f>IF(N200="zníž. prenesená",J200,0)</f>
        <v>0</v>
      </c>
      <c r="BI200" s="107">
        <f>IF(N200="nulová",J200,0)</f>
        <v>0</v>
      </c>
      <c r="BJ200" s="17" t="s">
        <v>94</v>
      </c>
      <c r="BK200" s="107">
        <f>ROUND(I200*H200,2)</f>
        <v>0</v>
      </c>
      <c r="BL200" s="17" t="s">
        <v>168</v>
      </c>
      <c r="BM200" s="189" t="s">
        <v>345</v>
      </c>
    </row>
    <row r="201" spans="1:65" s="12" customFormat="1" ht="25.9" customHeight="1">
      <c r="B201" s="164"/>
      <c r="D201" s="165" t="s">
        <v>74</v>
      </c>
      <c r="E201" s="166" t="s">
        <v>202</v>
      </c>
      <c r="F201" s="166" t="s">
        <v>203</v>
      </c>
      <c r="I201" s="167"/>
      <c r="J201" s="168">
        <f>BK201</f>
        <v>0</v>
      </c>
      <c r="L201" s="164"/>
      <c r="M201" s="169"/>
      <c r="N201" s="170"/>
      <c r="O201" s="170"/>
      <c r="P201" s="171">
        <f>P202+P268+P296</f>
        <v>0</v>
      </c>
      <c r="Q201" s="170"/>
      <c r="R201" s="171">
        <f>R202+R268+R296</f>
        <v>4.0490183399999999</v>
      </c>
      <c r="S201" s="170"/>
      <c r="T201" s="172">
        <f>T202+T268+T296</f>
        <v>0</v>
      </c>
      <c r="AR201" s="165" t="s">
        <v>94</v>
      </c>
      <c r="AT201" s="173" t="s">
        <v>74</v>
      </c>
      <c r="AU201" s="173" t="s">
        <v>75</v>
      </c>
      <c r="AY201" s="165" t="s">
        <v>162</v>
      </c>
      <c r="BK201" s="174">
        <f>BK202+BK268+BK296</f>
        <v>0</v>
      </c>
    </row>
    <row r="202" spans="1:65" s="12" customFormat="1" ht="22.9" customHeight="1">
      <c r="B202" s="164"/>
      <c r="D202" s="165" t="s">
        <v>74</v>
      </c>
      <c r="E202" s="175" t="s">
        <v>204</v>
      </c>
      <c r="F202" s="175" t="s">
        <v>205</v>
      </c>
      <c r="I202" s="167"/>
      <c r="J202" s="176">
        <f>BK202</f>
        <v>0</v>
      </c>
      <c r="L202" s="164"/>
      <c r="M202" s="169"/>
      <c r="N202" s="170"/>
      <c r="O202" s="170"/>
      <c r="P202" s="171">
        <f>SUM(P203:P267)</f>
        <v>0</v>
      </c>
      <c r="Q202" s="170"/>
      <c r="R202" s="171">
        <f>SUM(R203:R267)</f>
        <v>3.4647627600000006</v>
      </c>
      <c r="S202" s="170"/>
      <c r="T202" s="172">
        <f>SUM(T203:T267)</f>
        <v>0</v>
      </c>
      <c r="AR202" s="165" t="s">
        <v>94</v>
      </c>
      <c r="AT202" s="173" t="s">
        <v>74</v>
      </c>
      <c r="AU202" s="173" t="s">
        <v>83</v>
      </c>
      <c r="AY202" s="165" t="s">
        <v>162</v>
      </c>
      <c r="BK202" s="174">
        <f>SUM(BK203:BK267)</f>
        <v>0</v>
      </c>
    </row>
    <row r="203" spans="1:65" s="2" customFormat="1" ht="24.2" customHeight="1">
      <c r="A203" s="34"/>
      <c r="B203" s="145"/>
      <c r="C203" s="177" t="s">
        <v>346</v>
      </c>
      <c r="D203" s="177" t="s">
        <v>164</v>
      </c>
      <c r="E203" s="178" t="s">
        <v>347</v>
      </c>
      <c r="F203" s="179" t="s">
        <v>348</v>
      </c>
      <c r="G203" s="180" t="s">
        <v>329</v>
      </c>
      <c r="H203" s="181">
        <v>18</v>
      </c>
      <c r="I203" s="182"/>
      <c r="J203" s="183">
        <f>ROUND(I203*H203,2)</f>
        <v>0</v>
      </c>
      <c r="K203" s="184"/>
      <c r="L203" s="35"/>
      <c r="M203" s="185" t="s">
        <v>1</v>
      </c>
      <c r="N203" s="186" t="s">
        <v>41</v>
      </c>
      <c r="O203" s="63"/>
      <c r="P203" s="187">
        <f>O203*H203</f>
        <v>0</v>
      </c>
      <c r="Q203" s="187">
        <v>2.5999999999999998E-4</v>
      </c>
      <c r="R203" s="187">
        <f>Q203*H203</f>
        <v>4.6799999999999993E-3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209</v>
      </c>
      <c r="AT203" s="189" t="s">
        <v>164</v>
      </c>
      <c r="AU203" s="189" t="s">
        <v>94</v>
      </c>
      <c r="AY203" s="17" t="s">
        <v>162</v>
      </c>
      <c r="BE203" s="107">
        <f>IF(N203="základná",J203,0)</f>
        <v>0</v>
      </c>
      <c r="BF203" s="107">
        <f>IF(N203="znížená",J203,0)</f>
        <v>0</v>
      </c>
      <c r="BG203" s="107">
        <f>IF(N203="zákl. prenesená",J203,0)</f>
        <v>0</v>
      </c>
      <c r="BH203" s="107">
        <f>IF(N203="zníž. prenesená",J203,0)</f>
        <v>0</v>
      </c>
      <c r="BI203" s="107">
        <f>IF(N203="nulová",J203,0)</f>
        <v>0</v>
      </c>
      <c r="BJ203" s="17" t="s">
        <v>94</v>
      </c>
      <c r="BK203" s="107">
        <f>ROUND(I203*H203,2)</f>
        <v>0</v>
      </c>
      <c r="BL203" s="17" t="s">
        <v>209</v>
      </c>
      <c r="BM203" s="189" t="s">
        <v>349</v>
      </c>
    </row>
    <row r="204" spans="1:65" s="13" customFormat="1" ht="11.25">
      <c r="B204" s="190"/>
      <c r="D204" s="191" t="s">
        <v>170</v>
      </c>
      <c r="E204" s="192" t="s">
        <v>1</v>
      </c>
      <c r="F204" s="193" t="s">
        <v>350</v>
      </c>
      <c r="H204" s="194">
        <v>18</v>
      </c>
      <c r="I204" s="195"/>
      <c r="L204" s="190"/>
      <c r="M204" s="196"/>
      <c r="N204" s="197"/>
      <c r="O204" s="197"/>
      <c r="P204" s="197"/>
      <c r="Q204" s="197"/>
      <c r="R204" s="197"/>
      <c r="S204" s="197"/>
      <c r="T204" s="198"/>
      <c r="AT204" s="192" t="s">
        <v>170</v>
      </c>
      <c r="AU204" s="192" t="s">
        <v>94</v>
      </c>
      <c r="AV204" s="13" t="s">
        <v>94</v>
      </c>
      <c r="AW204" s="13" t="s">
        <v>29</v>
      </c>
      <c r="AX204" s="13" t="s">
        <v>75</v>
      </c>
      <c r="AY204" s="192" t="s">
        <v>162</v>
      </c>
    </row>
    <row r="205" spans="1:65" s="14" customFormat="1" ht="11.25">
      <c r="B205" s="199"/>
      <c r="D205" s="191" t="s">
        <v>170</v>
      </c>
      <c r="E205" s="200" t="s">
        <v>1</v>
      </c>
      <c r="F205" s="201" t="s">
        <v>351</v>
      </c>
      <c r="H205" s="202">
        <v>18</v>
      </c>
      <c r="I205" s="203"/>
      <c r="L205" s="199"/>
      <c r="M205" s="204"/>
      <c r="N205" s="205"/>
      <c r="O205" s="205"/>
      <c r="P205" s="205"/>
      <c r="Q205" s="205"/>
      <c r="R205" s="205"/>
      <c r="S205" s="205"/>
      <c r="T205" s="206"/>
      <c r="AT205" s="200" t="s">
        <v>170</v>
      </c>
      <c r="AU205" s="200" t="s">
        <v>94</v>
      </c>
      <c r="AV205" s="14" t="s">
        <v>173</v>
      </c>
      <c r="AW205" s="14" t="s">
        <v>29</v>
      </c>
      <c r="AX205" s="14" t="s">
        <v>75</v>
      </c>
      <c r="AY205" s="200" t="s">
        <v>162</v>
      </c>
    </row>
    <row r="206" spans="1:65" s="15" customFormat="1" ht="11.25">
      <c r="B206" s="207"/>
      <c r="D206" s="191" t="s">
        <v>170</v>
      </c>
      <c r="E206" s="208" t="s">
        <v>1</v>
      </c>
      <c r="F206" s="209" t="s">
        <v>174</v>
      </c>
      <c r="H206" s="210">
        <v>18</v>
      </c>
      <c r="I206" s="211"/>
      <c r="L206" s="207"/>
      <c r="M206" s="212"/>
      <c r="N206" s="213"/>
      <c r="O206" s="213"/>
      <c r="P206" s="213"/>
      <c r="Q206" s="213"/>
      <c r="R206" s="213"/>
      <c r="S206" s="213"/>
      <c r="T206" s="214"/>
      <c r="AT206" s="208" t="s">
        <v>170</v>
      </c>
      <c r="AU206" s="208" t="s">
        <v>94</v>
      </c>
      <c r="AV206" s="15" t="s">
        <v>168</v>
      </c>
      <c r="AW206" s="15" t="s">
        <v>29</v>
      </c>
      <c r="AX206" s="15" t="s">
        <v>83</v>
      </c>
      <c r="AY206" s="208" t="s">
        <v>162</v>
      </c>
    </row>
    <row r="207" spans="1:65" s="2" customFormat="1" ht="24.2" customHeight="1">
      <c r="A207" s="34"/>
      <c r="B207" s="145"/>
      <c r="C207" s="177" t="s">
        <v>352</v>
      </c>
      <c r="D207" s="177" t="s">
        <v>164</v>
      </c>
      <c r="E207" s="178" t="s">
        <v>353</v>
      </c>
      <c r="F207" s="179" t="s">
        <v>354</v>
      </c>
      <c r="G207" s="180" t="s">
        <v>329</v>
      </c>
      <c r="H207" s="181">
        <v>29.65</v>
      </c>
      <c r="I207" s="182"/>
      <c r="J207" s="183">
        <f>ROUND(I207*H207,2)</f>
        <v>0</v>
      </c>
      <c r="K207" s="184"/>
      <c r="L207" s="35"/>
      <c r="M207" s="185" t="s">
        <v>1</v>
      </c>
      <c r="N207" s="186" t="s">
        <v>41</v>
      </c>
      <c r="O207" s="63"/>
      <c r="P207" s="187">
        <f>O207*H207</f>
        <v>0</v>
      </c>
      <c r="Q207" s="187">
        <v>2.5999999999999998E-4</v>
      </c>
      <c r="R207" s="187">
        <f>Q207*H207</f>
        <v>7.7089999999999988E-3</v>
      </c>
      <c r="S207" s="187">
        <v>0</v>
      </c>
      <c r="T207" s="18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9" t="s">
        <v>209</v>
      </c>
      <c r="AT207" s="189" t="s">
        <v>164</v>
      </c>
      <c r="AU207" s="189" t="s">
        <v>94</v>
      </c>
      <c r="AY207" s="17" t="s">
        <v>162</v>
      </c>
      <c r="BE207" s="107">
        <f>IF(N207="základná",J207,0)</f>
        <v>0</v>
      </c>
      <c r="BF207" s="107">
        <f>IF(N207="znížená",J207,0)</f>
        <v>0</v>
      </c>
      <c r="BG207" s="107">
        <f>IF(N207="zákl. prenesená",J207,0)</f>
        <v>0</v>
      </c>
      <c r="BH207" s="107">
        <f>IF(N207="zníž. prenesená",J207,0)</f>
        <v>0</v>
      </c>
      <c r="BI207" s="107">
        <f>IF(N207="nulová",J207,0)</f>
        <v>0</v>
      </c>
      <c r="BJ207" s="17" t="s">
        <v>94</v>
      </c>
      <c r="BK207" s="107">
        <f>ROUND(I207*H207,2)</f>
        <v>0</v>
      </c>
      <c r="BL207" s="17" t="s">
        <v>209</v>
      </c>
      <c r="BM207" s="189" t="s">
        <v>355</v>
      </c>
    </row>
    <row r="208" spans="1:65" s="13" customFormat="1" ht="11.25">
      <c r="B208" s="190"/>
      <c r="D208" s="191" t="s">
        <v>170</v>
      </c>
      <c r="E208" s="192" t="s">
        <v>1</v>
      </c>
      <c r="F208" s="193" t="s">
        <v>356</v>
      </c>
      <c r="H208" s="194">
        <v>17.2</v>
      </c>
      <c r="I208" s="195"/>
      <c r="L208" s="190"/>
      <c r="M208" s="196"/>
      <c r="N208" s="197"/>
      <c r="O208" s="197"/>
      <c r="P208" s="197"/>
      <c r="Q208" s="197"/>
      <c r="R208" s="197"/>
      <c r="S208" s="197"/>
      <c r="T208" s="198"/>
      <c r="AT208" s="192" t="s">
        <v>170</v>
      </c>
      <c r="AU208" s="192" t="s">
        <v>94</v>
      </c>
      <c r="AV208" s="13" t="s">
        <v>94</v>
      </c>
      <c r="AW208" s="13" t="s">
        <v>29</v>
      </c>
      <c r="AX208" s="13" t="s">
        <v>75</v>
      </c>
      <c r="AY208" s="192" t="s">
        <v>162</v>
      </c>
    </row>
    <row r="209" spans="1:65" s="14" customFormat="1" ht="11.25">
      <c r="B209" s="199"/>
      <c r="D209" s="191" t="s">
        <v>170</v>
      </c>
      <c r="E209" s="200" t="s">
        <v>1</v>
      </c>
      <c r="F209" s="201" t="s">
        <v>357</v>
      </c>
      <c r="H209" s="202">
        <v>17.2</v>
      </c>
      <c r="I209" s="203"/>
      <c r="L209" s="199"/>
      <c r="M209" s="204"/>
      <c r="N209" s="205"/>
      <c r="O209" s="205"/>
      <c r="P209" s="205"/>
      <c r="Q209" s="205"/>
      <c r="R209" s="205"/>
      <c r="S209" s="205"/>
      <c r="T209" s="206"/>
      <c r="AT209" s="200" t="s">
        <v>170</v>
      </c>
      <c r="AU209" s="200" t="s">
        <v>94</v>
      </c>
      <c r="AV209" s="14" t="s">
        <v>173</v>
      </c>
      <c r="AW209" s="14" t="s">
        <v>29</v>
      </c>
      <c r="AX209" s="14" t="s">
        <v>75</v>
      </c>
      <c r="AY209" s="200" t="s">
        <v>162</v>
      </c>
    </row>
    <row r="210" spans="1:65" s="13" customFormat="1" ht="11.25">
      <c r="B210" s="190"/>
      <c r="D210" s="191" t="s">
        <v>170</v>
      </c>
      <c r="E210" s="192" t="s">
        <v>1</v>
      </c>
      <c r="F210" s="193" t="s">
        <v>358</v>
      </c>
      <c r="H210" s="194">
        <v>12.45</v>
      </c>
      <c r="I210" s="195"/>
      <c r="L210" s="190"/>
      <c r="M210" s="196"/>
      <c r="N210" s="197"/>
      <c r="O210" s="197"/>
      <c r="P210" s="197"/>
      <c r="Q210" s="197"/>
      <c r="R210" s="197"/>
      <c r="S210" s="197"/>
      <c r="T210" s="198"/>
      <c r="AT210" s="192" t="s">
        <v>170</v>
      </c>
      <c r="AU210" s="192" t="s">
        <v>94</v>
      </c>
      <c r="AV210" s="13" t="s">
        <v>94</v>
      </c>
      <c r="AW210" s="13" t="s">
        <v>29</v>
      </c>
      <c r="AX210" s="13" t="s">
        <v>75</v>
      </c>
      <c r="AY210" s="192" t="s">
        <v>162</v>
      </c>
    </row>
    <row r="211" spans="1:65" s="14" customFormat="1" ht="11.25">
      <c r="B211" s="199"/>
      <c r="D211" s="191" t="s">
        <v>170</v>
      </c>
      <c r="E211" s="200" t="s">
        <v>1</v>
      </c>
      <c r="F211" s="201" t="s">
        <v>359</v>
      </c>
      <c r="H211" s="202">
        <v>12.45</v>
      </c>
      <c r="I211" s="203"/>
      <c r="L211" s="199"/>
      <c r="M211" s="204"/>
      <c r="N211" s="205"/>
      <c r="O211" s="205"/>
      <c r="P211" s="205"/>
      <c r="Q211" s="205"/>
      <c r="R211" s="205"/>
      <c r="S211" s="205"/>
      <c r="T211" s="206"/>
      <c r="AT211" s="200" t="s">
        <v>170</v>
      </c>
      <c r="AU211" s="200" t="s">
        <v>94</v>
      </c>
      <c r="AV211" s="14" t="s">
        <v>173</v>
      </c>
      <c r="AW211" s="14" t="s">
        <v>29</v>
      </c>
      <c r="AX211" s="14" t="s">
        <v>75</v>
      </c>
      <c r="AY211" s="200" t="s">
        <v>162</v>
      </c>
    </row>
    <row r="212" spans="1:65" s="15" customFormat="1" ht="11.25">
      <c r="B212" s="207"/>
      <c r="D212" s="191" t="s">
        <v>170</v>
      </c>
      <c r="E212" s="208" t="s">
        <v>1</v>
      </c>
      <c r="F212" s="209" t="s">
        <v>174</v>
      </c>
      <c r="H212" s="210">
        <v>29.65</v>
      </c>
      <c r="I212" s="211"/>
      <c r="L212" s="207"/>
      <c r="M212" s="212"/>
      <c r="N212" s="213"/>
      <c r="O212" s="213"/>
      <c r="P212" s="213"/>
      <c r="Q212" s="213"/>
      <c r="R212" s="213"/>
      <c r="S212" s="213"/>
      <c r="T212" s="214"/>
      <c r="AT212" s="208" t="s">
        <v>170</v>
      </c>
      <c r="AU212" s="208" t="s">
        <v>94</v>
      </c>
      <c r="AV212" s="15" t="s">
        <v>168</v>
      </c>
      <c r="AW212" s="15" t="s">
        <v>29</v>
      </c>
      <c r="AX212" s="15" t="s">
        <v>83</v>
      </c>
      <c r="AY212" s="208" t="s">
        <v>162</v>
      </c>
    </row>
    <row r="213" spans="1:65" s="2" customFormat="1" ht="24.2" customHeight="1">
      <c r="A213" s="34"/>
      <c r="B213" s="145"/>
      <c r="C213" s="221" t="s">
        <v>7</v>
      </c>
      <c r="D213" s="221" t="s">
        <v>321</v>
      </c>
      <c r="E213" s="222" t="s">
        <v>360</v>
      </c>
      <c r="F213" s="223" t="s">
        <v>361</v>
      </c>
      <c r="G213" s="224" t="s">
        <v>167</v>
      </c>
      <c r="H213" s="225">
        <v>1.1919999999999999</v>
      </c>
      <c r="I213" s="226"/>
      <c r="J213" s="227">
        <f>ROUND(I213*H213,2)</f>
        <v>0</v>
      </c>
      <c r="K213" s="228"/>
      <c r="L213" s="229"/>
      <c r="M213" s="230" t="s">
        <v>1</v>
      </c>
      <c r="N213" s="231" t="s">
        <v>41</v>
      </c>
      <c r="O213" s="63"/>
      <c r="P213" s="187">
        <f>O213*H213</f>
        <v>0</v>
      </c>
      <c r="Q213" s="187">
        <v>0.55000000000000004</v>
      </c>
      <c r="R213" s="187">
        <f>Q213*H213</f>
        <v>0.65560000000000007</v>
      </c>
      <c r="S213" s="187">
        <v>0</v>
      </c>
      <c r="T213" s="18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9" t="s">
        <v>362</v>
      </c>
      <c r="AT213" s="189" t="s">
        <v>321</v>
      </c>
      <c r="AU213" s="189" t="s">
        <v>94</v>
      </c>
      <c r="AY213" s="17" t="s">
        <v>162</v>
      </c>
      <c r="BE213" s="107">
        <f>IF(N213="základná",J213,0)</f>
        <v>0</v>
      </c>
      <c r="BF213" s="107">
        <f>IF(N213="znížená",J213,0)</f>
        <v>0</v>
      </c>
      <c r="BG213" s="107">
        <f>IF(N213="zákl. prenesená",J213,0)</f>
        <v>0</v>
      </c>
      <c r="BH213" s="107">
        <f>IF(N213="zníž. prenesená",J213,0)</f>
        <v>0</v>
      </c>
      <c r="BI213" s="107">
        <f>IF(N213="nulová",J213,0)</f>
        <v>0</v>
      </c>
      <c r="BJ213" s="17" t="s">
        <v>94</v>
      </c>
      <c r="BK213" s="107">
        <f>ROUND(I213*H213,2)</f>
        <v>0</v>
      </c>
      <c r="BL213" s="17" t="s">
        <v>209</v>
      </c>
      <c r="BM213" s="189" t="s">
        <v>363</v>
      </c>
    </row>
    <row r="214" spans="1:65" s="13" customFormat="1" ht="11.25">
      <c r="B214" s="190"/>
      <c r="D214" s="191" t="s">
        <v>170</v>
      </c>
      <c r="E214" s="192" t="s">
        <v>1</v>
      </c>
      <c r="F214" s="193" t="s">
        <v>364</v>
      </c>
      <c r="H214" s="194">
        <v>0.495</v>
      </c>
      <c r="I214" s="195"/>
      <c r="L214" s="190"/>
      <c r="M214" s="196"/>
      <c r="N214" s="197"/>
      <c r="O214" s="197"/>
      <c r="P214" s="197"/>
      <c r="Q214" s="197"/>
      <c r="R214" s="197"/>
      <c r="S214" s="197"/>
      <c r="T214" s="198"/>
      <c r="AT214" s="192" t="s">
        <v>170</v>
      </c>
      <c r="AU214" s="192" t="s">
        <v>94</v>
      </c>
      <c r="AV214" s="13" t="s">
        <v>94</v>
      </c>
      <c r="AW214" s="13" t="s">
        <v>29</v>
      </c>
      <c r="AX214" s="13" t="s">
        <v>75</v>
      </c>
      <c r="AY214" s="192" t="s">
        <v>162</v>
      </c>
    </row>
    <row r="215" spans="1:65" s="14" customFormat="1" ht="11.25">
      <c r="B215" s="199"/>
      <c r="D215" s="191" t="s">
        <v>170</v>
      </c>
      <c r="E215" s="200" t="s">
        <v>1</v>
      </c>
      <c r="F215" s="201" t="s">
        <v>357</v>
      </c>
      <c r="H215" s="202">
        <v>0.495</v>
      </c>
      <c r="I215" s="203"/>
      <c r="L215" s="199"/>
      <c r="M215" s="204"/>
      <c r="N215" s="205"/>
      <c r="O215" s="205"/>
      <c r="P215" s="205"/>
      <c r="Q215" s="205"/>
      <c r="R215" s="205"/>
      <c r="S215" s="205"/>
      <c r="T215" s="206"/>
      <c r="AT215" s="200" t="s">
        <v>170</v>
      </c>
      <c r="AU215" s="200" t="s">
        <v>94</v>
      </c>
      <c r="AV215" s="14" t="s">
        <v>173</v>
      </c>
      <c r="AW215" s="14" t="s">
        <v>29</v>
      </c>
      <c r="AX215" s="14" t="s">
        <v>75</v>
      </c>
      <c r="AY215" s="200" t="s">
        <v>162</v>
      </c>
    </row>
    <row r="216" spans="1:65" s="13" customFormat="1" ht="11.25">
      <c r="B216" s="190"/>
      <c r="D216" s="191" t="s">
        <v>170</v>
      </c>
      <c r="E216" s="192" t="s">
        <v>1</v>
      </c>
      <c r="F216" s="193" t="s">
        <v>365</v>
      </c>
      <c r="H216" s="194">
        <v>0.35899999999999999</v>
      </c>
      <c r="I216" s="195"/>
      <c r="L216" s="190"/>
      <c r="M216" s="196"/>
      <c r="N216" s="197"/>
      <c r="O216" s="197"/>
      <c r="P216" s="197"/>
      <c r="Q216" s="197"/>
      <c r="R216" s="197"/>
      <c r="S216" s="197"/>
      <c r="T216" s="198"/>
      <c r="AT216" s="192" t="s">
        <v>170</v>
      </c>
      <c r="AU216" s="192" t="s">
        <v>94</v>
      </c>
      <c r="AV216" s="13" t="s">
        <v>94</v>
      </c>
      <c r="AW216" s="13" t="s">
        <v>29</v>
      </c>
      <c r="AX216" s="13" t="s">
        <v>75</v>
      </c>
      <c r="AY216" s="192" t="s">
        <v>162</v>
      </c>
    </row>
    <row r="217" spans="1:65" s="14" customFormat="1" ht="11.25">
      <c r="B217" s="199"/>
      <c r="D217" s="191" t="s">
        <v>170</v>
      </c>
      <c r="E217" s="200" t="s">
        <v>1</v>
      </c>
      <c r="F217" s="201" t="s">
        <v>359</v>
      </c>
      <c r="H217" s="202">
        <v>0.35899999999999999</v>
      </c>
      <c r="I217" s="203"/>
      <c r="L217" s="199"/>
      <c r="M217" s="204"/>
      <c r="N217" s="205"/>
      <c r="O217" s="205"/>
      <c r="P217" s="205"/>
      <c r="Q217" s="205"/>
      <c r="R217" s="205"/>
      <c r="S217" s="205"/>
      <c r="T217" s="206"/>
      <c r="AT217" s="200" t="s">
        <v>170</v>
      </c>
      <c r="AU217" s="200" t="s">
        <v>94</v>
      </c>
      <c r="AV217" s="14" t="s">
        <v>173</v>
      </c>
      <c r="AW217" s="14" t="s">
        <v>29</v>
      </c>
      <c r="AX217" s="14" t="s">
        <v>75</v>
      </c>
      <c r="AY217" s="200" t="s">
        <v>162</v>
      </c>
    </row>
    <row r="218" spans="1:65" s="13" customFormat="1" ht="11.25">
      <c r="B218" s="190"/>
      <c r="D218" s="191" t="s">
        <v>170</v>
      </c>
      <c r="E218" s="192" t="s">
        <v>1</v>
      </c>
      <c r="F218" s="193" t="s">
        <v>366</v>
      </c>
      <c r="H218" s="194">
        <v>0.23</v>
      </c>
      <c r="I218" s="195"/>
      <c r="L218" s="190"/>
      <c r="M218" s="196"/>
      <c r="N218" s="197"/>
      <c r="O218" s="197"/>
      <c r="P218" s="197"/>
      <c r="Q218" s="197"/>
      <c r="R218" s="197"/>
      <c r="S218" s="197"/>
      <c r="T218" s="198"/>
      <c r="AT218" s="192" t="s">
        <v>170</v>
      </c>
      <c r="AU218" s="192" t="s">
        <v>94</v>
      </c>
      <c r="AV218" s="13" t="s">
        <v>94</v>
      </c>
      <c r="AW218" s="13" t="s">
        <v>29</v>
      </c>
      <c r="AX218" s="13" t="s">
        <v>75</v>
      </c>
      <c r="AY218" s="192" t="s">
        <v>162</v>
      </c>
    </row>
    <row r="219" spans="1:65" s="14" customFormat="1" ht="11.25">
      <c r="B219" s="199"/>
      <c r="D219" s="191" t="s">
        <v>170</v>
      </c>
      <c r="E219" s="200" t="s">
        <v>1</v>
      </c>
      <c r="F219" s="201" t="s">
        <v>351</v>
      </c>
      <c r="H219" s="202">
        <v>0.23</v>
      </c>
      <c r="I219" s="203"/>
      <c r="L219" s="199"/>
      <c r="M219" s="204"/>
      <c r="N219" s="205"/>
      <c r="O219" s="205"/>
      <c r="P219" s="205"/>
      <c r="Q219" s="205"/>
      <c r="R219" s="205"/>
      <c r="S219" s="205"/>
      <c r="T219" s="206"/>
      <c r="AT219" s="200" t="s">
        <v>170</v>
      </c>
      <c r="AU219" s="200" t="s">
        <v>94</v>
      </c>
      <c r="AV219" s="14" t="s">
        <v>173</v>
      </c>
      <c r="AW219" s="14" t="s">
        <v>29</v>
      </c>
      <c r="AX219" s="14" t="s">
        <v>75</v>
      </c>
      <c r="AY219" s="200" t="s">
        <v>162</v>
      </c>
    </row>
    <row r="220" spans="1:65" s="15" customFormat="1" ht="11.25">
      <c r="B220" s="207"/>
      <c r="D220" s="191" t="s">
        <v>170</v>
      </c>
      <c r="E220" s="208" t="s">
        <v>1</v>
      </c>
      <c r="F220" s="209" t="s">
        <v>174</v>
      </c>
      <c r="H220" s="210">
        <v>1.0840000000000001</v>
      </c>
      <c r="I220" s="211"/>
      <c r="L220" s="207"/>
      <c r="M220" s="212"/>
      <c r="N220" s="213"/>
      <c r="O220" s="213"/>
      <c r="P220" s="213"/>
      <c r="Q220" s="213"/>
      <c r="R220" s="213"/>
      <c r="S220" s="213"/>
      <c r="T220" s="214"/>
      <c r="AT220" s="208" t="s">
        <v>170</v>
      </c>
      <c r="AU220" s="208" t="s">
        <v>94</v>
      </c>
      <c r="AV220" s="15" t="s">
        <v>168</v>
      </c>
      <c r="AW220" s="15" t="s">
        <v>29</v>
      </c>
      <c r="AX220" s="15" t="s">
        <v>83</v>
      </c>
      <c r="AY220" s="208" t="s">
        <v>162</v>
      </c>
    </row>
    <row r="221" spans="1:65" s="13" customFormat="1" ht="11.25">
      <c r="B221" s="190"/>
      <c r="D221" s="191" t="s">
        <v>170</v>
      </c>
      <c r="F221" s="193" t="s">
        <v>367</v>
      </c>
      <c r="H221" s="194">
        <v>1.1919999999999999</v>
      </c>
      <c r="I221" s="195"/>
      <c r="L221" s="190"/>
      <c r="M221" s="196"/>
      <c r="N221" s="197"/>
      <c r="O221" s="197"/>
      <c r="P221" s="197"/>
      <c r="Q221" s="197"/>
      <c r="R221" s="197"/>
      <c r="S221" s="197"/>
      <c r="T221" s="198"/>
      <c r="AT221" s="192" t="s">
        <v>170</v>
      </c>
      <c r="AU221" s="192" t="s">
        <v>94</v>
      </c>
      <c r="AV221" s="13" t="s">
        <v>94</v>
      </c>
      <c r="AW221" s="13" t="s">
        <v>3</v>
      </c>
      <c r="AX221" s="13" t="s">
        <v>83</v>
      </c>
      <c r="AY221" s="192" t="s">
        <v>162</v>
      </c>
    </row>
    <row r="222" spans="1:65" s="2" customFormat="1" ht="24.2" customHeight="1">
      <c r="A222" s="34"/>
      <c r="B222" s="145"/>
      <c r="C222" s="177" t="s">
        <v>368</v>
      </c>
      <c r="D222" s="177" t="s">
        <v>164</v>
      </c>
      <c r="E222" s="178" t="s">
        <v>369</v>
      </c>
      <c r="F222" s="179" t="s">
        <v>370</v>
      </c>
      <c r="G222" s="180" t="s">
        <v>329</v>
      </c>
      <c r="H222" s="181">
        <v>172</v>
      </c>
      <c r="I222" s="182"/>
      <c r="J222" s="183">
        <f>ROUND(I222*H222,2)</f>
        <v>0</v>
      </c>
      <c r="K222" s="184"/>
      <c r="L222" s="35"/>
      <c r="M222" s="185" t="s">
        <v>1</v>
      </c>
      <c r="N222" s="186" t="s">
        <v>41</v>
      </c>
      <c r="O222" s="63"/>
      <c r="P222" s="187">
        <f>O222*H222</f>
        <v>0</v>
      </c>
      <c r="Q222" s="187">
        <v>0</v>
      </c>
      <c r="R222" s="187">
        <f>Q222*H222</f>
        <v>0</v>
      </c>
      <c r="S222" s="187">
        <v>0</v>
      </c>
      <c r="T222" s="18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9" t="s">
        <v>209</v>
      </c>
      <c r="AT222" s="189" t="s">
        <v>164</v>
      </c>
      <c r="AU222" s="189" t="s">
        <v>94</v>
      </c>
      <c r="AY222" s="17" t="s">
        <v>162</v>
      </c>
      <c r="BE222" s="107">
        <f>IF(N222="základná",J222,0)</f>
        <v>0</v>
      </c>
      <c r="BF222" s="107">
        <f>IF(N222="znížená",J222,0)</f>
        <v>0</v>
      </c>
      <c r="BG222" s="107">
        <f>IF(N222="zákl. prenesená",J222,0)</f>
        <v>0</v>
      </c>
      <c r="BH222" s="107">
        <f>IF(N222="zníž. prenesená",J222,0)</f>
        <v>0</v>
      </c>
      <c r="BI222" s="107">
        <f>IF(N222="nulová",J222,0)</f>
        <v>0</v>
      </c>
      <c r="BJ222" s="17" t="s">
        <v>94</v>
      </c>
      <c r="BK222" s="107">
        <f>ROUND(I222*H222,2)</f>
        <v>0</v>
      </c>
      <c r="BL222" s="17" t="s">
        <v>209</v>
      </c>
      <c r="BM222" s="189" t="s">
        <v>371</v>
      </c>
    </row>
    <row r="223" spans="1:65" s="13" customFormat="1" ht="11.25">
      <c r="B223" s="190"/>
      <c r="D223" s="191" t="s">
        <v>170</v>
      </c>
      <c r="E223" s="192" t="s">
        <v>1</v>
      </c>
      <c r="F223" s="193" t="s">
        <v>372</v>
      </c>
      <c r="H223" s="194">
        <v>172</v>
      </c>
      <c r="I223" s="195"/>
      <c r="L223" s="190"/>
      <c r="M223" s="196"/>
      <c r="N223" s="197"/>
      <c r="O223" s="197"/>
      <c r="P223" s="197"/>
      <c r="Q223" s="197"/>
      <c r="R223" s="197"/>
      <c r="S223" s="197"/>
      <c r="T223" s="198"/>
      <c r="AT223" s="192" t="s">
        <v>170</v>
      </c>
      <c r="AU223" s="192" t="s">
        <v>94</v>
      </c>
      <c r="AV223" s="13" t="s">
        <v>94</v>
      </c>
      <c r="AW223" s="13" t="s">
        <v>29</v>
      </c>
      <c r="AX223" s="13" t="s">
        <v>75</v>
      </c>
      <c r="AY223" s="192" t="s">
        <v>162</v>
      </c>
    </row>
    <row r="224" spans="1:65" s="14" customFormat="1" ht="11.25">
      <c r="B224" s="199"/>
      <c r="D224" s="191" t="s">
        <v>170</v>
      </c>
      <c r="E224" s="200" t="s">
        <v>1</v>
      </c>
      <c r="F224" s="201" t="s">
        <v>172</v>
      </c>
      <c r="H224" s="202">
        <v>172</v>
      </c>
      <c r="I224" s="203"/>
      <c r="L224" s="199"/>
      <c r="M224" s="204"/>
      <c r="N224" s="205"/>
      <c r="O224" s="205"/>
      <c r="P224" s="205"/>
      <c r="Q224" s="205"/>
      <c r="R224" s="205"/>
      <c r="S224" s="205"/>
      <c r="T224" s="206"/>
      <c r="AT224" s="200" t="s">
        <v>170</v>
      </c>
      <c r="AU224" s="200" t="s">
        <v>94</v>
      </c>
      <c r="AV224" s="14" t="s">
        <v>173</v>
      </c>
      <c r="AW224" s="14" t="s">
        <v>29</v>
      </c>
      <c r="AX224" s="14" t="s">
        <v>75</v>
      </c>
      <c r="AY224" s="200" t="s">
        <v>162</v>
      </c>
    </row>
    <row r="225" spans="1:65" s="15" customFormat="1" ht="11.25">
      <c r="B225" s="207"/>
      <c r="D225" s="191" t="s">
        <v>170</v>
      </c>
      <c r="E225" s="208" t="s">
        <v>1</v>
      </c>
      <c r="F225" s="209" t="s">
        <v>174</v>
      </c>
      <c r="H225" s="210">
        <v>172</v>
      </c>
      <c r="I225" s="211"/>
      <c r="L225" s="207"/>
      <c r="M225" s="212"/>
      <c r="N225" s="213"/>
      <c r="O225" s="213"/>
      <c r="P225" s="213"/>
      <c r="Q225" s="213"/>
      <c r="R225" s="213"/>
      <c r="S225" s="213"/>
      <c r="T225" s="214"/>
      <c r="AT225" s="208" t="s">
        <v>170</v>
      </c>
      <c r="AU225" s="208" t="s">
        <v>94</v>
      </c>
      <c r="AV225" s="15" t="s">
        <v>168</v>
      </c>
      <c r="AW225" s="15" t="s">
        <v>29</v>
      </c>
      <c r="AX225" s="15" t="s">
        <v>83</v>
      </c>
      <c r="AY225" s="208" t="s">
        <v>162</v>
      </c>
    </row>
    <row r="226" spans="1:65" s="2" customFormat="1" ht="24.2" customHeight="1">
      <c r="A226" s="34"/>
      <c r="B226" s="145"/>
      <c r="C226" s="221" t="s">
        <v>373</v>
      </c>
      <c r="D226" s="221" t="s">
        <v>321</v>
      </c>
      <c r="E226" s="222" t="s">
        <v>374</v>
      </c>
      <c r="F226" s="223" t="s">
        <v>375</v>
      </c>
      <c r="G226" s="224" t="s">
        <v>167</v>
      </c>
      <c r="H226" s="225">
        <v>0.45400000000000001</v>
      </c>
      <c r="I226" s="226"/>
      <c r="J226" s="227">
        <f>ROUND(I226*H226,2)</f>
        <v>0</v>
      </c>
      <c r="K226" s="228"/>
      <c r="L226" s="229"/>
      <c r="M226" s="230" t="s">
        <v>1</v>
      </c>
      <c r="N226" s="231" t="s">
        <v>41</v>
      </c>
      <c r="O226" s="63"/>
      <c r="P226" s="187">
        <f>O226*H226</f>
        <v>0</v>
      </c>
      <c r="Q226" s="187">
        <v>0.55000000000000004</v>
      </c>
      <c r="R226" s="187">
        <f>Q226*H226</f>
        <v>0.24970000000000003</v>
      </c>
      <c r="S226" s="187">
        <v>0</v>
      </c>
      <c r="T226" s="18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9" t="s">
        <v>362</v>
      </c>
      <c r="AT226" s="189" t="s">
        <v>321</v>
      </c>
      <c r="AU226" s="189" t="s">
        <v>94</v>
      </c>
      <c r="AY226" s="17" t="s">
        <v>162</v>
      </c>
      <c r="BE226" s="107">
        <f>IF(N226="základná",J226,0)</f>
        <v>0</v>
      </c>
      <c r="BF226" s="107">
        <f>IF(N226="znížená",J226,0)</f>
        <v>0</v>
      </c>
      <c r="BG226" s="107">
        <f>IF(N226="zákl. prenesená",J226,0)</f>
        <v>0</v>
      </c>
      <c r="BH226" s="107">
        <f>IF(N226="zníž. prenesená",J226,0)</f>
        <v>0</v>
      </c>
      <c r="BI226" s="107">
        <f>IF(N226="nulová",J226,0)</f>
        <v>0</v>
      </c>
      <c r="BJ226" s="17" t="s">
        <v>94</v>
      </c>
      <c r="BK226" s="107">
        <f>ROUND(I226*H226,2)</f>
        <v>0</v>
      </c>
      <c r="BL226" s="17" t="s">
        <v>209</v>
      </c>
      <c r="BM226" s="189" t="s">
        <v>376</v>
      </c>
    </row>
    <row r="227" spans="1:65" s="13" customFormat="1" ht="11.25">
      <c r="B227" s="190"/>
      <c r="D227" s="191" t="s">
        <v>170</v>
      </c>
      <c r="E227" s="192" t="s">
        <v>1</v>
      </c>
      <c r="F227" s="193" t="s">
        <v>377</v>
      </c>
      <c r="H227" s="194">
        <v>0.41299999999999998</v>
      </c>
      <c r="I227" s="195"/>
      <c r="L227" s="190"/>
      <c r="M227" s="196"/>
      <c r="N227" s="197"/>
      <c r="O227" s="197"/>
      <c r="P227" s="197"/>
      <c r="Q227" s="197"/>
      <c r="R227" s="197"/>
      <c r="S227" s="197"/>
      <c r="T227" s="198"/>
      <c r="AT227" s="192" t="s">
        <v>170</v>
      </c>
      <c r="AU227" s="192" t="s">
        <v>94</v>
      </c>
      <c r="AV227" s="13" t="s">
        <v>94</v>
      </c>
      <c r="AW227" s="13" t="s">
        <v>29</v>
      </c>
      <c r="AX227" s="13" t="s">
        <v>75</v>
      </c>
      <c r="AY227" s="192" t="s">
        <v>162</v>
      </c>
    </row>
    <row r="228" spans="1:65" s="14" customFormat="1" ht="11.25">
      <c r="B228" s="199"/>
      <c r="D228" s="191" t="s">
        <v>170</v>
      </c>
      <c r="E228" s="200" t="s">
        <v>1</v>
      </c>
      <c r="F228" s="201" t="s">
        <v>172</v>
      </c>
      <c r="H228" s="202">
        <v>0.41299999999999998</v>
      </c>
      <c r="I228" s="203"/>
      <c r="L228" s="199"/>
      <c r="M228" s="204"/>
      <c r="N228" s="205"/>
      <c r="O228" s="205"/>
      <c r="P228" s="205"/>
      <c r="Q228" s="205"/>
      <c r="R228" s="205"/>
      <c r="S228" s="205"/>
      <c r="T228" s="206"/>
      <c r="AT228" s="200" t="s">
        <v>170</v>
      </c>
      <c r="AU228" s="200" t="s">
        <v>94</v>
      </c>
      <c r="AV228" s="14" t="s">
        <v>173</v>
      </c>
      <c r="AW228" s="14" t="s">
        <v>29</v>
      </c>
      <c r="AX228" s="14" t="s">
        <v>75</v>
      </c>
      <c r="AY228" s="200" t="s">
        <v>162</v>
      </c>
    </row>
    <row r="229" spans="1:65" s="15" customFormat="1" ht="11.25">
      <c r="B229" s="207"/>
      <c r="D229" s="191" t="s">
        <v>170</v>
      </c>
      <c r="E229" s="208" t="s">
        <v>1</v>
      </c>
      <c r="F229" s="209" t="s">
        <v>174</v>
      </c>
      <c r="H229" s="210">
        <v>0.41299999999999998</v>
      </c>
      <c r="I229" s="211"/>
      <c r="L229" s="207"/>
      <c r="M229" s="212"/>
      <c r="N229" s="213"/>
      <c r="O229" s="213"/>
      <c r="P229" s="213"/>
      <c r="Q229" s="213"/>
      <c r="R229" s="213"/>
      <c r="S229" s="213"/>
      <c r="T229" s="214"/>
      <c r="AT229" s="208" t="s">
        <v>170</v>
      </c>
      <c r="AU229" s="208" t="s">
        <v>94</v>
      </c>
      <c r="AV229" s="15" t="s">
        <v>168</v>
      </c>
      <c r="AW229" s="15" t="s">
        <v>29</v>
      </c>
      <c r="AX229" s="15" t="s">
        <v>83</v>
      </c>
      <c r="AY229" s="208" t="s">
        <v>162</v>
      </c>
    </row>
    <row r="230" spans="1:65" s="13" customFormat="1" ht="11.25">
      <c r="B230" s="190"/>
      <c r="D230" s="191" t="s">
        <v>170</v>
      </c>
      <c r="F230" s="193" t="s">
        <v>378</v>
      </c>
      <c r="H230" s="194">
        <v>0.45400000000000001</v>
      </c>
      <c r="I230" s="195"/>
      <c r="L230" s="190"/>
      <c r="M230" s="196"/>
      <c r="N230" s="197"/>
      <c r="O230" s="197"/>
      <c r="P230" s="197"/>
      <c r="Q230" s="197"/>
      <c r="R230" s="197"/>
      <c r="S230" s="197"/>
      <c r="T230" s="198"/>
      <c r="AT230" s="192" t="s">
        <v>170</v>
      </c>
      <c r="AU230" s="192" t="s">
        <v>94</v>
      </c>
      <c r="AV230" s="13" t="s">
        <v>94</v>
      </c>
      <c r="AW230" s="13" t="s">
        <v>3</v>
      </c>
      <c r="AX230" s="13" t="s">
        <v>83</v>
      </c>
      <c r="AY230" s="192" t="s">
        <v>162</v>
      </c>
    </row>
    <row r="231" spans="1:65" s="2" customFormat="1" ht="44.25" customHeight="1">
      <c r="A231" s="34"/>
      <c r="B231" s="145"/>
      <c r="C231" s="177" t="s">
        <v>379</v>
      </c>
      <c r="D231" s="177" t="s">
        <v>164</v>
      </c>
      <c r="E231" s="178" t="s">
        <v>380</v>
      </c>
      <c r="F231" s="179" t="s">
        <v>381</v>
      </c>
      <c r="G231" s="180" t="s">
        <v>167</v>
      </c>
      <c r="H231" s="181">
        <v>1.6459999999999999</v>
      </c>
      <c r="I231" s="182"/>
      <c r="J231" s="183">
        <f>ROUND(I231*H231,2)</f>
        <v>0</v>
      </c>
      <c r="K231" s="184"/>
      <c r="L231" s="35"/>
      <c r="M231" s="185" t="s">
        <v>1</v>
      </c>
      <c r="N231" s="186" t="s">
        <v>41</v>
      </c>
      <c r="O231" s="63"/>
      <c r="P231" s="187">
        <f>O231*H231</f>
        <v>0</v>
      </c>
      <c r="Q231" s="187">
        <v>2.2329999999999999E-2</v>
      </c>
      <c r="R231" s="187">
        <f>Q231*H231</f>
        <v>3.6755179999999998E-2</v>
      </c>
      <c r="S231" s="187">
        <v>0</v>
      </c>
      <c r="T231" s="18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9" t="s">
        <v>209</v>
      </c>
      <c r="AT231" s="189" t="s">
        <v>164</v>
      </c>
      <c r="AU231" s="189" t="s">
        <v>94</v>
      </c>
      <c r="AY231" s="17" t="s">
        <v>162</v>
      </c>
      <c r="BE231" s="107">
        <f>IF(N231="základná",J231,0)</f>
        <v>0</v>
      </c>
      <c r="BF231" s="107">
        <f>IF(N231="znížená",J231,0)</f>
        <v>0</v>
      </c>
      <c r="BG231" s="107">
        <f>IF(N231="zákl. prenesená",J231,0)</f>
        <v>0</v>
      </c>
      <c r="BH231" s="107">
        <f>IF(N231="zníž. prenesená",J231,0)</f>
        <v>0</v>
      </c>
      <c r="BI231" s="107">
        <f>IF(N231="nulová",J231,0)</f>
        <v>0</v>
      </c>
      <c r="BJ231" s="17" t="s">
        <v>94</v>
      </c>
      <c r="BK231" s="107">
        <f>ROUND(I231*H231,2)</f>
        <v>0</v>
      </c>
      <c r="BL231" s="17" t="s">
        <v>209</v>
      </c>
      <c r="BM231" s="189" t="s">
        <v>382</v>
      </c>
    </row>
    <row r="232" spans="1:65" s="13" customFormat="1" ht="11.25">
      <c r="B232" s="190"/>
      <c r="D232" s="191" t="s">
        <v>170</v>
      </c>
      <c r="E232" s="192" t="s">
        <v>1</v>
      </c>
      <c r="F232" s="193" t="s">
        <v>383</v>
      </c>
      <c r="H232" s="194">
        <v>1.6459999999999999</v>
      </c>
      <c r="I232" s="195"/>
      <c r="L232" s="190"/>
      <c r="M232" s="196"/>
      <c r="N232" s="197"/>
      <c r="O232" s="197"/>
      <c r="P232" s="197"/>
      <c r="Q232" s="197"/>
      <c r="R232" s="197"/>
      <c r="S232" s="197"/>
      <c r="T232" s="198"/>
      <c r="AT232" s="192" t="s">
        <v>170</v>
      </c>
      <c r="AU232" s="192" t="s">
        <v>94</v>
      </c>
      <c r="AV232" s="13" t="s">
        <v>94</v>
      </c>
      <c r="AW232" s="13" t="s">
        <v>29</v>
      </c>
      <c r="AX232" s="13" t="s">
        <v>75</v>
      </c>
      <c r="AY232" s="192" t="s">
        <v>162</v>
      </c>
    </row>
    <row r="233" spans="1:65" s="14" customFormat="1" ht="11.25">
      <c r="B233" s="199"/>
      <c r="D233" s="191" t="s">
        <v>170</v>
      </c>
      <c r="E233" s="200" t="s">
        <v>1</v>
      </c>
      <c r="F233" s="201" t="s">
        <v>172</v>
      </c>
      <c r="H233" s="202">
        <v>1.6459999999999999</v>
      </c>
      <c r="I233" s="203"/>
      <c r="L233" s="199"/>
      <c r="M233" s="204"/>
      <c r="N233" s="205"/>
      <c r="O233" s="205"/>
      <c r="P233" s="205"/>
      <c r="Q233" s="205"/>
      <c r="R233" s="205"/>
      <c r="S233" s="205"/>
      <c r="T233" s="206"/>
      <c r="AT233" s="200" t="s">
        <v>170</v>
      </c>
      <c r="AU233" s="200" t="s">
        <v>94</v>
      </c>
      <c r="AV233" s="14" t="s">
        <v>173</v>
      </c>
      <c r="AW233" s="14" t="s">
        <v>29</v>
      </c>
      <c r="AX233" s="14" t="s">
        <v>75</v>
      </c>
      <c r="AY233" s="200" t="s">
        <v>162</v>
      </c>
    </row>
    <row r="234" spans="1:65" s="15" customFormat="1" ht="11.25">
      <c r="B234" s="207"/>
      <c r="D234" s="191" t="s">
        <v>170</v>
      </c>
      <c r="E234" s="208" t="s">
        <v>1</v>
      </c>
      <c r="F234" s="209" t="s">
        <v>174</v>
      </c>
      <c r="H234" s="210">
        <v>1.6459999999999999</v>
      </c>
      <c r="I234" s="211"/>
      <c r="L234" s="207"/>
      <c r="M234" s="212"/>
      <c r="N234" s="213"/>
      <c r="O234" s="213"/>
      <c r="P234" s="213"/>
      <c r="Q234" s="213"/>
      <c r="R234" s="213"/>
      <c r="S234" s="213"/>
      <c r="T234" s="214"/>
      <c r="AT234" s="208" t="s">
        <v>170</v>
      </c>
      <c r="AU234" s="208" t="s">
        <v>94</v>
      </c>
      <c r="AV234" s="15" t="s">
        <v>168</v>
      </c>
      <c r="AW234" s="15" t="s">
        <v>29</v>
      </c>
      <c r="AX234" s="15" t="s">
        <v>83</v>
      </c>
      <c r="AY234" s="208" t="s">
        <v>162</v>
      </c>
    </row>
    <row r="235" spans="1:65" s="2" customFormat="1" ht="24.2" customHeight="1">
      <c r="A235" s="34"/>
      <c r="B235" s="145"/>
      <c r="C235" s="177" t="s">
        <v>384</v>
      </c>
      <c r="D235" s="177" t="s">
        <v>164</v>
      </c>
      <c r="E235" s="178" t="s">
        <v>385</v>
      </c>
      <c r="F235" s="179" t="s">
        <v>386</v>
      </c>
      <c r="G235" s="180" t="s">
        <v>329</v>
      </c>
      <c r="H235" s="181">
        <v>14</v>
      </c>
      <c r="I235" s="182"/>
      <c r="J235" s="183">
        <f>ROUND(I235*H235,2)</f>
        <v>0</v>
      </c>
      <c r="K235" s="184"/>
      <c r="L235" s="35"/>
      <c r="M235" s="185" t="s">
        <v>1</v>
      </c>
      <c r="N235" s="186" t="s">
        <v>41</v>
      </c>
      <c r="O235" s="63"/>
      <c r="P235" s="187">
        <f>O235*H235</f>
        <v>0</v>
      </c>
      <c r="Q235" s="187">
        <v>2.1000000000000001E-4</v>
      </c>
      <c r="R235" s="187">
        <f>Q235*H235</f>
        <v>2.9399999999999999E-3</v>
      </c>
      <c r="S235" s="187">
        <v>0</v>
      </c>
      <c r="T235" s="18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9" t="s">
        <v>209</v>
      </c>
      <c r="AT235" s="189" t="s">
        <v>164</v>
      </c>
      <c r="AU235" s="189" t="s">
        <v>94</v>
      </c>
      <c r="AY235" s="17" t="s">
        <v>162</v>
      </c>
      <c r="BE235" s="107">
        <f>IF(N235="základná",J235,0)</f>
        <v>0</v>
      </c>
      <c r="BF235" s="107">
        <f>IF(N235="znížená",J235,0)</f>
        <v>0</v>
      </c>
      <c r="BG235" s="107">
        <f>IF(N235="zákl. prenesená",J235,0)</f>
        <v>0</v>
      </c>
      <c r="BH235" s="107">
        <f>IF(N235="zníž. prenesená",J235,0)</f>
        <v>0</v>
      </c>
      <c r="BI235" s="107">
        <f>IF(N235="nulová",J235,0)</f>
        <v>0</v>
      </c>
      <c r="BJ235" s="17" t="s">
        <v>94</v>
      </c>
      <c r="BK235" s="107">
        <f>ROUND(I235*H235,2)</f>
        <v>0</v>
      </c>
      <c r="BL235" s="17" t="s">
        <v>209</v>
      </c>
      <c r="BM235" s="189" t="s">
        <v>387</v>
      </c>
    </row>
    <row r="236" spans="1:65" s="13" customFormat="1" ht="11.25">
      <c r="B236" s="190"/>
      <c r="D236" s="191" t="s">
        <v>170</v>
      </c>
      <c r="E236" s="192" t="s">
        <v>1</v>
      </c>
      <c r="F236" s="193" t="s">
        <v>388</v>
      </c>
      <c r="H236" s="194">
        <v>14</v>
      </c>
      <c r="I236" s="195"/>
      <c r="L236" s="190"/>
      <c r="M236" s="196"/>
      <c r="N236" s="197"/>
      <c r="O236" s="197"/>
      <c r="P236" s="197"/>
      <c r="Q236" s="197"/>
      <c r="R236" s="197"/>
      <c r="S236" s="197"/>
      <c r="T236" s="198"/>
      <c r="AT236" s="192" t="s">
        <v>170</v>
      </c>
      <c r="AU236" s="192" t="s">
        <v>94</v>
      </c>
      <c r="AV236" s="13" t="s">
        <v>94</v>
      </c>
      <c r="AW236" s="13" t="s">
        <v>29</v>
      </c>
      <c r="AX236" s="13" t="s">
        <v>75</v>
      </c>
      <c r="AY236" s="192" t="s">
        <v>162</v>
      </c>
    </row>
    <row r="237" spans="1:65" s="14" customFormat="1" ht="11.25">
      <c r="B237" s="199"/>
      <c r="D237" s="191" t="s">
        <v>170</v>
      </c>
      <c r="E237" s="200" t="s">
        <v>1</v>
      </c>
      <c r="F237" s="201" t="s">
        <v>172</v>
      </c>
      <c r="H237" s="202">
        <v>14</v>
      </c>
      <c r="I237" s="203"/>
      <c r="L237" s="199"/>
      <c r="M237" s="204"/>
      <c r="N237" s="205"/>
      <c r="O237" s="205"/>
      <c r="P237" s="205"/>
      <c r="Q237" s="205"/>
      <c r="R237" s="205"/>
      <c r="S237" s="205"/>
      <c r="T237" s="206"/>
      <c r="AT237" s="200" t="s">
        <v>170</v>
      </c>
      <c r="AU237" s="200" t="s">
        <v>94</v>
      </c>
      <c r="AV237" s="14" t="s">
        <v>173</v>
      </c>
      <c r="AW237" s="14" t="s">
        <v>29</v>
      </c>
      <c r="AX237" s="14" t="s">
        <v>75</v>
      </c>
      <c r="AY237" s="200" t="s">
        <v>162</v>
      </c>
    </row>
    <row r="238" spans="1:65" s="15" customFormat="1" ht="11.25">
      <c r="B238" s="207"/>
      <c r="D238" s="191" t="s">
        <v>170</v>
      </c>
      <c r="E238" s="208" t="s">
        <v>1</v>
      </c>
      <c r="F238" s="209" t="s">
        <v>174</v>
      </c>
      <c r="H238" s="210">
        <v>14</v>
      </c>
      <c r="I238" s="211"/>
      <c r="L238" s="207"/>
      <c r="M238" s="212"/>
      <c r="N238" s="213"/>
      <c r="O238" s="213"/>
      <c r="P238" s="213"/>
      <c r="Q238" s="213"/>
      <c r="R238" s="213"/>
      <c r="S238" s="213"/>
      <c r="T238" s="214"/>
      <c r="AT238" s="208" t="s">
        <v>170</v>
      </c>
      <c r="AU238" s="208" t="s">
        <v>94</v>
      </c>
      <c r="AV238" s="15" t="s">
        <v>168</v>
      </c>
      <c r="AW238" s="15" t="s">
        <v>29</v>
      </c>
      <c r="AX238" s="15" t="s">
        <v>83</v>
      </c>
      <c r="AY238" s="208" t="s">
        <v>162</v>
      </c>
    </row>
    <row r="239" spans="1:65" s="2" customFormat="1" ht="24.2" customHeight="1">
      <c r="A239" s="34"/>
      <c r="B239" s="145"/>
      <c r="C239" s="177" t="s">
        <v>389</v>
      </c>
      <c r="D239" s="177" t="s">
        <v>164</v>
      </c>
      <c r="E239" s="178" t="s">
        <v>390</v>
      </c>
      <c r="F239" s="179" t="s">
        <v>391</v>
      </c>
      <c r="G239" s="180" t="s">
        <v>329</v>
      </c>
      <c r="H239" s="181">
        <v>132.31</v>
      </c>
      <c r="I239" s="182"/>
      <c r="J239" s="183">
        <f>ROUND(I239*H239,2)</f>
        <v>0</v>
      </c>
      <c r="K239" s="184"/>
      <c r="L239" s="35"/>
      <c r="M239" s="185" t="s">
        <v>1</v>
      </c>
      <c r="N239" s="186" t="s">
        <v>41</v>
      </c>
      <c r="O239" s="63"/>
      <c r="P239" s="187">
        <f>O239*H239</f>
        <v>0</v>
      </c>
      <c r="Q239" s="187">
        <v>2.1000000000000001E-4</v>
      </c>
      <c r="R239" s="187">
        <f>Q239*H239</f>
        <v>2.77851E-2</v>
      </c>
      <c r="S239" s="187">
        <v>0</v>
      </c>
      <c r="T239" s="18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9" t="s">
        <v>209</v>
      </c>
      <c r="AT239" s="189" t="s">
        <v>164</v>
      </c>
      <c r="AU239" s="189" t="s">
        <v>94</v>
      </c>
      <c r="AY239" s="17" t="s">
        <v>162</v>
      </c>
      <c r="BE239" s="107">
        <f>IF(N239="základná",J239,0)</f>
        <v>0</v>
      </c>
      <c r="BF239" s="107">
        <f>IF(N239="znížená",J239,0)</f>
        <v>0</v>
      </c>
      <c r="BG239" s="107">
        <f>IF(N239="zákl. prenesená",J239,0)</f>
        <v>0</v>
      </c>
      <c r="BH239" s="107">
        <f>IF(N239="zníž. prenesená",J239,0)</f>
        <v>0</v>
      </c>
      <c r="BI239" s="107">
        <f>IF(N239="nulová",J239,0)</f>
        <v>0</v>
      </c>
      <c r="BJ239" s="17" t="s">
        <v>94</v>
      </c>
      <c r="BK239" s="107">
        <f>ROUND(I239*H239,2)</f>
        <v>0</v>
      </c>
      <c r="BL239" s="17" t="s">
        <v>209</v>
      </c>
      <c r="BM239" s="189" t="s">
        <v>392</v>
      </c>
    </row>
    <row r="240" spans="1:65" s="13" customFormat="1" ht="11.25">
      <c r="B240" s="190"/>
      <c r="D240" s="191" t="s">
        <v>170</v>
      </c>
      <c r="E240" s="192" t="s">
        <v>1</v>
      </c>
      <c r="F240" s="193" t="s">
        <v>393</v>
      </c>
      <c r="H240" s="194">
        <v>42</v>
      </c>
      <c r="I240" s="195"/>
      <c r="L240" s="190"/>
      <c r="M240" s="196"/>
      <c r="N240" s="197"/>
      <c r="O240" s="197"/>
      <c r="P240" s="197"/>
      <c r="Q240" s="197"/>
      <c r="R240" s="197"/>
      <c r="S240" s="197"/>
      <c r="T240" s="198"/>
      <c r="AT240" s="192" t="s">
        <v>170</v>
      </c>
      <c r="AU240" s="192" t="s">
        <v>94</v>
      </c>
      <c r="AV240" s="13" t="s">
        <v>94</v>
      </c>
      <c r="AW240" s="13" t="s">
        <v>29</v>
      </c>
      <c r="AX240" s="13" t="s">
        <v>75</v>
      </c>
      <c r="AY240" s="192" t="s">
        <v>162</v>
      </c>
    </row>
    <row r="241" spans="1:65" s="14" customFormat="1" ht="11.25">
      <c r="B241" s="199"/>
      <c r="D241" s="191" t="s">
        <v>170</v>
      </c>
      <c r="E241" s="200" t="s">
        <v>1</v>
      </c>
      <c r="F241" s="201" t="s">
        <v>394</v>
      </c>
      <c r="H241" s="202">
        <v>42</v>
      </c>
      <c r="I241" s="203"/>
      <c r="L241" s="199"/>
      <c r="M241" s="204"/>
      <c r="N241" s="205"/>
      <c r="O241" s="205"/>
      <c r="P241" s="205"/>
      <c r="Q241" s="205"/>
      <c r="R241" s="205"/>
      <c r="S241" s="205"/>
      <c r="T241" s="206"/>
      <c r="AT241" s="200" t="s">
        <v>170</v>
      </c>
      <c r="AU241" s="200" t="s">
        <v>94</v>
      </c>
      <c r="AV241" s="14" t="s">
        <v>173</v>
      </c>
      <c r="AW241" s="14" t="s">
        <v>29</v>
      </c>
      <c r="AX241" s="14" t="s">
        <v>75</v>
      </c>
      <c r="AY241" s="200" t="s">
        <v>162</v>
      </c>
    </row>
    <row r="242" spans="1:65" s="13" customFormat="1" ht="11.25">
      <c r="B242" s="190"/>
      <c r="D242" s="191" t="s">
        <v>170</v>
      </c>
      <c r="E242" s="192" t="s">
        <v>1</v>
      </c>
      <c r="F242" s="193" t="s">
        <v>395</v>
      </c>
      <c r="H242" s="194">
        <v>28.26</v>
      </c>
      <c r="I242" s="195"/>
      <c r="L242" s="190"/>
      <c r="M242" s="196"/>
      <c r="N242" s="197"/>
      <c r="O242" s="197"/>
      <c r="P242" s="197"/>
      <c r="Q242" s="197"/>
      <c r="R242" s="197"/>
      <c r="S242" s="197"/>
      <c r="T242" s="198"/>
      <c r="AT242" s="192" t="s">
        <v>170</v>
      </c>
      <c r="AU242" s="192" t="s">
        <v>94</v>
      </c>
      <c r="AV242" s="13" t="s">
        <v>94</v>
      </c>
      <c r="AW242" s="13" t="s">
        <v>29</v>
      </c>
      <c r="AX242" s="13" t="s">
        <v>75</v>
      </c>
      <c r="AY242" s="192" t="s">
        <v>162</v>
      </c>
    </row>
    <row r="243" spans="1:65" s="14" customFormat="1" ht="11.25">
      <c r="B243" s="199"/>
      <c r="D243" s="191" t="s">
        <v>170</v>
      </c>
      <c r="E243" s="200" t="s">
        <v>1</v>
      </c>
      <c r="F243" s="201" t="s">
        <v>396</v>
      </c>
      <c r="H243" s="202">
        <v>28.26</v>
      </c>
      <c r="I243" s="203"/>
      <c r="L243" s="199"/>
      <c r="M243" s="204"/>
      <c r="N243" s="205"/>
      <c r="O243" s="205"/>
      <c r="P243" s="205"/>
      <c r="Q243" s="205"/>
      <c r="R243" s="205"/>
      <c r="S243" s="205"/>
      <c r="T243" s="206"/>
      <c r="AT243" s="200" t="s">
        <v>170</v>
      </c>
      <c r="AU243" s="200" t="s">
        <v>94</v>
      </c>
      <c r="AV243" s="14" t="s">
        <v>173</v>
      </c>
      <c r="AW243" s="14" t="s">
        <v>29</v>
      </c>
      <c r="AX243" s="14" t="s">
        <v>75</v>
      </c>
      <c r="AY243" s="200" t="s">
        <v>162</v>
      </c>
    </row>
    <row r="244" spans="1:65" s="13" customFormat="1" ht="11.25">
      <c r="B244" s="190"/>
      <c r="D244" s="191" t="s">
        <v>170</v>
      </c>
      <c r="E244" s="192" t="s">
        <v>1</v>
      </c>
      <c r="F244" s="193" t="s">
        <v>397</v>
      </c>
      <c r="H244" s="194">
        <v>62.05</v>
      </c>
      <c r="I244" s="195"/>
      <c r="L244" s="190"/>
      <c r="M244" s="196"/>
      <c r="N244" s="197"/>
      <c r="O244" s="197"/>
      <c r="P244" s="197"/>
      <c r="Q244" s="197"/>
      <c r="R244" s="197"/>
      <c r="S244" s="197"/>
      <c r="T244" s="198"/>
      <c r="AT244" s="192" t="s">
        <v>170</v>
      </c>
      <c r="AU244" s="192" t="s">
        <v>94</v>
      </c>
      <c r="AV244" s="13" t="s">
        <v>94</v>
      </c>
      <c r="AW244" s="13" t="s">
        <v>29</v>
      </c>
      <c r="AX244" s="13" t="s">
        <v>75</v>
      </c>
      <c r="AY244" s="192" t="s">
        <v>162</v>
      </c>
    </row>
    <row r="245" spans="1:65" s="14" customFormat="1" ht="11.25">
      <c r="B245" s="199"/>
      <c r="D245" s="191" t="s">
        <v>170</v>
      </c>
      <c r="E245" s="200" t="s">
        <v>1</v>
      </c>
      <c r="F245" s="201" t="s">
        <v>398</v>
      </c>
      <c r="H245" s="202">
        <v>62.05</v>
      </c>
      <c r="I245" s="203"/>
      <c r="L245" s="199"/>
      <c r="M245" s="204"/>
      <c r="N245" s="205"/>
      <c r="O245" s="205"/>
      <c r="P245" s="205"/>
      <c r="Q245" s="205"/>
      <c r="R245" s="205"/>
      <c r="S245" s="205"/>
      <c r="T245" s="206"/>
      <c r="AT245" s="200" t="s">
        <v>170</v>
      </c>
      <c r="AU245" s="200" t="s">
        <v>94</v>
      </c>
      <c r="AV245" s="14" t="s">
        <v>173</v>
      </c>
      <c r="AW245" s="14" t="s">
        <v>29</v>
      </c>
      <c r="AX245" s="14" t="s">
        <v>75</v>
      </c>
      <c r="AY245" s="200" t="s">
        <v>162</v>
      </c>
    </row>
    <row r="246" spans="1:65" s="15" customFormat="1" ht="11.25">
      <c r="B246" s="207"/>
      <c r="D246" s="191" t="s">
        <v>170</v>
      </c>
      <c r="E246" s="208" t="s">
        <v>1</v>
      </c>
      <c r="F246" s="209" t="s">
        <v>174</v>
      </c>
      <c r="H246" s="210">
        <v>132.31</v>
      </c>
      <c r="I246" s="211"/>
      <c r="L246" s="207"/>
      <c r="M246" s="212"/>
      <c r="N246" s="213"/>
      <c r="O246" s="213"/>
      <c r="P246" s="213"/>
      <c r="Q246" s="213"/>
      <c r="R246" s="213"/>
      <c r="S246" s="213"/>
      <c r="T246" s="214"/>
      <c r="AT246" s="208" t="s">
        <v>170</v>
      </c>
      <c r="AU246" s="208" t="s">
        <v>94</v>
      </c>
      <c r="AV246" s="15" t="s">
        <v>168</v>
      </c>
      <c r="AW246" s="15" t="s">
        <v>29</v>
      </c>
      <c r="AX246" s="15" t="s">
        <v>83</v>
      </c>
      <c r="AY246" s="208" t="s">
        <v>162</v>
      </c>
    </row>
    <row r="247" spans="1:65" s="2" customFormat="1" ht="24.2" customHeight="1">
      <c r="A247" s="34"/>
      <c r="B247" s="145"/>
      <c r="C247" s="177" t="s">
        <v>399</v>
      </c>
      <c r="D247" s="177" t="s">
        <v>164</v>
      </c>
      <c r="E247" s="178" t="s">
        <v>400</v>
      </c>
      <c r="F247" s="179" t="s">
        <v>401</v>
      </c>
      <c r="G247" s="180" t="s">
        <v>329</v>
      </c>
      <c r="H247" s="181">
        <v>26.49</v>
      </c>
      <c r="I247" s="182"/>
      <c r="J247" s="183">
        <f>ROUND(I247*H247,2)</f>
        <v>0</v>
      </c>
      <c r="K247" s="184"/>
      <c r="L247" s="35"/>
      <c r="M247" s="185" t="s">
        <v>1</v>
      </c>
      <c r="N247" s="186" t="s">
        <v>41</v>
      </c>
      <c r="O247" s="63"/>
      <c r="P247" s="187">
        <f>O247*H247</f>
        <v>0</v>
      </c>
      <c r="Q247" s="187">
        <v>2.1000000000000001E-4</v>
      </c>
      <c r="R247" s="187">
        <f>Q247*H247</f>
        <v>5.5629E-3</v>
      </c>
      <c r="S247" s="187">
        <v>0</v>
      </c>
      <c r="T247" s="18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9" t="s">
        <v>209</v>
      </c>
      <c r="AT247" s="189" t="s">
        <v>164</v>
      </c>
      <c r="AU247" s="189" t="s">
        <v>94</v>
      </c>
      <c r="AY247" s="17" t="s">
        <v>162</v>
      </c>
      <c r="BE247" s="107">
        <f>IF(N247="základná",J247,0)</f>
        <v>0</v>
      </c>
      <c r="BF247" s="107">
        <f>IF(N247="znížená",J247,0)</f>
        <v>0</v>
      </c>
      <c r="BG247" s="107">
        <f>IF(N247="zákl. prenesená",J247,0)</f>
        <v>0</v>
      </c>
      <c r="BH247" s="107">
        <f>IF(N247="zníž. prenesená",J247,0)</f>
        <v>0</v>
      </c>
      <c r="BI247" s="107">
        <f>IF(N247="nulová",J247,0)</f>
        <v>0</v>
      </c>
      <c r="BJ247" s="17" t="s">
        <v>94</v>
      </c>
      <c r="BK247" s="107">
        <f>ROUND(I247*H247,2)</f>
        <v>0</v>
      </c>
      <c r="BL247" s="17" t="s">
        <v>209</v>
      </c>
      <c r="BM247" s="189" t="s">
        <v>402</v>
      </c>
    </row>
    <row r="248" spans="1:65" s="13" customFormat="1" ht="11.25">
      <c r="B248" s="190"/>
      <c r="D248" s="191" t="s">
        <v>170</v>
      </c>
      <c r="E248" s="192" t="s">
        <v>1</v>
      </c>
      <c r="F248" s="193" t="s">
        <v>403</v>
      </c>
      <c r="H248" s="194">
        <v>14.04</v>
      </c>
      <c r="I248" s="195"/>
      <c r="L248" s="190"/>
      <c r="M248" s="196"/>
      <c r="N248" s="197"/>
      <c r="O248" s="197"/>
      <c r="P248" s="197"/>
      <c r="Q248" s="197"/>
      <c r="R248" s="197"/>
      <c r="S248" s="197"/>
      <c r="T248" s="198"/>
      <c r="AT248" s="192" t="s">
        <v>170</v>
      </c>
      <c r="AU248" s="192" t="s">
        <v>94</v>
      </c>
      <c r="AV248" s="13" t="s">
        <v>94</v>
      </c>
      <c r="AW248" s="13" t="s">
        <v>29</v>
      </c>
      <c r="AX248" s="13" t="s">
        <v>75</v>
      </c>
      <c r="AY248" s="192" t="s">
        <v>162</v>
      </c>
    </row>
    <row r="249" spans="1:65" s="13" customFormat="1" ht="11.25">
      <c r="B249" s="190"/>
      <c r="D249" s="191" t="s">
        <v>170</v>
      </c>
      <c r="E249" s="192" t="s">
        <v>1</v>
      </c>
      <c r="F249" s="193" t="s">
        <v>358</v>
      </c>
      <c r="H249" s="194">
        <v>12.45</v>
      </c>
      <c r="I249" s="195"/>
      <c r="L249" s="190"/>
      <c r="M249" s="196"/>
      <c r="N249" s="197"/>
      <c r="O249" s="197"/>
      <c r="P249" s="197"/>
      <c r="Q249" s="197"/>
      <c r="R249" s="197"/>
      <c r="S249" s="197"/>
      <c r="T249" s="198"/>
      <c r="AT249" s="192" t="s">
        <v>170</v>
      </c>
      <c r="AU249" s="192" t="s">
        <v>94</v>
      </c>
      <c r="AV249" s="13" t="s">
        <v>94</v>
      </c>
      <c r="AW249" s="13" t="s">
        <v>29</v>
      </c>
      <c r="AX249" s="13" t="s">
        <v>75</v>
      </c>
      <c r="AY249" s="192" t="s">
        <v>162</v>
      </c>
    </row>
    <row r="250" spans="1:65" s="14" customFormat="1" ht="11.25">
      <c r="B250" s="199"/>
      <c r="D250" s="191" t="s">
        <v>170</v>
      </c>
      <c r="E250" s="200" t="s">
        <v>1</v>
      </c>
      <c r="F250" s="201" t="s">
        <v>172</v>
      </c>
      <c r="H250" s="202">
        <v>26.49</v>
      </c>
      <c r="I250" s="203"/>
      <c r="L250" s="199"/>
      <c r="M250" s="204"/>
      <c r="N250" s="205"/>
      <c r="O250" s="205"/>
      <c r="P250" s="205"/>
      <c r="Q250" s="205"/>
      <c r="R250" s="205"/>
      <c r="S250" s="205"/>
      <c r="T250" s="206"/>
      <c r="AT250" s="200" t="s">
        <v>170</v>
      </c>
      <c r="AU250" s="200" t="s">
        <v>94</v>
      </c>
      <c r="AV250" s="14" t="s">
        <v>173</v>
      </c>
      <c r="AW250" s="14" t="s">
        <v>29</v>
      </c>
      <c r="AX250" s="14" t="s">
        <v>75</v>
      </c>
      <c r="AY250" s="200" t="s">
        <v>162</v>
      </c>
    </row>
    <row r="251" spans="1:65" s="15" customFormat="1" ht="11.25">
      <c r="B251" s="207"/>
      <c r="D251" s="191" t="s">
        <v>170</v>
      </c>
      <c r="E251" s="208" t="s">
        <v>1</v>
      </c>
      <c r="F251" s="209" t="s">
        <v>174</v>
      </c>
      <c r="H251" s="210">
        <v>26.49</v>
      </c>
      <c r="I251" s="211"/>
      <c r="L251" s="207"/>
      <c r="M251" s="212"/>
      <c r="N251" s="213"/>
      <c r="O251" s="213"/>
      <c r="P251" s="213"/>
      <c r="Q251" s="213"/>
      <c r="R251" s="213"/>
      <c r="S251" s="213"/>
      <c r="T251" s="214"/>
      <c r="AT251" s="208" t="s">
        <v>170</v>
      </c>
      <c r="AU251" s="208" t="s">
        <v>94</v>
      </c>
      <c r="AV251" s="15" t="s">
        <v>168</v>
      </c>
      <c r="AW251" s="15" t="s">
        <v>29</v>
      </c>
      <c r="AX251" s="15" t="s">
        <v>83</v>
      </c>
      <c r="AY251" s="208" t="s">
        <v>162</v>
      </c>
    </row>
    <row r="252" spans="1:65" s="2" customFormat="1" ht="16.5" customHeight="1">
      <c r="A252" s="34"/>
      <c r="B252" s="145"/>
      <c r="C252" s="221" t="s">
        <v>404</v>
      </c>
      <c r="D252" s="221" t="s">
        <v>321</v>
      </c>
      <c r="E252" s="222" t="s">
        <v>405</v>
      </c>
      <c r="F252" s="223" t="s">
        <v>406</v>
      </c>
      <c r="G252" s="224" t="s">
        <v>167</v>
      </c>
      <c r="H252" s="225">
        <v>3.661</v>
      </c>
      <c r="I252" s="226"/>
      <c r="J252" s="227">
        <f>ROUND(I252*H252,2)</f>
        <v>0</v>
      </c>
      <c r="K252" s="228"/>
      <c r="L252" s="229"/>
      <c r="M252" s="230" t="s">
        <v>1</v>
      </c>
      <c r="N252" s="231" t="s">
        <v>41</v>
      </c>
      <c r="O252" s="63"/>
      <c r="P252" s="187">
        <f>O252*H252</f>
        <v>0</v>
      </c>
      <c r="Q252" s="187">
        <v>0.65</v>
      </c>
      <c r="R252" s="187">
        <f>Q252*H252</f>
        <v>2.3796500000000003</v>
      </c>
      <c r="S252" s="187">
        <v>0</v>
      </c>
      <c r="T252" s="18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9" t="s">
        <v>362</v>
      </c>
      <c r="AT252" s="189" t="s">
        <v>321</v>
      </c>
      <c r="AU252" s="189" t="s">
        <v>94</v>
      </c>
      <c r="AY252" s="17" t="s">
        <v>162</v>
      </c>
      <c r="BE252" s="107">
        <f>IF(N252="základná",J252,0)</f>
        <v>0</v>
      </c>
      <c r="BF252" s="107">
        <f>IF(N252="znížená",J252,0)</f>
        <v>0</v>
      </c>
      <c r="BG252" s="107">
        <f>IF(N252="zákl. prenesená",J252,0)</f>
        <v>0</v>
      </c>
      <c r="BH252" s="107">
        <f>IF(N252="zníž. prenesená",J252,0)</f>
        <v>0</v>
      </c>
      <c r="BI252" s="107">
        <f>IF(N252="nulová",J252,0)</f>
        <v>0</v>
      </c>
      <c r="BJ252" s="17" t="s">
        <v>94</v>
      </c>
      <c r="BK252" s="107">
        <f>ROUND(I252*H252,2)</f>
        <v>0</v>
      </c>
      <c r="BL252" s="17" t="s">
        <v>209</v>
      </c>
      <c r="BM252" s="189" t="s">
        <v>407</v>
      </c>
    </row>
    <row r="253" spans="1:65" s="13" customFormat="1" ht="11.25">
      <c r="B253" s="190"/>
      <c r="D253" s="191" t="s">
        <v>170</v>
      </c>
      <c r="E253" s="192" t="s">
        <v>1</v>
      </c>
      <c r="F253" s="193" t="s">
        <v>408</v>
      </c>
      <c r="H253" s="194">
        <v>0.20399999999999999</v>
      </c>
      <c r="I253" s="195"/>
      <c r="L253" s="190"/>
      <c r="M253" s="196"/>
      <c r="N253" s="197"/>
      <c r="O253" s="197"/>
      <c r="P253" s="197"/>
      <c r="Q253" s="197"/>
      <c r="R253" s="197"/>
      <c r="S253" s="197"/>
      <c r="T253" s="198"/>
      <c r="AT253" s="192" t="s">
        <v>170</v>
      </c>
      <c r="AU253" s="192" t="s">
        <v>94</v>
      </c>
      <c r="AV253" s="13" t="s">
        <v>94</v>
      </c>
      <c r="AW253" s="13" t="s">
        <v>29</v>
      </c>
      <c r="AX253" s="13" t="s">
        <v>75</v>
      </c>
      <c r="AY253" s="192" t="s">
        <v>162</v>
      </c>
    </row>
    <row r="254" spans="1:65" s="13" customFormat="1" ht="11.25">
      <c r="B254" s="190"/>
      <c r="D254" s="191" t="s">
        <v>170</v>
      </c>
      <c r="E254" s="192" t="s">
        <v>1</v>
      </c>
      <c r="F254" s="193" t="s">
        <v>409</v>
      </c>
      <c r="H254" s="194">
        <v>0.68899999999999995</v>
      </c>
      <c r="I254" s="195"/>
      <c r="L254" s="190"/>
      <c r="M254" s="196"/>
      <c r="N254" s="197"/>
      <c r="O254" s="197"/>
      <c r="P254" s="197"/>
      <c r="Q254" s="197"/>
      <c r="R254" s="197"/>
      <c r="S254" s="197"/>
      <c r="T254" s="198"/>
      <c r="AT254" s="192" t="s">
        <v>170</v>
      </c>
      <c r="AU254" s="192" t="s">
        <v>94</v>
      </c>
      <c r="AV254" s="13" t="s">
        <v>94</v>
      </c>
      <c r="AW254" s="13" t="s">
        <v>29</v>
      </c>
      <c r="AX254" s="13" t="s">
        <v>75</v>
      </c>
      <c r="AY254" s="192" t="s">
        <v>162</v>
      </c>
    </row>
    <row r="255" spans="1:65" s="14" customFormat="1" ht="11.25">
      <c r="B255" s="199"/>
      <c r="D255" s="191" t="s">
        <v>170</v>
      </c>
      <c r="E255" s="200" t="s">
        <v>1</v>
      </c>
      <c r="F255" s="201" t="s">
        <v>410</v>
      </c>
      <c r="H255" s="202">
        <v>0.8929999999999999</v>
      </c>
      <c r="I255" s="203"/>
      <c r="L255" s="199"/>
      <c r="M255" s="204"/>
      <c r="N255" s="205"/>
      <c r="O255" s="205"/>
      <c r="P255" s="205"/>
      <c r="Q255" s="205"/>
      <c r="R255" s="205"/>
      <c r="S255" s="205"/>
      <c r="T255" s="206"/>
      <c r="AT255" s="200" t="s">
        <v>170</v>
      </c>
      <c r="AU255" s="200" t="s">
        <v>94</v>
      </c>
      <c r="AV255" s="14" t="s">
        <v>173</v>
      </c>
      <c r="AW255" s="14" t="s">
        <v>29</v>
      </c>
      <c r="AX255" s="14" t="s">
        <v>75</v>
      </c>
      <c r="AY255" s="200" t="s">
        <v>162</v>
      </c>
    </row>
    <row r="256" spans="1:65" s="13" customFormat="1" ht="11.25">
      <c r="B256" s="190"/>
      <c r="D256" s="191" t="s">
        <v>170</v>
      </c>
      <c r="E256" s="192" t="s">
        <v>1</v>
      </c>
      <c r="F256" s="193" t="s">
        <v>411</v>
      </c>
      <c r="H256" s="194">
        <v>1.242</v>
      </c>
      <c r="I256" s="195"/>
      <c r="L256" s="190"/>
      <c r="M256" s="196"/>
      <c r="N256" s="197"/>
      <c r="O256" s="197"/>
      <c r="P256" s="197"/>
      <c r="Q256" s="197"/>
      <c r="R256" s="197"/>
      <c r="S256" s="197"/>
      <c r="T256" s="198"/>
      <c r="AT256" s="192" t="s">
        <v>170</v>
      </c>
      <c r="AU256" s="192" t="s">
        <v>94</v>
      </c>
      <c r="AV256" s="13" t="s">
        <v>94</v>
      </c>
      <c r="AW256" s="13" t="s">
        <v>29</v>
      </c>
      <c r="AX256" s="13" t="s">
        <v>75</v>
      </c>
      <c r="AY256" s="192" t="s">
        <v>162</v>
      </c>
    </row>
    <row r="257" spans="1:65" s="13" customFormat="1" ht="11.25">
      <c r="B257" s="190"/>
      <c r="D257" s="191" t="s">
        <v>170</v>
      </c>
      <c r="E257" s="192" t="s">
        <v>1</v>
      </c>
      <c r="F257" s="193" t="s">
        <v>412</v>
      </c>
      <c r="H257" s="194">
        <v>1.097</v>
      </c>
      <c r="I257" s="195"/>
      <c r="L257" s="190"/>
      <c r="M257" s="196"/>
      <c r="N257" s="197"/>
      <c r="O257" s="197"/>
      <c r="P257" s="197"/>
      <c r="Q257" s="197"/>
      <c r="R257" s="197"/>
      <c r="S257" s="197"/>
      <c r="T257" s="198"/>
      <c r="AT257" s="192" t="s">
        <v>170</v>
      </c>
      <c r="AU257" s="192" t="s">
        <v>94</v>
      </c>
      <c r="AV257" s="13" t="s">
        <v>94</v>
      </c>
      <c r="AW257" s="13" t="s">
        <v>29</v>
      </c>
      <c r="AX257" s="13" t="s">
        <v>75</v>
      </c>
      <c r="AY257" s="192" t="s">
        <v>162</v>
      </c>
    </row>
    <row r="258" spans="1:65" s="14" customFormat="1" ht="11.25">
      <c r="B258" s="199"/>
      <c r="D258" s="191" t="s">
        <v>170</v>
      </c>
      <c r="E258" s="200" t="s">
        <v>1</v>
      </c>
      <c r="F258" s="201" t="s">
        <v>413</v>
      </c>
      <c r="H258" s="202">
        <v>2.339</v>
      </c>
      <c r="I258" s="203"/>
      <c r="L258" s="199"/>
      <c r="M258" s="204"/>
      <c r="N258" s="205"/>
      <c r="O258" s="205"/>
      <c r="P258" s="205"/>
      <c r="Q258" s="205"/>
      <c r="R258" s="205"/>
      <c r="S258" s="205"/>
      <c r="T258" s="206"/>
      <c r="AT258" s="200" t="s">
        <v>170</v>
      </c>
      <c r="AU258" s="200" t="s">
        <v>94</v>
      </c>
      <c r="AV258" s="14" t="s">
        <v>173</v>
      </c>
      <c r="AW258" s="14" t="s">
        <v>29</v>
      </c>
      <c r="AX258" s="14" t="s">
        <v>75</v>
      </c>
      <c r="AY258" s="200" t="s">
        <v>162</v>
      </c>
    </row>
    <row r="259" spans="1:65" s="13" customFormat="1" ht="11.25">
      <c r="B259" s="190"/>
      <c r="D259" s="191" t="s">
        <v>170</v>
      </c>
      <c r="E259" s="192" t="s">
        <v>1</v>
      </c>
      <c r="F259" s="193" t="s">
        <v>414</v>
      </c>
      <c r="H259" s="194">
        <v>0.158</v>
      </c>
      <c r="I259" s="195"/>
      <c r="L259" s="190"/>
      <c r="M259" s="196"/>
      <c r="N259" s="197"/>
      <c r="O259" s="197"/>
      <c r="P259" s="197"/>
      <c r="Q259" s="197"/>
      <c r="R259" s="197"/>
      <c r="S259" s="197"/>
      <c r="T259" s="198"/>
      <c r="AT259" s="192" t="s">
        <v>170</v>
      </c>
      <c r="AU259" s="192" t="s">
        <v>94</v>
      </c>
      <c r="AV259" s="13" t="s">
        <v>94</v>
      </c>
      <c r="AW259" s="13" t="s">
        <v>29</v>
      </c>
      <c r="AX259" s="13" t="s">
        <v>75</v>
      </c>
      <c r="AY259" s="192" t="s">
        <v>162</v>
      </c>
    </row>
    <row r="260" spans="1:65" s="14" customFormat="1" ht="11.25">
      <c r="B260" s="199"/>
      <c r="D260" s="191" t="s">
        <v>170</v>
      </c>
      <c r="E260" s="200" t="s">
        <v>1</v>
      </c>
      <c r="F260" s="201" t="s">
        <v>415</v>
      </c>
      <c r="H260" s="202">
        <v>0.158</v>
      </c>
      <c r="I260" s="203"/>
      <c r="L260" s="199"/>
      <c r="M260" s="204"/>
      <c r="N260" s="205"/>
      <c r="O260" s="205"/>
      <c r="P260" s="205"/>
      <c r="Q260" s="205"/>
      <c r="R260" s="205"/>
      <c r="S260" s="205"/>
      <c r="T260" s="206"/>
      <c r="AT260" s="200" t="s">
        <v>170</v>
      </c>
      <c r="AU260" s="200" t="s">
        <v>94</v>
      </c>
      <c r="AV260" s="14" t="s">
        <v>173</v>
      </c>
      <c r="AW260" s="14" t="s">
        <v>29</v>
      </c>
      <c r="AX260" s="14" t="s">
        <v>75</v>
      </c>
      <c r="AY260" s="200" t="s">
        <v>162</v>
      </c>
    </row>
    <row r="261" spans="1:65" s="15" customFormat="1" ht="11.25">
      <c r="B261" s="207"/>
      <c r="D261" s="191" t="s">
        <v>170</v>
      </c>
      <c r="E261" s="208" t="s">
        <v>1</v>
      </c>
      <c r="F261" s="209" t="s">
        <v>174</v>
      </c>
      <c r="H261" s="210">
        <v>3.3899999999999997</v>
      </c>
      <c r="I261" s="211"/>
      <c r="L261" s="207"/>
      <c r="M261" s="212"/>
      <c r="N261" s="213"/>
      <c r="O261" s="213"/>
      <c r="P261" s="213"/>
      <c r="Q261" s="213"/>
      <c r="R261" s="213"/>
      <c r="S261" s="213"/>
      <c r="T261" s="214"/>
      <c r="AT261" s="208" t="s">
        <v>170</v>
      </c>
      <c r="AU261" s="208" t="s">
        <v>94</v>
      </c>
      <c r="AV261" s="15" t="s">
        <v>168</v>
      </c>
      <c r="AW261" s="15" t="s">
        <v>29</v>
      </c>
      <c r="AX261" s="15" t="s">
        <v>83</v>
      </c>
      <c r="AY261" s="208" t="s">
        <v>162</v>
      </c>
    </row>
    <row r="262" spans="1:65" s="13" customFormat="1" ht="11.25">
      <c r="B262" s="190"/>
      <c r="D262" s="191" t="s">
        <v>170</v>
      </c>
      <c r="F262" s="193" t="s">
        <v>416</v>
      </c>
      <c r="H262" s="194">
        <v>3.661</v>
      </c>
      <c r="I262" s="195"/>
      <c r="L262" s="190"/>
      <c r="M262" s="196"/>
      <c r="N262" s="197"/>
      <c r="O262" s="197"/>
      <c r="P262" s="197"/>
      <c r="Q262" s="197"/>
      <c r="R262" s="197"/>
      <c r="S262" s="197"/>
      <c r="T262" s="198"/>
      <c r="AT262" s="192" t="s">
        <v>170</v>
      </c>
      <c r="AU262" s="192" t="s">
        <v>94</v>
      </c>
      <c r="AV262" s="13" t="s">
        <v>94</v>
      </c>
      <c r="AW262" s="13" t="s">
        <v>3</v>
      </c>
      <c r="AX262" s="13" t="s">
        <v>83</v>
      </c>
      <c r="AY262" s="192" t="s">
        <v>162</v>
      </c>
    </row>
    <row r="263" spans="1:65" s="2" customFormat="1" ht="24.2" customHeight="1">
      <c r="A263" s="34"/>
      <c r="B263" s="145"/>
      <c r="C263" s="177" t="s">
        <v>417</v>
      </c>
      <c r="D263" s="177" t="s">
        <v>164</v>
      </c>
      <c r="E263" s="178" t="s">
        <v>418</v>
      </c>
      <c r="F263" s="179" t="s">
        <v>419</v>
      </c>
      <c r="G263" s="180" t="s">
        <v>167</v>
      </c>
      <c r="H263" s="181">
        <v>3.661</v>
      </c>
      <c r="I263" s="182"/>
      <c r="J263" s="183">
        <f>ROUND(I263*H263,2)</f>
        <v>0</v>
      </c>
      <c r="K263" s="184"/>
      <c r="L263" s="35"/>
      <c r="M263" s="185" t="s">
        <v>1</v>
      </c>
      <c r="N263" s="186" t="s">
        <v>41</v>
      </c>
      <c r="O263" s="63"/>
      <c r="P263" s="187">
        <f>O263*H263</f>
        <v>0</v>
      </c>
      <c r="Q263" s="187">
        <v>2.5780000000000001E-2</v>
      </c>
      <c r="R263" s="187">
        <f>Q263*H263</f>
        <v>9.4380580000000006E-2</v>
      </c>
      <c r="S263" s="187">
        <v>0</v>
      </c>
      <c r="T263" s="18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9" t="s">
        <v>209</v>
      </c>
      <c r="AT263" s="189" t="s">
        <v>164</v>
      </c>
      <c r="AU263" s="189" t="s">
        <v>94</v>
      </c>
      <c r="AY263" s="17" t="s">
        <v>162</v>
      </c>
      <c r="BE263" s="107">
        <f>IF(N263="základná",J263,0)</f>
        <v>0</v>
      </c>
      <c r="BF263" s="107">
        <f>IF(N263="znížená",J263,0)</f>
        <v>0</v>
      </c>
      <c r="BG263" s="107">
        <f>IF(N263="zákl. prenesená",J263,0)</f>
        <v>0</v>
      </c>
      <c r="BH263" s="107">
        <f>IF(N263="zníž. prenesená",J263,0)</f>
        <v>0</v>
      </c>
      <c r="BI263" s="107">
        <f>IF(N263="nulová",J263,0)</f>
        <v>0</v>
      </c>
      <c r="BJ263" s="17" t="s">
        <v>94</v>
      </c>
      <c r="BK263" s="107">
        <f>ROUND(I263*H263,2)</f>
        <v>0</v>
      </c>
      <c r="BL263" s="17" t="s">
        <v>209</v>
      </c>
      <c r="BM263" s="189" t="s">
        <v>420</v>
      </c>
    </row>
    <row r="264" spans="1:65" s="13" customFormat="1" ht="11.25">
      <c r="B264" s="190"/>
      <c r="D264" s="191" t="s">
        <v>170</v>
      </c>
      <c r="E264" s="192" t="s">
        <v>1</v>
      </c>
      <c r="F264" s="193" t="s">
        <v>421</v>
      </c>
      <c r="H264" s="194">
        <v>3.661</v>
      </c>
      <c r="I264" s="195"/>
      <c r="L264" s="190"/>
      <c r="M264" s="196"/>
      <c r="N264" s="197"/>
      <c r="O264" s="197"/>
      <c r="P264" s="197"/>
      <c r="Q264" s="197"/>
      <c r="R264" s="197"/>
      <c r="S264" s="197"/>
      <c r="T264" s="198"/>
      <c r="AT264" s="192" t="s">
        <v>170</v>
      </c>
      <c r="AU264" s="192" t="s">
        <v>94</v>
      </c>
      <c r="AV264" s="13" t="s">
        <v>94</v>
      </c>
      <c r="AW264" s="13" t="s">
        <v>29</v>
      </c>
      <c r="AX264" s="13" t="s">
        <v>75</v>
      </c>
      <c r="AY264" s="192" t="s">
        <v>162</v>
      </c>
    </row>
    <row r="265" spans="1:65" s="14" customFormat="1" ht="11.25">
      <c r="B265" s="199"/>
      <c r="D265" s="191" t="s">
        <v>170</v>
      </c>
      <c r="E265" s="200" t="s">
        <v>1</v>
      </c>
      <c r="F265" s="201" t="s">
        <v>172</v>
      </c>
      <c r="H265" s="202">
        <v>3.661</v>
      </c>
      <c r="I265" s="203"/>
      <c r="L265" s="199"/>
      <c r="M265" s="204"/>
      <c r="N265" s="205"/>
      <c r="O265" s="205"/>
      <c r="P265" s="205"/>
      <c r="Q265" s="205"/>
      <c r="R265" s="205"/>
      <c r="S265" s="205"/>
      <c r="T265" s="206"/>
      <c r="AT265" s="200" t="s">
        <v>170</v>
      </c>
      <c r="AU265" s="200" t="s">
        <v>94</v>
      </c>
      <c r="AV265" s="14" t="s">
        <v>173</v>
      </c>
      <c r="AW265" s="14" t="s">
        <v>29</v>
      </c>
      <c r="AX265" s="14" t="s">
        <v>75</v>
      </c>
      <c r="AY265" s="200" t="s">
        <v>162</v>
      </c>
    </row>
    <row r="266" spans="1:65" s="15" customFormat="1" ht="11.25">
      <c r="B266" s="207"/>
      <c r="D266" s="191" t="s">
        <v>170</v>
      </c>
      <c r="E266" s="208" t="s">
        <v>1</v>
      </c>
      <c r="F266" s="209" t="s">
        <v>174</v>
      </c>
      <c r="H266" s="210">
        <v>3.661</v>
      </c>
      <c r="I266" s="211"/>
      <c r="L266" s="207"/>
      <c r="M266" s="212"/>
      <c r="N266" s="213"/>
      <c r="O266" s="213"/>
      <c r="P266" s="213"/>
      <c r="Q266" s="213"/>
      <c r="R266" s="213"/>
      <c r="S266" s="213"/>
      <c r="T266" s="214"/>
      <c r="AT266" s="208" t="s">
        <v>170</v>
      </c>
      <c r="AU266" s="208" t="s">
        <v>94</v>
      </c>
      <c r="AV266" s="15" t="s">
        <v>168</v>
      </c>
      <c r="AW266" s="15" t="s">
        <v>29</v>
      </c>
      <c r="AX266" s="15" t="s">
        <v>83</v>
      </c>
      <c r="AY266" s="208" t="s">
        <v>162</v>
      </c>
    </row>
    <row r="267" spans="1:65" s="2" customFormat="1" ht="24.2" customHeight="1">
      <c r="A267" s="34"/>
      <c r="B267" s="145"/>
      <c r="C267" s="177" t="s">
        <v>422</v>
      </c>
      <c r="D267" s="177" t="s">
        <v>164</v>
      </c>
      <c r="E267" s="178" t="s">
        <v>423</v>
      </c>
      <c r="F267" s="179" t="s">
        <v>225</v>
      </c>
      <c r="G267" s="180" t="s">
        <v>294</v>
      </c>
      <c r="H267" s="181">
        <v>3.4649999999999999</v>
      </c>
      <c r="I267" s="182"/>
      <c r="J267" s="183">
        <f>ROUND(I267*H267,2)</f>
        <v>0</v>
      </c>
      <c r="K267" s="184"/>
      <c r="L267" s="35"/>
      <c r="M267" s="185" t="s">
        <v>1</v>
      </c>
      <c r="N267" s="186" t="s">
        <v>41</v>
      </c>
      <c r="O267" s="63"/>
      <c r="P267" s="187">
        <f>O267*H267</f>
        <v>0</v>
      </c>
      <c r="Q267" s="187">
        <v>0</v>
      </c>
      <c r="R267" s="187">
        <f>Q267*H267</f>
        <v>0</v>
      </c>
      <c r="S267" s="187">
        <v>0</v>
      </c>
      <c r="T267" s="18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9" t="s">
        <v>209</v>
      </c>
      <c r="AT267" s="189" t="s">
        <v>164</v>
      </c>
      <c r="AU267" s="189" t="s">
        <v>94</v>
      </c>
      <c r="AY267" s="17" t="s">
        <v>162</v>
      </c>
      <c r="BE267" s="107">
        <f>IF(N267="základná",J267,0)</f>
        <v>0</v>
      </c>
      <c r="BF267" s="107">
        <f>IF(N267="znížená",J267,0)</f>
        <v>0</v>
      </c>
      <c r="BG267" s="107">
        <f>IF(N267="zákl. prenesená",J267,0)</f>
        <v>0</v>
      </c>
      <c r="BH267" s="107">
        <f>IF(N267="zníž. prenesená",J267,0)</f>
        <v>0</v>
      </c>
      <c r="BI267" s="107">
        <f>IF(N267="nulová",J267,0)</f>
        <v>0</v>
      </c>
      <c r="BJ267" s="17" t="s">
        <v>94</v>
      </c>
      <c r="BK267" s="107">
        <f>ROUND(I267*H267,2)</f>
        <v>0</v>
      </c>
      <c r="BL267" s="17" t="s">
        <v>209</v>
      </c>
      <c r="BM267" s="189" t="s">
        <v>424</v>
      </c>
    </row>
    <row r="268" spans="1:65" s="12" customFormat="1" ht="22.9" customHeight="1">
      <c r="B268" s="164"/>
      <c r="D268" s="165" t="s">
        <v>74</v>
      </c>
      <c r="E268" s="175" t="s">
        <v>425</v>
      </c>
      <c r="F268" s="175" t="s">
        <v>426</v>
      </c>
      <c r="I268" s="167"/>
      <c r="J268" s="176">
        <f>BK268</f>
        <v>0</v>
      </c>
      <c r="L268" s="164"/>
      <c r="M268" s="169"/>
      <c r="N268" s="170"/>
      <c r="O268" s="170"/>
      <c r="P268" s="171">
        <f>SUM(P269:P295)</f>
        <v>0</v>
      </c>
      <c r="Q268" s="170"/>
      <c r="R268" s="171">
        <f>SUM(R269:R295)</f>
        <v>0.58134407999999993</v>
      </c>
      <c r="S268" s="170"/>
      <c r="T268" s="172">
        <f>SUM(T269:T295)</f>
        <v>0</v>
      </c>
      <c r="AR268" s="165" t="s">
        <v>94</v>
      </c>
      <c r="AT268" s="173" t="s">
        <v>74</v>
      </c>
      <c r="AU268" s="173" t="s">
        <v>83</v>
      </c>
      <c r="AY268" s="165" t="s">
        <v>162</v>
      </c>
      <c r="BK268" s="174">
        <f>SUM(BK269:BK295)</f>
        <v>0</v>
      </c>
    </row>
    <row r="269" spans="1:65" s="2" customFormat="1" ht="24.2" customHeight="1">
      <c r="A269" s="34"/>
      <c r="B269" s="145"/>
      <c r="C269" s="177" t="s">
        <v>427</v>
      </c>
      <c r="D269" s="177" t="s">
        <v>164</v>
      </c>
      <c r="E269" s="178" t="s">
        <v>428</v>
      </c>
      <c r="F269" s="179" t="s">
        <v>429</v>
      </c>
      <c r="G269" s="180" t="s">
        <v>329</v>
      </c>
      <c r="H269" s="181">
        <v>17.2</v>
      </c>
      <c r="I269" s="182"/>
      <c r="J269" s="183">
        <f>ROUND(I269*H269,2)</f>
        <v>0</v>
      </c>
      <c r="K269" s="184"/>
      <c r="L269" s="35"/>
      <c r="M269" s="185" t="s">
        <v>1</v>
      </c>
      <c r="N269" s="186" t="s">
        <v>41</v>
      </c>
      <c r="O269" s="63"/>
      <c r="P269" s="187">
        <f>O269*H269</f>
        <v>0</v>
      </c>
      <c r="Q269" s="187">
        <v>3.2000000000000003E-4</v>
      </c>
      <c r="R269" s="187">
        <f>Q269*H269</f>
        <v>5.5040000000000002E-3</v>
      </c>
      <c r="S269" s="187">
        <v>0</v>
      </c>
      <c r="T269" s="188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89" t="s">
        <v>209</v>
      </c>
      <c r="AT269" s="189" t="s">
        <v>164</v>
      </c>
      <c r="AU269" s="189" t="s">
        <v>94</v>
      </c>
      <c r="AY269" s="17" t="s">
        <v>162</v>
      </c>
      <c r="BE269" s="107">
        <f>IF(N269="základná",J269,0)</f>
        <v>0</v>
      </c>
      <c r="BF269" s="107">
        <f>IF(N269="znížená",J269,0)</f>
        <v>0</v>
      </c>
      <c r="BG269" s="107">
        <f>IF(N269="zákl. prenesená",J269,0)</f>
        <v>0</v>
      </c>
      <c r="BH269" s="107">
        <f>IF(N269="zníž. prenesená",J269,0)</f>
        <v>0</v>
      </c>
      <c r="BI269" s="107">
        <f>IF(N269="nulová",J269,0)</f>
        <v>0</v>
      </c>
      <c r="BJ269" s="17" t="s">
        <v>94</v>
      </c>
      <c r="BK269" s="107">
        <f>ROUND(I269*H269,2)</f>
        <v>0</v>
      </c>
      <c r="BL269" s="17" t="s">
        <v>209</v>
      </c>
      <c r="BM269" s="189" t="s">
        <v>430</v>
      </c>
    </row>
    <row r="270" spans="1:65" s="13" customFormat="1" ht="11.25">
      <c r="B270" s="190"/>
      <c r="D270" s="191" t="s">
        <v>170</v>
      </c>
      <c r="E270" s="192" t="s">
        <v>1</v>
      </c>
      <c r="F270" s="193" t="s">
        <v>356</v>
      </c>
      <c r="H270" s="194">
        <v>17.2</v>
      </c>
      <c r="I270" s="195"/>
      <c r="L270" s="190"/>
      <c r="M270" s="196"/>
      <c r="N270" s="197"/>
      <c r="O270" s="197"/>
      <c r="P270" s="197"/>
      <c r="Q270" s="197"/>
      <c r="R270" s="197"/>
      <c r="S270" s="197"/>
      <c r="T270" s="198"/>
      <c r="AT270" s="192" t="s">
        <v>170</v>
      </c>
      <c r="AU270" s="192" t="s">
        <v>94</v>
      </c>
      <c r="AV270" s="13" t="s">
        <v>94</v>
      </c>
      <c r="AW270" s="13" t="s">
        <v>29</v>
      </c>
      <c r="AX270" s="13" t="s">
        <v>83</v>
      </c>
      <c r="AY270" s="192" t="s">
        <v>162</v>
      </c>
    </row>
    <row r="271" spans="1:65" s="2" customFormat="1" ht="24.2" customHeight="1">
      <c r="A271" s="34"/>
      <c r="B271" s="145"/>
      <c r="C271" s="177" t="s">
        <v>431</v>
      </c>
      <c r="D271" s="177" t="s">
        <v>164</v>
      </c>
      <c r="E271" s="178" t="s">
        <v>432</v>
      </c>
      <c r="F271" s="179" t="s">
        <v>433</v>
      </c>
      <c r="G271" s="180" t="s">
        <v>329</v>
      </c>
      <c r="H271" s="181">
        <v>12.56</v>
      </c>
      <c r="I271" s="182"/>
      <c r="J271" s="183">
        <f>ROUND(I271*H271,2)</f>
        <v>0</v>
      </c>
      <c r="K271" s="184"/>
      <c r="L271" s="35"/>
      <c r="M271" s="185" t="s">
        <v>1</v>
      </c>
      <c r="N271" s="186" t="s">
        <v>41</v>
      </c>
      <c r="O271" s="63"/>
      <c r="P271" s="187">
        <f>O271*H271</f>
        <v>0</v>
      </c>
      <c r="Q271" s="187">
        <v>1.42E-3</v>
      </c>
      <c r="R271" s="187">
        <f>Q271*H271</f>
        <v>1.7835200000000002E-2</v>
      </c>
      <c r="S271" s="187">
        <v>0</v>
      </c>
      <c r="T271" s="18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89" t="s">
        <v>209</v>
      </c>
      <c r="AT271" s="189" t="s">
        <v>164</v>
      </c>
      <c r="AU271" s="189" t="s">
        <v>94</v>
      </c>
      <c r="AY271" s="17" t="s">
        <v>162</v>
      </c>
      <c r="BE271" s="107">
        <f>IF(N271="základná",J271,0)</f>
        <v>0</v>
      </c>
      <c r="BF271" s="107">
        <f>IF(N271="znížená",J271,0)</f>
        <v>0</v>
      </c>
      <c r="BG271" s="107">
        <f>IF(N271="zákl. prenesená",J271,0)</f>
        <v>0</v>
      </c>
      <c r="BH271" s="107">
        <f>IF(N271="zníž. prenesená",J271,0)</f>
        <v>0</v>
      </c>
      <c r="BI271" s="107">
        <f>IF(N271="nulová",J271,0)</f>
        <v>0</v>
      </c>
      <c r="BJ271" s="17" t="s">
        <v>94</v>
      </c>
      <c r="BK271" s="107">
        <f>ROUND(I271*H271,2)</f>
        <v>0</v>
      </c>
      <c r="BL271" s="17" t="s">
        <v>209</v>
      </c>
      <c r="BM271" s="189" t="s">
        <v>434</v>
      </c>
    </row>
    <row r="272" spans="1:65" s="13" customFormat="1" ht="11.25">
      <c r="B272" s="190"/>
      <c r="D272" s="191" t="s">
        <v>170</v>
      </c>
      <c r="E272" s="192" t="s">
        <v>1</v>
      </c>
      <c r="F272" s="193" t="s">
        <v>435</v>
      </c>
      <c r="H272" s="194">
        <v>12.56</v>
      </c>
      <c r="I272" s="195"/>
      <c r="L272" s="190"/>
      <c r="M272" s="196"/>
      <c r="N272" s="197"/>
      <c r="O272" s="197"/>
      <c r="P272" s="197"/>
      <c r="Q272" s="197"/>
      <c r="R272" s="197"/>
      <c r="S272" s="197"/>
      <c r="T272" s="198"/>
      <c r="AT272" s="192" t="s">
        <v>170</v>
      </c>
      <c r="AU272" s="192" t="s">
        <v>94</v>
      </c>
      <c r="AV272" s="13" t="s">
        <v>94</v>
      </c>
      <c r="AW272" s="13" t="s">
        <v>29</v>
      </c>
      <c r="AX272" s="13" t="s">
        <v>83</v>
      </c>
      <c r="AY272" s="192" t="s">
        <v>162</v>
      </c>
    </row>
    <row r="273" spans="1:65" s="2" customFormat="1" ht="24.2" customHeight="1">
      <c r="A273" s="34"/>
      <c r="B273" s="145"/>
      <c r="C273" s="177" t="s">
        <v>362</v>
      </c>
      <c r="D273" s="177" t="s">
        <v>164</v>
      </c>
      <c r="E273" s="178" t="s">
        <v>436</v>
      </c>
      <c r="F273" s="179" t="s">
        <v>437</v>
      </c>
      <c r="G273" s="180" t="s">
        <v>304</v>
      </c>
      <c r="H273" s="181">
        <v>54.008000000000003</v>
      </c>
      <c r="I273" s="182"/>
      <c r="J273" s="183">
        <f>ROUND(I273*H273,2)</f>
        <v>0</v>
      </c>
      <c r="K273" s="184"/>
      <c r="L273" s="35"/>
      <c r="M273" s="185" t="s">
        <v>1</v>
      </c>
      <c r="N273" s="186" t="s">
        <v>41</v>
      </c>
      <c r="O273" s="63"/>
      <c r="P273" s="187">
        <f>O273*H273</f>
        <v>0</v>
      </c>
      <c r="Q273" s="187">
        <v>9.11E-3</v>
      </c>
      <c r="R273" s="187">
        <f>Q273*H273</f>
        <v>0.49201288000000004</v>
      </c>
      <c r="S273" s="187">
        <v>0</v>
      </c>
      <c r="T273" s="188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89" t="s">
        <v>209</v>
      </c>
      <c r="AT273" s="189" t="s">
        <v>164</v>
      </c>
      <c r="AU273" s="189" t="s">
        <v>94</v>
      </c>
      <c r="AY273" s="17" t="s">
        <v>162</v>
      </c>
      <c r="BE273" s="107">
        <f>IF(N273="základná",J273,0)</f>
        <v>0</v>
      </c>
      <c r="BF273" s="107">
        <f>IF(N273="znížená",J273,0)</f>
        <v>0</v>
      </c>
      <c r="BG273" s="107">
        <f>IF(N273="zákl. prenesená",J273,0)</f>
        <v>0</v>
      </c>
      <c r="BH273" s="107">
        <f>IF(N273="zníž. prenesená",J273,0)</f>
        <v>0</v>
      </c>
      <c r="BI273" s="107">
        <f>IF(N273="nulová",J273,0)</f>
        <v>0</v>
      </c>
      <c r="BJ273" s="17" t="s">
        <v>94</v>
      </c>
      <c r="BK273" s="107">
        <f>ROUND(I273*H273,2)</f>
        <v>0</v>
      </c>
      <c r="BL273" s="17" t="s">
        <v>209</v>
      </c>
      <c r="BM273" s="189" t="s">
        <v>438</v>
      </c>
    </row>
    <row r="274" spans="1:65" s="13" customFormat="1" ht="11.25">
      <c r="B274" s="190"/>
      <c r="D274" s="191" t="s">
        <v>170</v>
      </c>
      <c r="E274" s="192" t="s">
        <v>1</v>
      </c>
      <c r="F274" s="193" t="s">
        <v>439</v>
      </c>
      <c r="H274" s="194">
        <v>54.008000000000003</v>
      </c>
      <c r="I274" s="195"/>
      <c r="L274" s="190"/>
      <c r="M274" s="196"/>
      <c r="N274" s="197"/>
      <c r="O274" s="197"/>
      <c r="P274" s="197"/>
      <c r="Q274" s="197"/>
      <c r="R274" s="197"/>
      <c r="S274" s="197"/>
      <c r="T274" s="198"/>
      <c r="AT274" s="192" t="s">
        <v>170</v>
      </c>
      <c r="AU274" s="192" t="s">
        <v>94</v>
      </c>
      <c r="AV274" s="13" t="s">
        <v>94</v>
      </c>
      <c r="AW274" s="13" t="s">
        <v>29</v>
      </c>
      <c r="AX274" s="13" t="s">
        <v>75</v>
      </c>
      <c r="AY274" s="192" t="s">
        <v>162</v>
      </c>
    </row>
    <row r="275" spans="1:65" s="14" customFormat="1" ht="11.25">
      <c r="B275" s="199"/>
      <c r="D275" s="191" t="s">
        <v>170</v>
      </c>
      <c r="E275" s="200" t="s">
        <v>1</v>
      </c>
      <c r="F275" s="201" t="s">
        <v>172</v>
      </c>
      <c r="H275" s="202">
        <v>54.008000000000003</v>
      </c>
      <c r="I275" s="203"/>
      <c r="L275" s="199"/>
      <c r="M275" s="204"/>
      <c r="N275" s="205"/>
      <c r="O275" s="205"/>
      <c r="P275" s="205"/>
      <c r="Q275" s="205"/>
      <c r="R275" s="205"/>
      <c r="S275" s="205"/>
      <c r="T275" s="206"/>
      <c r="AT275" s="200" t="s">
        <v>170</v>
      </c>
      <c r="AU275" s="200" t="s">
        <v>94</v>
      </c>
      <c r="AV275" s="14" t="s">
        <v>173</v>
      </c>
      <c r="AW275" s="14" t="s">
        <v>29</v>
      </c>
      <c r="AX275" s="14" t="s">
        <v>75</v>
      </c>
      <c r="AY275" s="200" t="s">
        <v>162</v>
      </c>
    </row>
    <row r="276" spans="1:65" s="15" customFormat="1" ht="11.25">
      <c r="B276" s="207"/>
      <c r="D276" s="191" t="s">
        <v>170</v>
      </c>
      <c r="E276" s="208" t="s">
        <v>1</v>
      </c>
      <c r="F276" s="209" t="s">
        <v>174</v>
      </c>
      <c r="H276" s="210">
        <v>54.008000000000003</v>
      </c>
      <c r="I276" s="211"/>
      <c r="L276" s="207"/>
      <c r="M276" s="212"/>
      <c r="N276" s="213"/>
      <c r="O276" s="213"/>
      <c r="P276" s="213"/>
      <c r="Q276" s="213"/>
      <c r="R276" s="213"/>
      <c r="S276" s="213"/>
      <c r="T276" s="214"/>
      <c r="AT276" s="208" t="s">
        <v>170</v>
      </c>
      <c r="AU276" s="208" t="s">
        <v>94</v>
      </c>
      <c r="AV276" s="15" t="s">
        <v>168</v>
      </c>
      <c r="AW276" s="15" t="s">
        <v>29</v>
      </c>
      <c r="AX276" s="15" t="s">
        <v>83</v>
      </c>
      <c r="AY276" s="208" t="s">
        <v>162</v>
      </c>
    </row>
    <row r="277" spans="1:65" s="2" customFormat="1" ht="24.2" customHeight="1">
      <c r="A277" s="34"/>
      <c r="B277" s="145"/>
      <c r="C277" s="177" t="s">
        <v>440</v>
      </c>
      <c r="D277" s="177" t="s">
        <v>164</v>
      </c>
      <c r="E277" s="178" t="s">
        <v>441</v>
      </c>
      <c r="F277" s="179" t="s">
        <v>442</v>
      </c>
      <c r="G277" s="180" t="s">
        <v>329</v>
      </c>
      <c r="H277" s="181">
        <v>17.2</v>
      </c>
      <c r="I277" s="182"/>
      <c r="J277" s="183">
        <f>ROUND(I277*H277,2)</f>
        <v>0</v>
      </c>
      <c r="K277" s="184"/>
      <c r="L277" s="35"/>
      <c r="M277" s="185" t="s">
        <v>1</v>
      </c>
      <c r="N277" s="186" t="s">
        <v>41</v>
      </c>
      <c r="O277" s="63"/>
      <c r="P277" s="187">
        <f>O277*H277</f>
        <v>0</v>
      </c>
      <c r="Q277" s="187">
        <v>2.15E-3</v>
      </c>
      <c r="R277" s="187">
        <f>Q277*H277</f>
        <v>3.6979999999999999E-2</v>
      </c>
      <c r="S277" s="187">
        <v>0</v>
      </c>
      <c r="T277" s="188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89" t="s">
        <v>209</v>
      </c>
      <c r="AT277" s="189" t="s">
        <v>164</v>
      </c>
      <c r="AU277" s="189" t="s">
        <v>94</v>
      </c>
      <c r="AY277" s="17" t="s">
        <v>162</v>
      </c>
      <c r="BE277" s="107">
        <f>IF(N277="základná",J277,0)</f>
        <v>0</v>
      </c>
      <c r="BF277" s="107">
        <f>IF(N277="znížená",J277,0)</f>
        <v>0</v>
      </c>
      <c r="BG277" s="107">
        <f>IF(N277="zákl. prenesená",J277,0)</f>
        <v>0</v>
      </c>
      <c r="BH277" s="107">
        <f>IF(N277="zníž. prenesená",J277,0)</f>
        <v>0</v>
      </c>
      <c r="BI277" s="107">
        <f>IF(N277="nulová",J277,0)</f>
        <v>0</v>
      </c>
      <c r="BJ277" s="17" t="s">
        <v>94</v>
      </c>
      <c r="BK277" s="107">
        <f>ROUND(I277*H277,2)</f>
        <v>0</v>
      </c>
      <c r="BL277" s="17" t="s">
        <v>209</v>
      </c>
      <c r="BM277" s="189" t="s">
        <v>443</v>
      </c>
    </row>
    <row r="278" spans="1:65" s="13" customFormat="1" ht="11.25">
      <c r="B278" s="190"/>
      <c r="D278" s="191" t="s">
        <v>170</v>
      </c>
      <c r="E278" s="192" t="s">
        <v>1</v>
      </c>
      <c r="F278" s="193" t="s">
        <v>356</v>
      </c>
      <c r="H278" s="194">
        <v>17.2</v>
      </c>
      <c r="I278" s="195"/>
      <c r="L278" s="190"/>
      <c r="M278" s="196"/>
      <c r="N278" s="197"/>
      <c r="O278" s="197"/>
      <c r="P278" s="197"/>
      <c r="Q278" s="197"/>
      <c r="R278" s="197"/>
      <c r="S278" s="197"/>
      <c r="T278" s="198"/>
      <c r="AT278" s="192" t="s">
        <v>170</v>
      </c>
      <c r="AU278" s="192" t="s">
        <v>94</v>
      </c>
      <c r="AV278" s="13" t="s">
        <v>94</v>
      </c>
      <c r="AW278" s="13" t="s">
        <v>29</v>
      </c>
      <c r="AX278" s="13" t="s">
        <v>75</v>
      </c>
      <c r="AY278" s="192" t="s">
        <v>162</v>
      </c>
    </row>
    <row r="279" spans="1:65" s="14" customFormat="1" ht="11.25">
      <c r="B279" s="199"/>
      <c r="D279" s="191" t="s">
        <v>170</v>
      </c>
      <c r="E279" s="200" t="s">
        <v>1</v>
      </c>
      <c r="F279" s="201" t="s">
        <v>172</v>
      </c>
      <c r="H279" s="202">
        <v>17.2</v>
      </c>
      <c r="I279" s="203"/>
      <c r="L279" s="199"/>
      <c r="M279" s="204"/>
      <c r="N279" s="205"/>
      <c r="O279" s="205"/>
      <c r="P279" s="205"/>
      <c r="Q279" s="205"/>
      <c r="R279" s="205"/>
      <c r="S279" s="205"/>
      <c r="T279" s="206"/>
      <c r="AT279" s="200" t="s">
        <v>170</v>
      </c>
      <c r="AU279" s="200" t="s">
        <v>94</v>
      </c>
      <c r="AV279" s="14" t="s">
        <v>173</v>
      </c>
      <c r="AW279" s="14" t="s">
        <v>29</v>
      </c>
      <c r="AX279" s="14" t="s">
        <v>75</v>
      </c>
      <c r="AY279" s="200" t="s">
        <v>162</v>
      </c>
    </row>
    <row r="280" spans="1:65" s="15" customFormat="1" ht="11.25">
      <c r="B280" s="207"/>
      <c r="D280" s="191" t="s">
        <v>170</v>
      </c>
      <c r="E280" s="208" t="s">
        <v>1</v>
      </c>
      <c r="F280" s="209" t="s">
        <v>174</v>
      </c>
      <c r="H280" s="210">
        <v>17.2</v>
      </c>
      <c r="I280" s="211"/>
      <c r="L280" s="207"/>
      <c r="M280" s="212"/>
      <c r="N280" s="213"/>
      <c r="O280" s="213"/>
      <c r="P280" s="213"/>
      <c r="Q280" s="213"/>
      <c r="R280" s="213"/>
      <c r="S280" s="213"/>
      <c r="T280" s="214"/>
      <c r="AT280" s="208" t="s">
        <v>170</v>
      </c>
      <c r="AU280" s="208" t="s">
        <v>94</v>
      </c>
      <c r="AV280" s="15" t="s">
        <v>168</v>
      </c>
      <c r="AW280" s="15" t="s">
        <v>29</v>
      </c>
      <c r="AX280" s="15" t="s">
        <v>83</v>
      </c>
      <c r="AY280" s="208" t="s">
        <v>162</v>
      </c>
    </row>
    <row r="281" spans="1:65" s="2" customFormat="1" ht="33" customHeight="1">
      <c r="A281" s="34"/>
      <c r="B281" s="145"/>
      <c r="C281" s="177" t="s">
        <v>444</v>
      </c>
      <c r="D281" s="177" t="s">
        <v>164</v>
      </c>
      <c r="E281" s="178" t="s">
        <v>445</v>
      </c>
      <c r="F281" s="179" t="s">
        <v>446</v>
      </c>
      <c r="G281" s="180" t="s">
        <v>200</v>
      </c>
      <c r="H281" s="181">
        <v>2</v>
      </c>
      <c r="I281" s="182"/>
      <c r="J281" s="183">
        <f>ROUND(I281*H281,2)</f>
        <v>0</v>
      </c>
      <c r="K281" s="184"/>
      <c r="L281" s="35"/>
      <c r="M281" s="185" t="s">
        <v>1</v>
      </c>
      <c r="N281" s="186" t="s">
        <v>41</v>
      </c>
      <c r="O281" s="63"/>
      <c r="P281" s="187">
        <f>O281*H281</f>
        <v>0</v>
      </c>
      <c r="Q281" s="187">
        <v>1.58E-3</v>
      </c>
      <c r="R281" s="187">
        <f>Q281*H281</f>
        <v>3.16E-3</v>
      </c>
      <c r="S281" s="187">
        <v>0</v>
      </c>
      <c r="T281" s="18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89" t="s">
        <v>209</v>
      </c>
      <c r="AT281" s="189" t="s">
        <v>164</v>
      </c>
      <c r="AU281" s="189" t="s">
        <v>94</v>
      </c>
      <c r="AY281" s="17" t="s">
        <v>162</v>
      </c>
      <c r="BE281" s="107">
        <f>IF(N281="základná",J281,0)</f>
        <v>0</v>
      </c>
      <c r="BF281" s="107">
        <f>IF(N281="znížená",J281,0)</f>
        <v>0</v>
      </c>
      <c r="BG281" s="107">
        <f>IF(N281="zákl. prenesená",J281,0)</f>
        <v>0</v>
      </c>
      <c r="BH281" s="107">
        <f>IF(N281="zníž. prenesená",J281,0)</f>
        <v>0</v>
      </c>
      <c r="BI281" s="107">
        <f>IF(N281="nulová",J281,0)</f>
        <v>0</v>
      </c>
      <c r="BJ281" s="17" t="s">
        <v>94</v>
      </c>
      <c r="BK281" s="107">
        <f>ROUND(I281*H281,2)</f>
        <v>0</v>
      </c>
      <c r="BL281" s="17" t="s">
        <v>209</v>
      </c>
      <c r="BM281" s="189" t="s">
        <v>447</v>
      </c>
    </row>
    <row r="282" spans="1:65" s="2" customFormat="1" ht="37.9" customHeight="1">
      <c r="A282" s="34"/>
      <c r="B282" s="145"/>
      <c r="C282" s="177" t="s">
        <v>448</v>
      </c>
      <c r="D282" s="177" t="s">
        <v>164</v>
      </c>
      <c r="E282" s="178" t="s">
        <v>449</v>
      </c>
      <c r="F282" s="179" t="s">
        <v>450</v>
      </c>
      <c r="G282" s="180" t="s">
        <v>200</v>
      </c>
      <c r="H282" s="181">
        <v>4</v>
      </c>
      <c r="I282" s="182"/>
      <c r="J282" s="183">
        <f>ROUND(I282*H282,2)</f>
        <v>0</v>
      </c>
      <c r="K282" s="184"/>
      <c r="L282" s="35"/>
      <c r="M282" s="185" t="s">
        <v>1</v>
      </c>
      <c r="N282" s="186" t="s">
        <v>41</v>
      </c>
      <c r="O282" s="63"/>
      <c r="P282" s="187">
        <f>O282*H282</f>
        <v>0</v>
      </c>
      <c r="Q282" s="187">
        <v>2.0000000000000002E-5</v>
      </c>
      <c r="R282" s="187">
        <f>Q282*H282</f>
        <v>8.0000000000000007E-5</v>
      </c>
      <c r="S282" s="187">
        <v>0</v>
      </c>
      <c r="T282" s="188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89" t="s">
        <v>209</v>
      </c>
      <c r="AT282" s="189" t="s">
        <v>164</v>
      </c>
      <c r="AU282" s="189" t="s">
        <v>94</v>
      </c>
      <c r="AY282" s="17" t="s">
        <v>162</v>
      </c>
      <c r="BE282" s="107">
        <f>IF(N282="základná",J282,0)</f>
        <v>0</v>
      </c>
      <c r="BF282" s="107">
        <f>IF(N282="znížená",J282,0)</f>
        <v>0</v>
      </c>
      <c r="BG282" s="107">
        <f>IF(N282="zákl. prenesená",J282,0)</f>
        <v>0</v>
      </c>
      <c r="BH282" s="107">
        <f>IF(N282="zníž. prenesená",J282,0)</f>
        <v>0</v>
      </c>
      <c r="BI282" s="107">
        <f>IF(N282="nulová",J282,0)</f>
        <v>0</v>
      </c>
      <c r="BJ282" s="17" t="s">
        <v>94</v>
      </c>
      <c r="BK282" s="107">
        <f>ROUND(I282*H282,2)</f>
        <v>0</v>
      </c>
      <c r="BL282" s="17" t="s">
        <v>209</v>
      </c>
      <c r="BM282" s="189" t="s">
        <v>451</v>
      </c>
    </row>
    <row r="283" spans="1:65" s="2" customFormat="1" ht="16.5" customHeight="1">
      <c r="A283" s="34"/>
      <c r="B283" s="145"/>
      <c r="C283" s="221" t="s">
        <v>452</v>
      </c>
      <c r="D283" s="221" t="s">
        <v>321</v>
      </c>
      <c r="E283" s="222" t="s">
        <v>453</v>
      </c>
      <c r="F283" s="223" t="s">
        <v>454</v>
      </c>
      <c r="G283" s="224" t="s">
        <v>200</v>
      </c>
      <c r="H283" s="225">
        <v>4</v>
      </c>
      <c r="I283" s="226"/>
      <c r="J283" s="227">
        <f>ROUND(I283*H283,2)</f>
        <v>0</v>
      </c>
      <c r="K283" s="228"/>
      <c r="L283" s="229"/>
      <c r="M283" s="230" t="s">
        <v>1</v>
      </c>
      <c r="N283" s="231" t="s">
        <v>41</v>
      </c>
      <c r="O283" s="63"/>
      <c r="P283" s="187">
        <f>O283*H283</f>
        <v>0</v>
      </c>
      <c r="Q283" s="187">
        <v>8.0000000000000007E-5</v>
      </c>
      <c r="R283" s="187">
        <f>Q283*H283</f>
        <v>3.2000000000000003E-4</v>
      </c>
      <c r="S283" s="187">
        <v>0</v>
      </c>
      <c r="T283" s="188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89" t="s">
        <v>362</v>
      </c>
      <c r="AT283" s="189" t="s">
        <v>321</v>
      </c>
      <c r="AU283" s="189" t="s">
        <v>94</v>
      </c>
      <c r="AY283" s="17" t="s">
        <v>162</v>
      </c>
      <c r="BE283" s="107">
        <f>IF(N283="základná",J283,0)</f>
        <v>0</v>
      </c>
      <c r="BF283" s="107">
        <f>IF(N283="znížená",J283,0)</f>
        <v>0</v>
      </c>
      <c r="BG283" s="107">
        <f>IF(N283="zákl. prenesená",J283,0)</f>
        <v>0</v>
      </c>
      <c r="BH283" s="107">
        <f>IF(N283="zníž. prenesená",J283,0)</f>
        <v>0</v>
      </c>
      <c r="BI283" s="107">
        <f>IF(N283="nulová",J283,0)</f>
        <v>0</v>
      </c>
      <c r="BJ283" s="17" t="s">
        <v>94</v>
      </c>
      <c r="BK283" s="107">
        <f>ROUND(I283*H283,2)</f>
        <v>0</v>
      </c>
      <c r="BL283" s="17" t="s">
        <v>209</v>
      </c>
      <c r="BM283" s="189" t="s">
        <v>455</v>
      </c>
    </row>
    <row r="284" spans="1:65" s="2" customFormat="1" ht="37.9" customHeight="1">
      <c r="A284" s="34"/>
      <c r="B284" s="145"/>
      <c r="C284" s="177" t="s">
        <v>456</v>
      </c>
      <c r="D284" s="177" t="s">
        <v>164</v>
      </c>
      <c r="E284" s="178" t="s">
        <v>457</v>
      </c>
      <c r="F284" s="179" t="s">
        <v>458</v>
      </c>
      <c r="G284" s="180" t="s">
        <v>200</v>
      </c>
      <c r="H284" s="181">
        <v>18</v>
      </c>
      <c r="I284" s="182"/>
      <c r="J284" s="183">
        <f>ROUND(I284*H284,2)</f>
        <v>0</v>
      </c>
      <c r="K284" s="184"/>
      <c r="L284" s="35"/>
      <c r="M284" s="185" t="s">
        <v>1</v>
      </c>
      <c r="N284" s="186" t="s">
        <v>41</v>
      </c>
      <c r="O284" s="63"/>
      <c r="P284" s="187">
        <f>O284*H284</f>
        <v>0</v>
      </c>
      <c r="Q284" s="187">
        <v>1.7000000000000001E-4</v>
      </c>
      <c r="R284" s="187">
        <f>Q284*H284</f>
        <v>3.0600000000000002E-3</v>
      </c>
      <c r="S284" s="187">
        <v>0</v>
      </c>
      <c r="T284" s="18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89" t="s">
        <v>209</v>
      </c>
      <c r="AT284" s="189" t="s">
        <v>164</v>
      </c>
      <c r="AU284" s="189" t="s">
        <v>94</v>
      </c>
      <c r="AY284" s="17" t="s">
        <v>162</v>
      </c>
      <c r="BE284" s="107">
        <f>IF(N284="základná",J284,0)</f>
        <v>0</v>
      </c>
      <c r="BF284" s="107">
        <f>IF(N284="znížená",J284,0)</f>
        <v>0</v>
      </c>
      <c r="BG284" s="107">
        <f>IF(N284="zákl. prenesená",J284,0)</f>
        <v>0</v>
      </c>
      <c r="BH284" s="107">
        <f>IF(N284="zníž. prenesená",J284,0)</f>
        <v>0</v>
      </c>
      <c r="BI284" s="107">
        <f>IF(N284="nulová",J284,0)</f>
        <v>0</v>
      </c>
      <c r="BJ284" s="17" t="s">
        <v>94</v>
      </c>
      <c r="BK284" s="107">
        <f>ROUND(I284*H284,2)</f>
        <v>0</v>
      </c>
      <c r="BL284" s="17" t="s">
        <v>209</v>
      </c>
      <c r="BM284" s="189" t="s">
        <v>459</v>
      </c>
    </row>
    <row r="285" spans="1:65" s="13" customFormat="1" ht="11.25">
      <c r="B285" s="190"/>
      <c r="D285" s="191" t="s">
        <v>170</v>
      </c>
      <c r="E285" s="192" t="s">
        <v>1</v>
      </c>
      <c r="F285" s="193" t="s">
        <v>460</v>
      </c>
      <c r="H285" s="194">
        <v>18</v>
      </c>
      <c r="I285" s="195"/>
      <c r="L285" s="190"/>
      <c r="M285" s="196"/>
      <c r="N285" s="197"/>
      <c r="O285" s="197"/>
      <c r="P285" s="197"/>
      <c r="Q285" s="197"/>
      <c r="R285" s="197"/>
      <c r="S285" s="197"/>
      <c r="T285" s="198"/>
      <c r="AT285" s="192" t="s">
        <v>170</v>
      </c>
      <c r="AU285" s="192" t="s">
        <v>94</v>
      </c>
      <c r="AV285" s="13" t="s">
        <v>94</v>
      </c>
      <c r="AW285" s="13" t="s">
        <v>29</v>
      </c>
      <c r="AX285" s="13" t="s">
        <v>83</v>
      </c>
      <c r="AY285" s="192" t="s">
        <v>162</v>
      </c>
    </row>
    <row r="286" spans="1:65" s="2" customFormat="1" ht="16.5" customHeight="1">
      <c r="A286" s="34"/>
      <c r="B286" s="145"/>
      <c r="C286" s="221" t="s">
        <v>461</v>
      </c>
      <c r="D286" s="221" t="s">
        <v>321</v>
      </c>
      <c r="E286" s="222" t="s">
        <v>462</v>
      </c>
      <c r="F286" s="223" t="s">
        <v>463</v>
      </c>
      <c r="G286" s="224" t="s">
        <v>200</v>
      </c>
      <c r="H286" s="225">
        <v>18</v>
      </c>
      <c r="I286" s="226"/>
      <c r="J286" s="227">
        <f t="shared" ref="J286:J291" si="5">ROUND(I286*H286,2)</f>
        <v>0</v>
      </c>
      <c r="K286" s="228"/>
      <c r="L286" s="229"/>
      <c r="M286" s="230" t="s">
        <v>1</v>
      </c>
      <c r="N286" s="231" t="s">
        <v>41</v>
      </c>
      <c r="O286" s="63"/>
      <c r="P286" s="187">
        <f t="shared" ref="P286:P291" si="6">O286*H286</f>
        <v>0</v>
      </c>
      <c r="Q286" s="187">
        <v>5.9999999999999995E-4</v>
      </c>
      <c r="R286" s="187">
        <f t="shared" ref="R286:R291" si="7">Q286*H286</f>
        <v>1.0799999999999999E-2</v>
      </c>
      <c r="S286" s="187">
        <v>0</v>
      </c>
      <c r="T286" s="188">
        <f t="shared" ref="T286:T291" si="8"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89" t="s">
        <v>362</v>
      </c>
      <c r="AT286" s="189" t="s">
        <v>321</v>
      </c>
      <c r="AU286" s="189" t="s">
        <v>94</v>
      </c>
      <c r="AY286" s="17" t="s">
        <v>162</v>
      </c>
      <c r="BE286" s="107">
        <f t="shared" ref="BE286:BE291" si="9">IF(N286="základná",J286,0)</f>
        <v>0</v>
      </c>
      <c r="BF286" s="107">
        <f t="shared" ref="BF286:BF291" si="10">IF(N286="znížená",J286,0)</f>
        <v>0</v>
      </c>
      <c r="BG286" s="107">
        <f t="shared" ref="BG286:BG291" si="11">IF(N286="zákl. prenesená",J286,0)</f>
        <v>0</v>
      </c>
      <c r="BH286" s="107">
        <f t="shared" ref="BH286:BH291" si="12">IF(N286="zníž. prenesená",J286,0)</f>
        <v>0</v>
      </c>
      <c r="BI286" s="107">
        <f t="shared" ref="BI286:BI291" si="13">IF(N286="nulová",J286,0)</f>
        <v>0</v>
      </c>
      <c r="BJ286" s="17" t="s">
        <v>94</v>
      </c>
      <c r="BK286" s="107">
        <f t="shared" ref="BK286:BK291" si="14">ROUND(I286*H286,2)</f>
        <v>0</v>
      </c>
      <c r="BL286" s="17" t="s">
        <v>209</v>
      </c>
      <c r="BM286" s="189" t="s">
        <v>464</v>
      </c>
    </row>
    <row r="287" spans="1:65" s="2" customFormat="1" ht="33" customHeight="1">
      <c r="A287" s="34"/>
      <c r="B287" s="145"/>
      <c r="C287" s="177" t="s">
        <v>465</v>
      </c>
      <c r="D287" s="177" t="s">
        <v>164</v>
      </c>
      <c r="E287" s="178" t="s">
        <v>466</v>
      </c>
      <c r="F287" s="179" t="s">
        <v>467</v>
      </c>
      <c r="G287" s="180" t="s">
        <v>200</v>
      </c>
      <c r="H287" s="181">
        <v>4</v>
      </c>
      <c r="I287" s="182"/>
      <c r="J287" s="183">
        <f t="shared" si="5"/>
        <v>0</v>
      </c>
      <c r="K287" s="184"/>
      <c r="L287" s="35"/>
      <c r="M287" s="185" t="s">
        <v>1</v>
      </c>
      <c r="N287" s="186" t="s">
        <v>41</v>
      </c>
      <c r="O287" s="63"/>
      <c r="P287" s="187">
        <f t="shared" si="6"/>
        <v>0</v>
      </c>
      <c r="Q287" s="187">
        <v>1E-4</v>
      </c>
      <c r="R287" s="187">
        <f t="shared" si="7"/>
        <v>4.0000000000000002E-4</v>
      </c>
      <c r="S287" s="187">
        <v>0</v>
      </c>
      <c r="T287" s="188">
        <f t="shared" si="8"/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89" t="s">
        <v>209</v>
      </c>
      <c r="AT287" s="189" t="s">
        <v>164</v>
      </c>
      <c r="AU287" s="189" t="s">
        <v>94</v>
      </c>
      <c r="AY287" s="17" t="s">
        <v>162</v>
      </c>
      <c r="BE287" s="107">
        <f t="shared" si="9"/>
        <v>0</v>
      </c>
      <c r="BF287" s="107">
        <f t="shared" si="10"/>
        <v>0</v>
      </c>
      <c r="BG287" s="107">
        <f t="shared" si="11"/>
        <v>0</v>
      </c>
      <c r="BH287" s="107">
        <f t="shared" si="12"/>
        <v>0</v>
      </c>
      <c r="BI287" s="107">
        <f t="shared" si="13"/>
        <v>0</v>
      </c>
      <c r="BJ287" s="17" t="s">
        <v>94</v>
      </c>
      <c r="BK287" s="107">
        <f t="shared" si="14"/>
        <v>0</v>
      </c>
      <c r="BL287" s="17" t="s">
        <v>209</v>
      </c>
      <c r="BM287" s="189" t="s">
        <v>468</v>
      </c>
    </row>
    <row r="288" spans="1:65" s="2" customFormat="1" ht="21.75" customHeight="1">
      <c r="A288" s="34"/>
      <c r="B288" s="145"/>
      <c r="C288" s="221" t="s">
        <v>469</v>
      </c>
      <c r="D288" s="221" t="s">
        <v>321</v>
      </c>
      <c r="E288" s="222" t="s">
        <v>470</v>
      </c>
      <c r="F288" s="223" t="s">
        <v>471</v>
      </c>
      <c r="G288" s="224" t="s">
        <v>200</v>
      </c>
      <c r="H288" s="225">
        <v>4</v>
      </c>
      <c r="I288" s="226"/>
      <c r="J288" s="227">
        <f t="shared" si="5"/>
        <v>0</v>
      </c>
      <c r="K288" s="228"/>
      <c r="L288" s="229"/>
      <c r="M288" s="230" t="s">
        <v>1</v>
      </c>
      <c r="N288" s="231" t="s">
        <v>41</v>
      </c>
      <c r="O288" s="63"/>
      <c r="P288" s="187">
        <f t="shared" si="6"/>
        <v>0</v>
      </c>
      <c r="Q288" s="187">
        <v>2.5000000000000001E-4</v>
      </c>
      <c r="R288" s="187">
        <f t="shared" si="7"/>
        <v>1E-3</v>
      </c>
      <c r="S288" s="187">
        <v>0</v>
      </c>
      <c r="T288" s="188">
        <f t="shared" si="8"/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89" t="s">
        <v>362</v>
      </c>
      <c r="AT288" s="189" t="s">
        <v>321</v>
      </c>
      <c r="AU288" s="189" t="s">
        <v>94</v>
      </c>
      <c r="AY288" s="17" t="s">
        <v>162</v>
      </c>
      <c r="BE288" s="107">
        <f t="shared" si="9"/>
        <v>0</v>
      </c>
      <c r="BF288" s="107">
        <f t="shared" si="10"/>
        <v>0</v>
      </c>
      <c r="BG288" s="107">
        <f t="shared" si="11"/>
        <v>0</v>
      </c>
      <c r="BH288" s="107">
        <f t="shared" si="12"/>
        <v>0</v>
      </c>
      <c r="BI288" s="107">
        <f t="shared" si="13"/>
        <v>0</v>
      </c>
      <c r="BJ288" s="17" t="s">
        <v>94</v>
      </c>
      <c r="BK288" s="107">
        <f t="shared" si="14"/>
        <v>0</v>
      </c>
      <c r="BL288" s="17" t="s">
        <v>209</v>
      </c>
      <c r="BM288" s="189" t="s">
        <v>472</v>
      </c>
    </row>
    <row r="289" spans="1:65" s="2" customFormat="1" ht="37.9" customHeight="1">
      <c r="A289" s="34"/>
      <c r="B289" s="145"/>
      <c r="C289" s="177" t="s">
        <v>473</v>
      </c>
      <c r="D289" s="177" t="s">
        <v>164</v>
      </c>
      <c r="E289" s="178" t="s">
        <v>474</v>
      </c>
      <c r="F289" s="179" t="s">
        <v>475</v>
      </c>
      <c r="G289" s="180" t="s">
        <v>200</v>
      </c>
      <c r="H289" s="181">
        <v>4</v>
      </c>
      <c r="I289" s="182"/>
      <c r="J289" s="183">
        <f t="shared" si="5"/>
        <v>0</v>
      </c>
      <c r="K289" s="184"/>
      <c r="L289" s="35"/>
      <c r="M289" s="185" t="s">
        <v>1</v>
      </c>
      <c r="N289" s="186" t="s">
        <v>41</v>
      </c>
      <c r="O289" s="63"/>
      <c r="P289" s="187">
        <f t="shared" si="6"/>
        <v>0</v>
      </c>
      <c r="Q289" s="187">
        <v>0</v>
      </c>
      <c r="R289" s="187">
        <f t="shared" si="7"/>
        <v>0</v>
      </c>
      <c r="S289" s="187">
        <v>0</v>
      </c>
      <c r="T289" s="188">
        <f t="shared" si="8"/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89" t="s">
        <v>209</v>
      </c>
      <c r="AT289" s="189" t="s">
        <v>164</v>
      </c>
      <c r="AU289" s="189" t="s">
        <v>94</v>
      </c>
      <c r="AY289" s="17" t="s">
        <v>162</v>
      </c>
      <c r="BE289" s="107">
        <f t="shared" si="9"/>
        <v>0</v>
      </c>
      <c r="BF289" s="107">
        <f t="shared" si="10"/>
        <v>0</v>
      </c>
      <c r="BG289" s="107">
        <f t="shared" si="11"/>
        <v>0</v>
      </c>
      <c r="BH289" s="107">
        <f t="shared" si="12"/>
        <v>0</v>
      </c>
      <c r="BI289" s="107">
        <f t="shared" si="13"/>
        <v>0</v>
      </c>
      <c r="BJ289" s="17" t="s">
        <v>94</v>
      </c>
      <c r="BK289" s="107">
        <f t="shared" si="14"/>
        <v>0</v>
      </c>
      <c r="BL289" s="17" t="s">
        <v>209</v>
      </c>
      <c r="BM289" s="189" t="s">
        <v>476</v>
      </c>
    </row>
    <row r="290" spans="1:65" s="2" customFormat="1" ht="24.2" customHeight="1">
      <c r="A290" s="34"/>
      <c r="B290" s="145"/>
      <c r="C290" s="221" t="s">
        <v>477</v>
      </c>
      <c r="D290" s="221" t="s">
        <v>321</v>
      </c>
      <c r="E290" s="222" t="s">
        <v>478</v>
      </c>
      <c r="F290" s="223" t="s">
        <v>479</v>
      </c>
      <c r="G290" s="224" t="s">
        <v>200</v>
      </c>
      <c r="H290" s="225">
        <v>4</v>
      </c>
      <c r="I290" s="226"/>
      <c r="J290" s="227">
        <f t="shared" si="5"/>
        <v>0</v>
      </c>
      <c r="K290" s="228"/>
      <c r="L290" s="229"/>
      <c r="M290" s="230" t="s">
        <v>1</v>
      </c>
      <c r="N290" s="231" t="s">
        <v>41</v>
      </c>
      <c r="O290" s="63"/>
      <c r="P290" s="187">
        <f t="shared" si="6"/>
        <v>0</v>
      </c>
      <c r="Q290" s="187">
        <v>2.7999999999999998E-4</v>
      </c>
      <c r="R290" s="187">
        <f t="shared" si="7"/>
        <v>1.1199999999999999E-3</v>
      </c>
      <c r="S290" s="187">
        <v>0</v>
      </c>
      <c r="T290" s="188">
        <f t="shared" si="8"/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89" t="s">
        <v>362</v>
      </c>
      <c r="AT290" s="189" t="s">
        <v>321</v>
      </c>
      <c r="AU290" s="189" t="s">
        <v>94</v>
      </c>
      <c r="AY290" s="17" t="s">
        <v>162</v>
      </c>
      <c r="BE290" s="107">
        <f t="shared" si="9"/>
        <v>0</v>
      </c>
      <c r="BF290" s="107">
        <f t="shared" si="10"/>
        <v>0</v>
      </c>
      <c r="BG290" s="107">
        <f t="shared" si="11"/>
        <v>0</v>
      </c>
      <c r="BH290" s="107">
        <f t="shared" si="12"/>
        <v>0</v>
      </c>
      <c r="BI290" s="107">
        <f t="shared" si="13"/>
        <v>0</v>
      </c>
      <c r="BJ290" s="17" t="s">
        <v>94</v>
      </c>
      <c r="BK290" s="107">
        <f t="shared" si="14"/>
        <v>0</v>
      </c>
      <c r="BL290" s="17" t="s">
        <v>209</v>
      </c>
      <c r="BM290" s="189" t="s">
        <v>480</v>
      </c>
    </row>
    <row r="291" spans="1:65" s="2" customFormat="1" ht="24.2" customHeight="1">
      <c r="A291" s="34"/>
      <c r="B291" s="145"/>
      <c r="C291" s="177" t="s">
        <v>481</v>
      </c>
      <c r="D291" s="177" t="s">
        <v>164</v>
      </c>
      <c r="E291" s="178" t="s">
        <v>482</v>
      </c>
      <c r="F291" s="179" t="s">
        <v>483</v>
      </c>
      <c r="G291" s="180" t="s">
        <v>329</v>
      </c>
      <c r="H291" s="181">
        <v>3.24</v>
      </c>
      <c r="I291" s="182"/>
      <c r="J291" s="183">
        <f t="shared" si="5"/>
        <v>0</v>
      </c>
      <c r="K291" s="184"/>
      <c r="L291" s="35"/>
      <c r="M291" s="185" t="s">
        <v>1</v>
      </c>
      <c r="N291" s="186" t="s">
        <v>41</v>
      </c>
      <c r="O291" s="63"/>
      <c r="P291" s="187">
        <f t="shared" si="6"/>
        <v>0</v>
      </c>
      <c r="Q291" s="187">
        <v>2.8E-3</v>
      </c>
      <c r="R291" s="187">
        <f t="shared" si="7"/>
        <v>9.0720000000000002E-3</v>
      </c>
      <c r="S291" s="187">
        <v>0</v>
      </c>
      <c r="T291" s="188">
        <f t="shared" si="8"/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89" t="s">
        <v>209</v>
      </c>
      <c r="AT291" s="189" t="s">
        <v>164</v>
      </c>
      <c r="AU291" s="189" t="s">
        <v>94</v>
      </c>
      <c r="AY291" s="17" t="s">
        <v>162</v>
      </c>
      <c r="BE291" s="107">
        <f t="shared" si="9"/>
        <v>0</v>
      </c>
      <c r="BF291" s="107">
        <f t="shared" si="10"/>
        <v>0</v>
      </c>
      <c r="BG291" s="107">
        <f t="shared" si="11"/>
        <v>0</v>
      </c>
      <c r="BH291" s="107">
        <f t="shared" si="12"/>
        <v>0</v>
      </c>
      <c r="BI291" s="107">
        <f t="shared" si="13"/>
        <v>0</v>
      </c>
      <c r="BJ291" s="17" t="s">
        <v>94</v>
      </c>
      <c r="BK291" s="107">
        <f t="shared" si="14"/>
        <v>0</v>
      </c>
      <c r="BL291" s="17" t="s">
        <v>209</v>
      </c>
      <c r="BM291" s="189" t="s">
        <v>484</v>
      </c>
    </row>
    <row r="292" spans="1:65" s="13" customFormat="1" ht="11.25">
      <c r="B292" s="190"/>
      <c r="D292" s="191" t="s">
        <v>170</v>
      </c>
      <c r="E292" s="192" t="s">
        <v>1</v>
      </c>
      <c r="F292" s="193" t="s">
        <v>485</v>
      </c>
      <c r="H292" s="194">
        <v>3.24</v>
      </c>
      <c r="I292" s="195"/>
      <c r="L292" s="190"/>
      <c r="M292" s="196"/>
      <c r="N292" s="197"/>
      <c r="O292" s="197"/>
      <c r="P292" s="197"/>
      <c r="Q292" s="197"/>
      <c r="R292" s="197"/>
      <c r="S292" s="197"/>
      <c r="T292" s="198"/>
      <c r="AT292" s="192" t="s">
        <v>170</v>
      </c>
      <c r="AU292" s="192" t="s">
        <v>94</v>
      </c>
      <c r="AV292" s="13" t="s">
        <v>94</v>
      </c>
      <c r="AW292" s="13" t="s">
        <v>29</v>
      </c>
      <c r="AX292" s="13" t="s">
        <v>75</v>
      </c>
      <c r="AY292" s="192" t="s">
        <v>162</v>
      </c>
    </row>
    <row r="293" spans="1:65" s="14" customFormat="1" ht="11.25">
      <c r="B293" s="199"/>
      <c r="D293" s="191" t="s">
        <v>170</v>
      </c>
      <c r="E293" s="200" t="s">
        <v>1</v>
      </c>
      <c r="F293" s="201" t="s">
        <v>172</v>
      </c>
      <c r="H293" s="202">
        <v>3.24</v>
      </c>
      <c r="I293" s="203"/>
      <c r="L293" s="199"/>
      <c r="M293" s="204"/>
      <c r="N293" s="205"/>
      <c r="O293" s="205"/>
      <c r="P293" s="205"/>
      <c r="Q293" s="205"/>
      <c r="R293" s="205"/>
      <c r="S293" s="205"/>
      <c r="T293" s="206"/>
      <c r="AT293" s="200" t="s">
        <v>170</v>
      </c>
      <c r="AU293" s="200" t="s">
        <v>94</v>
      </c>
      <c r="AV293" s="14" t="s">
        <v>173</v>
      </c>
      <c r="AW293" s="14" t="s">
        <v>29</v>
      </c>
      <c r="AX293" s="14" t="s">
        <v>75</v>
      </c>
      <c r="AY293" s="200" t="s">
        <v>162</v>
      </c>
    </row>
    <row r="294" spans="1:65" s="15" customFormat="1" ht="11.25">
      <c r="B294" s="207"/>
      <c r="D294" s="191" t="s">
        <v>170</v>
      </c>
      <c r="E294" s="208" t="s">
        <v>1</v>
      </c>
      <c r="F294" s="209" t="s">
        <v>174</v>
      </c>
      <c r="H294" s="210">
        <v>3.24</v>
      </c>
      <c r="I294" s="211"/>
      <c r="L294" s="207"/>
      <c r="M294" s="212"/>
      <c r="N294" s="213"/>
      <c r="O294" s="213"/>
      <c r="P294" s="213"/>
      <c r="Q294" s="213"/>
      <c r="R294" s="213"/>
      <c r="S294" s="213"/>
      <c r="T294" s="214"/>
      <c r="AT294" s="208" t="s">
        <v>170</v>
      </c>
      <c r="AU294" s="208" t="s">
        <v>94</v>
      </c>
      <c r="AV294" s="15" t="s">
        <v>168</v>
      </c>
      <c r="AW294" s="15" t="s">
        <v>29</v>
      </c>
      <c r="AX294" s="15" t="s">
        <v>83</v>
      </c>
      <c r="AY294" s="208" t="s">
        <v>162</v>
      </c>
    </row>
    <row r="295" spans="1:65" s="2" customFormat="1" ht="24.2" customHeight="1">
      <c r="A295" s="34"/>
      <c r="B295" s="145"/>
      <c r="C295" s="177" t="s">
        <v>486</v>
      </c>
      <c r="D295" s="177" t="s">
        <v>164</v>
      </c>
      <c r="E295" s="178" t="s">
        <v>487</v>
      </c>
      <c r="F295" s="179" t="s">
        <v>488</v>
      </c>
      <c r="G295" s="180" t="s">
        <v>294</v>
      </c>
      <c r="H295" s="181">
        <v>0.58099999999999996</v>
      </c>
      <c r="I295" s="182"/>
      <c r="J295" s="183">
        <f>ROUND(I295*H295,2)</f>
        <v>0</v>
      </c>
      <c r="K295" s="184"/>
      <c r="L295" s="35"/>
      <c r="M295" s="185" t="s">
        <v>1</v>
      </c>
      <c r="N295" s="186" t="s">
        <v>41</v>
      </c>
      <c r="O295" s="63"/>
      <c r="P295" s="187">
        <f>O295*H295</f>
        <v>0</v>
      </c>
      <c r="Q295" s="187">
        <v>0</v>
      </c>
      <c r="R295" s="187">
        <f>Q295*H295</f>
        <v>0</v>
      </c>
      <c r="S295" s="187">
        <v>0</v>
      </c>
      <c r="T295" s="188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89" t="s">
        <v>209</v>
      </c>
      <c r="AT295" s="189" t="s">
        <v>164</v>
      </c>
      <c r="AU295" s="189" t="s">
        <v>94</v>
      </c>
      <c r="AY295" s="17" t="s">
        <v>162</v>
      </c>
      <c r="BE295" s="107">
        <f>IF(N295="základná",J295,0)</f>
        <v>0</v>
      </c>
      <c r="BF295" s="107">
        <f>IF(N295="znížená",J295,0)</f>
        <v>0</v>
      </c>
      <c r="BG295" s="107">
        <f>IF(N295="zákl. prenesená",J295,0)</f>
        <v>0</v>
      </c>
      <c r="BH295" s="107">
        <f>IF(N295="zníž. prenesená",J295,0)</f>
        <v>0</v>
      </c>
      <c r="BI295" s="107">
        <f>IF(N295="nulová",J295,0)</f>
        <v>0</v>
      </c>
      <c r="BJ295" s="17" t="s">
        <v>94</v>
      </c>
      <c r="BK295" s="107">
        <f>ROUND(I295*H295,2)</f>
        <v>0</v>
      </c>
      <c r="BL295" s="17" t="s">
        <v>209</v>
      </c>
      <c r="BM295" s="189" t="s">
        <v>489</v>
      </c>
    </row>
    <row r="296" spans="1:65" s="12" customFormat="1" ht="22.9" customHeight="1">
      <c r="B296" s="164"/>
      <c r="D296" s="165" t="s">
        <v>74</v>
      </c>
      <c r="E296" s="175" t="s">
        <v>490</v>
      </c>
      <c r="F296" s="175" t="s">
        <v>491</v>
      </c>
      <c r="I296" s="167"/>
      <c r="J296" s="176">
        <f>BK296</f>
        <v>0</v>
      </c>
      <c r="L296" s="164"/>
      <c r="M296" s="169"/>
      <c r="N296" s="170"/>
      <c r="O296" s="170"/>
      <c r="P296" s="171">
        <f>SUM(P297:P314)</f>
        <v>0</v>
      </c>
      <c r="Q296" s="170"/>
      <c r="R296" s="171">
        <f>SUM(R297:R314)</f>
        <v>2.9115E-3</v>
      </c>
      <c r="S296" s="170"/>
      <c r="T296" s="172">
        <f>SUM(T297:T314)</f>
        <v>0</v>
      </c>
      <c r="AR296" s="165" t="s">
        <v>94</v>
      </c>
      <c r="AT296" s="173" t="s">
        <v>74</v>
      </c>
      <c r="AU296" s="173" t="s">
        <v>83</v>
      </c>
      <c r="AY296" s="165" t="s">
        <v>162</v>
      </c>
      <c r="BK296" s="174">
        <f>SUM(BK297:BK314)</f>
        <v>0</v>
      </c>
    </row>
    <row r="297" spans="1:65" s="2" customFormat="1" ht="37.9" customHeight="1">
      <c r="A297" s="34"/>
      <c r="B297" s="145"/>
      <c r="C297" s="177" t="s">
        <v>492</v>
      </c>
      <c r="D297" s="177" t="s">
        <v>164</v>
      </c>
      <c r="E297" s="178" t="s">
        <v>493</v>
      </c>
      <c r="F297" s="179" t="s">
        <v>494</v>
      </c>
      <c r="G297" s="180" t="s">
        <v>304</v>
      </c>
      <c r="H297" s="181">
        <v>145.57499999999999</v>
      </c>
      <c r="I297" s="182"/>
      <c r="J297" s="183">
        <f>ROUND(I297*H297,2)</f>
        <v>0</v>
      </c>
      <c r="K297" s="184"/>
      <c r="L297" s="35"/>
      <c r="M297" s="185" t="s">
        <v>1</v>
      </c>
      <c r="N297" s="186" t="s">
        <v>41</v>
      </c>
      <c r="O297" s="63"/>
      <c r="P297" s="187">
        <f>O297*H297</f>
        <v>0</v>
      </c>
      <c r="Q297" s="187">
        <v>2.0000000000000002E-5</v>
      </c>
      <c r="R297" s="187">
        <f>Q297*H297</f>
        <v>2.9115E-3</v>
      </c>
      <c r="S297" s="187">
        <v>0</v>
      </c>
      <c r="T297" s="188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89" t="s">
        <v>209</v>
      </c>
      <c r="AT297" s="189" t="s">
        <v>164</v>
      </c>
      <c r="AU297" s="189" t="s">
        <v>94</v>
      </c>
      <c r="AY297" s="17" t="s">
        <v>162</v>
      </c>
      <c r="BE297" s="107">
        <f>IF(N297="základná",J297,0)</f>
        <v>0</v>
      </c>
      <c r="BF297" s="107">
        <f>IF(N297="znížená",J297,0)</f>
        <v>0</v>
      </c>
      <c r="BG297" s="107">
        <f>IF(N297="zákl. prenesená",J297,0)</f>
        <v>0</v>
      </c>
      <c r="BH297" s="107">
        <f>IF(N297="zníž. prenesená",J297,0)</f>
        <v>0</v>
      </c>
      <c r="BI297" s="107">
        <f>IF(N297="nulová",J297,0)</f>
        <v>0</v>
      </c>
      <c r="BJ297" s="17" t="s">
        <v>94</v>
      </c>
      <c r="BK297" s="107">
        <f>ROUND(I297*H297,2)</f>
        <v>0</v>
      </c>
      <c r="BL297" s="17" t="s">
        <v>209</v>
      </c>
      <c r="BM297" s="189" t="s">
        <v>495</v>
      </c>
    </row>
    <row r="298" spans="1:65" s="13" customFormat="1" ht="11.25">
      <c r="B298" s="190"/>
      <c r="D298" s="191" t="s">
        <v>170</v>
      </c>
      <c r="E298" s="192" t="s">
        <v>1</v>
      </c>
      <c r="F298" s="193" t="s">
        <v>496</v>
      </c>
      <c r="H298" s="194">
        <v>11.696</v>
      </c>
      <c r="I298" s="195"/>
      <c r="L298" s="190"/>
      <c r="M298" s="196"/>
      <c r="N298" s="197"/>
      <c r="O298" s="197"/>
      <c r="P298" s="197"/>
      <c r="Q298" s="197"/>
      <c r="R298" s="197"/>
      <c r="S298" s="197"/>
      <c r="T298" s="198"/>
      <c r="AT298" s="192" t="s">
        <v>170</v>
      </c>
      <c r="AU298" s="192" t="s">
        <v>94</v>
      </c>
      <c r="AV298" s="13" t="s">
        <v>94</v>
      </c>
      <c r="AW298" s="13" t="s">
        <v>29</v>
      </c>
      <c r="AX298" s="13" t="s">
        <v>75</v>
      </c>
      <c r="AY298" s="192" t="s">
        <v>162</v>
      </c>
    </row>
    <row r="299" spans="1:65" s="14" customFormat="1" ht="11.25">
      <c r="B299" s="199"/>
      <c r="D299" s="191" t="s">
        <v>170</v>
      </c>
      <c r="E299" s="200" t="s">
        <v>1</v>
      </c>
      <c r="F299" s="201" t="s">
        <v>357</v>
      </c>
      <c r="H299" s="202">
        <v>11.696</v>
      </c>
      <c r="I299" s="203"/>
      <c r="L299" s="199"/>
      <c r="M299" s="204"/>
      <c r="N299" s="205"/>
      <c r="O299" s="205"/>
      <c r="P299" s="205"/>
      <c r="Q299" s="205"/>
      <c r="R299" s="205"/>
      <c r="S299" s="205"/>
      <c r="T299" s="206"/>
      <c r="AT299" s="200" t="s">
        <v>170</v>
      </c>
      <c r="AU299" s="200" t="s">
        <v>94</v>
      </c>
      <c r="AV299" s="14" t="s">
        <v>173</v>
      </c>
      <c r="AW299" s="14" t="s">
        <v>29</v>
      </c>
      <c r="AX299" s="14" t="s">
        <v>75</v>
      </c>
      <c r="AY299" s="200" t="s">
        <v>162</v>
      </c>
    </row>
    <row r="300" spans="1:65" s="13" customFormat="1" ht="11.25">
      <c r="B300" s="190"/>
      <c r="D300" s="191" t="s">
        <v>170</v>
      </c>
      <c r="E300" s="192" t="s">
        <v>1</v>
      </c>
      <c r="F300" s="193" t="s">
        <v>497</v>
      </c>
      <c r="H300" s="194">
        <v>8.4659999999999993</v>
      </c>
      <c r="I300" s="195"/>
      <c r="L300" s="190"/>
      <c r="M300" s="196"/>
      <c r="N300" s="197"/>
      <c r="O300" s="197"/>
      <c r="P300" s="197"/>
      <c r="Q300" s="197"/>
      <c r="R300" s="197"/>
      <c r="S300" s="197"/>
      <c r="T300" s="198"/>
      <c r="AT300" s="192" t="s">
        <v>170</v>
      </c>
      <c r="AU300" s="192" t="s">
        <v>94</v>
      </c>
      <c r="AV300" s="13" t="s">
        <v>94</v>
      </c>
      <c r="AW300" s="13" t="s">
        <v>29</v>
      </c>
      <c r="AX300" s="13" t="s">
        <v>75</v>
      </c>
      <c r="AY300" s="192" t="s">
        <v>162</v>
      </c>
    </row>
    <row r="301" spans="1:65" s="14" customFormat="1" ht="11.25">
      <c r="B301" s="199"/>
      <c r="D301" s="191" t="s">
        <v>170</v>
      </c>
      <c r="E301" s="200" t="s">
        <v>1</v>
      </c>
      <c r="F301" s="201" t="s">
        <v>359</v>
      </c>
      <c r="H301" s="202">
        <v>8.4659999999999993</v>
      </c>
      <c r="I301" s="203"/>
      <c r="L301" s="199"/>
      <c r="M301" s="204"/>
      <c r="N301" s="205"/>
      <c r="O301" s="205"/>
      <c r="P301" s="205"/>
      <c r="Q301" s="205"/>
      <c r="R301" s="205"/>
      <c r="S301" s="205"/>
      <c r="T301" s="206"/>
      <c r="AT301" s="200" t="s">
        <v>170</v>
      </c>
      <c r="AU301" s="200" t="s">
        <v>94</v>
      </c>
      <c r="AV301" s="14" t="s">
        <v>173</v>
      </c>
      <c r="AW301" s="14" t="s">
        <v>29</v>
      </c>
      <c r="AX301" s="14" t="s">
        <v>75</v>
      </c>
      <c r="AY301" s="200" t="s">
        <v>162</v>
      </c>
    </row>
    <row r="302" spans="1:65" s="13" customFormat="1" ht="11.25">
      <c r="B302" s="190"/>
      <c r="D302" s="191" t="s">
        <v>170</v>
      </c>
      <c r="E302" s="192" t="s">
        <v>1</v>
      </c>
      <c r="F302" s="193" t="s">
        <v>498</v>
      </c>
      <c r="H302" s="194">
        <v>8.64</v>
      </c>
      <c r="I302" s="195"/>
      <c r="L302" s="190"/>
      <c r="M302" s="196"/>
      <c r="N302" s="197"/>
      <c r="O302" s="197"/>
      <c r="P302" s="197"/>
      <c r="Q302" s="197"/>
      <c r="R302" s="197"/>
      <c r="S302" s="197"/>
      <c r="T302" s="198"/>
      <c r="AT302" s="192" t="s">
        <v>170</v>
      </c>
      <c r="AU302" s="192" t="s">
        <v>94</v>
      </c>
      <c r="AV302" s="13" t="s">
        <v>94</v>
      </c>
      <c r="AW302" s="13" t="s">
        <v>29</v>
      </c>
      <c r="AX302" s="13" t="s">
        <v>75</v>
      </c>
      <c r="AY302" s="192" t="s">
        <v>162</v>
      </c>
    </row>
    <row r="303" spans="1:65" s="14" customFormat="1" ht="11.25">
      <c r="B303" s="199"/>
      <c r="D303" s="191" t="s">
        <v>170</v>
      </c>
      <c r="E303" s="200" t="s">
        <v>1</v>
      </c>
      <c r="F303" s="201" t="s">
        <v>351</v>
      </c>
      <c r="H303" s="202">
        <v>8.64</v>
      </c>
      <c r="I303" s="203"/>
      <c r="L303" s="199"/>
      <c r="M303" s="204"/>
      <c r="N303" s="205"/>
      <c r="O303" s="205"/>
      <c r="P303" s="205"/>
      <c r="Q303" s="205"/>
      <c r="R303" s="205"/>
      <c r="S303" s="205"/>
      <c r="T303" s="206"/>
      <c r="AT303" s="200" t="s">
        <v>170</v>
      </c>
      <c r="AU303" s="200" t="s">
        <v>94</v>
      </c>
      <c r="AV303" s="14" t="s">
        <v>173</v>
      </c>
      <c r="AW303" s="14" t="s">
        <v>29</v>
      </c>
      <c r="AX303" s="14" t="s">
        <v>75</v>
      </c>
      <c r="AY303" s="200" t="s">
        <v>162</v>
      </c>
    </row>
    <row r="304" spans="1:65" s="13" customFormat="1" ht="11.25">
      <c r="B304" s="190"/>
      <c r="D304" s="191" t="s">
        <v>170</v>
      </c>
      <c r="E304" s="192" t="s">
        <v>1</v>
      </c>
      <c r="F304" s="193" t="s">
        <v>499</v>
      </c>
      <c r="H304" s="194">
        <v>34.4</v>
      </c>
      <c r="I304" s="195"/>
      <c r="L304" s="190"/>
      <c r="M304" s="196"/>
      <c r="N304" s="197"/>
      <c r="O304" s="197"/>
      <c r="P304" s="197"/>
      <c r="Q304" s="197"/>
      <c r="R304" s="197"/>
      <c r="S304" s="197"/>
      <c r="T304" s="198"/>
      <c r="AT304" s="192" t="s">
        <v>170</v>
      </c>
      <c r="AU304" s="192" t="s">
        <v>94</v>
      </c>
      <c r="AV304" s="13" t="s">
        <v>94</v>
      </c>
      <c r="AW304" s="13" t="s">
        <v>29</v>
      </c>
      <c r="AX304" s="13" t="s">
        <v>75</v>
      </c>
      <c r="AY304" s="192" t="s">
        <v>162</v>
      </c>
    </row>
    <row r="305" spans="1:65" s="14" customFormat="1" ht="11.25">
      <c r="B305" s="199"/>
      <c r="D305" s="191" t="s">
        <v>170</v>
      </c>
      <c r="E305" s="200" t="s">
        <v>1</v>
      </c>
      <c r="F305" s="201" t="s">
        <v>500</v>
      </c>
      <c r="H305" s="202">
        <v>34.4</v>
      </c>
      <c r="I305" s="203"/>
      <c r="L305" s="199"/>
      <c r="M305" s="204"/>
      <c r="N305" s="205"/>
      <c r="O305" s="205"/>
      <c r="P305" s="205"/>
      <c r="Q305" s="205"/>
      <c r="R305" s="205"/>
      <c r="S305" s="205"/>
      <c r="T305" s="206"/>
      <c r="AT305" s="200" t="s">
        <v>170</v>
      </c>
      <c r="AU305" s="200" t="s">
        <v>94</v>
      </c>
      <c r="AV305" s="14" t="s">
        <v>173</v>
      </c>
      <c r="AW305" s="14" t="s">
        <v>29</v>
      </c>
      <c r="AX305" s="14" t="s">
        <v>75</v>
      </c>
      <c r="AY305" s="200" t="s">
        <v>162</v>
      </c>
    </row>
    <row r="306" spans="1:65" s="13" customFormat="1" ht="11.25">
      <c r="B306" s="190"/>
      <c r="D306" s="191" t="s">
        <v>170</v>
      </c>
      <c r="E306" s="192" t="s">
        <v>1</v>
      </c>
      <c r="F306" s="193" t="s">
        <v>501</v>
      </c>
      <c r="H306" s="194">
        <v>3.3580000000000001</v>
      </c>
      <c r="I306" s="195"/>
      <c r="L306" s="190"/>
      <c r="M306" s="196"/>
      <c r="N306" s="197"/>
      <c r="O306" s="197"/>
      <c r="P306" s="197"/>
      <c r="Q306" s="197"/>
      <c r="R306" s="197"/>
      <c r="S306" s="197"/>
      <c r="T306" s="198"/>
      <c r="AT306" s="192" t="s">
        <v>170</v>
      </c>
      <c r="AU306" s="192" t="s">
        <v>94</v>
      </c>
      <c r="AV306" s="13" t="s">
        <v>94</v>
      </c>
      <c r="AW306" s="13" t="s">
        <v>29</v>
      </c>
      <c r="AX306" s="13" t="s">
        <v>75</v>
      </c>
      <c r="AY306" s="192" t="s">
        <v>162</v>
      </c>
    </row>
    <row r="307" spans="1:65" s="13" customFormat="1" ht="11.25">
      <c r="B307" s="190"/>
      <c r="D307" s="191" t="s">
        <v>170</v>
      </c>
      <c r="E307" s="192" t="s">
        <v>1</v>
      </c>
      <c r="F307" s="193" t="s">
        <v>502</v>
      </c>
      <c r="H307" s="194">
        <v>11.125</v>
      </c>
      <c r="I307" s="195"/>
      <c r="L307" s="190"/>
      <c r="M307" s="196"/>
      <c r="N307" s="197"/>
      <c r="O307" s="197"/>
      <c r="P307" s="197"/>
      <c r="Q307" s="197"/>
      <c r="R307" s="197"/>
      <c r="S307" s="197"/>
      <c r="T307" s="198"/>
      <c r="AT307" s="192" t="s">
        <v>170</v>
      </c>
      <c r="AU307" s="192" t="s">
        <v>94</v>
      </c>
      <c r="AV307" s="13" t="s">
        <v>94</v>
      </c>
      <c r="AW307" s="13" t="s">
        <v>29</v>
      </c>
      <c r="AX307" s="13" t="s">
        <v>75</v>
      </c>
      <c r="AY307" s="192" t="s">
        <v>162</v>
      </c>
    </row>
    <row r="308" spans="1:65" s="14" customFormat="1" ht="11.25">
      <c r="B308" s="199"/>
      <c r="D308" s="191" t="s">
        <v>170</v>
      </c>
      <c r="E308" s="200" t="s">
        <v>1</v>
      </c>
      <c r="F308" s="201" t="s">
        <v>410</v>
      </c>
      <c r="H308" s="202">
        <v>14.483000000000001</v>
      </c>
      <c r="I308" s="203"/>
      <c r="L308" s="199"/>
      <c r="M308" s="204"/>
      <c r="N308" s="205"/>
      <c r="O308" s="205"/>
      <c r="P308" s="205"/>
      <c r="Q308" s="205"/>
      <c r="R308" s="205"/>
      <c r="S308" s="205"/>
      <c r="T308" s="206"/>
      <c r="AT308" s="200" t="s">
        <v>170</v>
      </c>
      <c r="AU308" s="200" t="s">
        <v>94</v>
      </c>
      <c r="AV308" s="14" t="s">
        <v>173</v>
      </c>
      <c r="AW308" s="14" t="s">
        <v>29</v>
      </c>
      <c r="AX308" s="14" t="s">
        <v>75</v>
      </c>
      <c r="AY308" s="200" t="s">
        <v>162</v>
      </c>
    </row>
    <row r="309" spans="1:65" s="13" customFormat="1" ht="11.25">
      <c r="B309" s="190"/>
      <c r="D309" s="191" t="s">
        <v>170</v>
      </c>
      <c r="E309" s="192" t="s">
        <v>1</v>
      </c>
      <c r="F309" s="193" t="s">
        <v>503</v>
      </c>
      <c r="H309" s="194">
        <v>33.314</v>
      </c>
      <c r="I309" s="195"/>
      <c r="L309" s="190"/>
      <c r="M309" s="196"/>
      <c r="N309" s="197"/>
      <c r="O309" s="197"/>
      <c r="P309" s="197"/>
      <c r="Q309" s="197"/>
      <c r="R309" s="197"/>
      <c r="S309" s="197"/>
      <c r="T309" s="198"/>
      <c r="AT309" s="192" t="s">
        <v>170</v>
      </c>
      <c r="AU309" s="192" t="s">
        <v>94</v>
      </c>
      <c r="AV309" s="13" t="s">
        <v>94</v>
      </c>
      <c r="AW309" s="13" t="s">
        <v>29</v>
      </c>
      <c r="AX309" s="13" t="s">
        <v>75</v>
      </c>
      <c r="AY309" s="192" t="s">
        <v>162</v>
      </c>
    </row>
    <row r="310" spans="1:65" s="13" customFormat="1" ht="11.25">
      <c r="B310" s="190"/>
      <c r="D310" s="191" t="s">
        <v>170</v>
      </c>
      <c r="E310" s="192" t="s">
        <v>1</v>
      </c>
      <c r="F310" s="193" t="s">
        <v>504</v>
      </c>
      <c r="H310" s="194">
        <v>29.276</v>
      </c>
      <c r="I310" s="195"/>
      <c r="L310" s="190"/>
      <c r="M310" s="196"/>
      <c r="N310" s="197"/>
      <c r="O310" s="197"/>
      <c r="P310" s="197"/>
      <c r="Q310" s="197"/>
      <c r="R310" s="197"/>
      <c r="S310" s="197"/>
      <c r="T310" s="198"/>
      <c r="AT310" s="192" t="s">
        <v>170</v>
      </c>
      <c r="AU310" s="192" t="s">
        <v>94</v>
      </c>
      <c r="AV310" s="13" t="s">
        <v>94</v>
      </c>
      <c r="AW310" s="13" t="s">
        <v>29</v>
      </c>
      <c r="AX310" s="13" t="s">
        <v>75</v>
      </c>
      <c r="AY310" s="192" t="s">
        <v>162</v>
      </c>
    </row>
    <row r="311" spans="1:65" s="14" customFormat="1" ht="11.25">
      <c r="B311" s="199"/>
      <c r="D311" s="191" t="s">
        <v>170</v>
      </c>
      <c r="E311" s="200" t="s">
        <v>1</v>
      </c>
      <c r="F311" s="201" t="s">
        <v>413</v>
      </c>
      <c r="H311" s="202">
        <v>62.59</v>
      </c>
      <c r="I311" s="203"/>
      <c r="L311" s="199"/>
      <c r="M311" s="204"/>
      <c r="N311" s="205"/>
      <c r="O311" s="205"/>
      <c r="P311" s="205"/>
      <c r="Q311" s="205"/>
      <c r="R311" s="205"/>
      <c r="S311" s="205"/>
      <c r="T311" s="206"/>
      <c r="AT311" s="200" t="s">
        <v>170</v>
      </c>
      <c r="AU311" s="200" t="s">
        <v>94</v>
      </c>
      <c r="AV311" s="14" t="s">
        <v>173</v>
      </c>
      <c r="AW311" s="14" t="s">
        <v>29</v>
      </c>
      <c r="AX311" s="14" t="s">
        <v>75</v>
      </c>
      <c r="AY311" s="200" t="s">
        <v>162</v>
      </c>
    </row>
    <row r="312" spans="1:65" s="13" customFormat="1" ht="11.25">
      <c r="B312" s="190"/>
      <c r="D312" s="191" t="s">
        <v>170</v>
      </c>
      <c r="E312" s="192" t="s">
        <v>1</v>
      </c>
      <c r="F312" s="193" t="s">
        <v>505</v>
      </c>
      <c r="H312" s="194">
        <v>5.3</v>
      </c>
      <c r="I312" s="195"/>
      <c r="L312" s="190"/>
      <c r="M312" s="196"/>
      <c r="N312" s="197"/>
      <c r="O312" s="197"/>
      <c r="P312" s="197"/>
      <c r="Q312" s="197"/>
      <c r="R312" s="197"/>
      <c r="S312" s="197"/>
      <c r="T312" s="198"/>
      <c r="AT312" s="192" t="s">
        <v>170</v>
      </c>
      <c r="AU312" s="192" t="s">
        <v>94</v>
      </c>
      <c r="AV312" s="13" t="s">
        <v>94</v>
      </c>
      <c r="AW312" s="13" t="s">
        <v>29</v>
      </c>
      <c r="AX312" s="13" t="s">
        <v>75</v>
      </c>
      <c r="AY312" s="192" t="s">
        <v>162</v>
      </c>
    </row>
    <row r="313" spans="1:65" s="14" customFormat="1" ht="11.25">
      <c r="B313" s="199"/>
      <c r="D313" s="191" t="s">
        <v>170</v>
      </c>
      <c r="E313" s="200" t="s">
        <v>1</v>
      </c>
      <c r="F313" s="201" t="s">
        <v>415</v>
      </c>
      <c r="H313" s="202">
        <v>5.3</v>
      </c>
      <c r="I313" s="203"/>
      <c r="L313" s="199"/>
      <c r="M313" s="204"/>
      <c r="N313" s="205"/>
      <c r="O313" s="205"/>
      <c r="P313" s="205"/>
      <c r="Q313" s="205"/>
      <c r="R313" s="205"/>
      <c r="S313" s="205"/>
      <c r="T313" s="206"/>
      <c r="AT313" s="200" t="s">
        <v>170</v>
      </c>
      <c r="AU313" s="200" t="s">
        <v>94</v>
      </c>
      <c r="AV313" s="14" t="s">
        <v>173</v>
      </c>
      <c r="AW313" s="14" t="s">
        <v>29</v>
      </c>
      <c r="AX313" s="14" t="s">
        <v>75</v>
      </c>
      <c r="AY313" s="200" t="s">
        <v>162</v>
      </c>
    </row>
    <row r="314" spans="1:65" s="15" customFormat="1" ht="11.25">
      <c r="B314" s="207"/>
      <c r="D314" s="191" t="s">
        <v>170</v>
      </c>
      <c r="E314" s="208" t="s">
        <v>1</v>
      </c>
      <c r="F314" s="209" t="s">
        <v>174</v>
      </c>
      <c r="H314" s="210">
        <v>145.57500000000002</v>
      </c>
      <c r="I314" s="211"/>
      <c r="L314" s="207"/>
      <c r="M314" s="212"/>
      <c r="N314" s="213"/>
      <c r="O314" s="213"/>
      <c r="P314" s="213"/>
      <c r="Q314" s="213"/>
      <c r="R314" s="213"/>
      <c r="S314" s="213"/>
      <c r="T314" s="214"/>
      <c r="AT314" s="208" t="s">
        <v>170</v>
      </c>
      <c r="AU314" s="208" t="s">
        <v>94</v>
      </c>
      <c r="AV314" s="15" t="s">
        <v>168</v>
      </c>
      <c r="AW314" s="15" t="s">
        <v>29</v>
      </c>
      <c r="AX314" s="15" t="s">
        <v>83</v>
      </c>
      <c r="AY314" s="208" t="s">
        <v>162</v>
      </c>
    </row>
    <row r="315" spans="1:65" s="12" customFormat="1" ht="25.9" customHeight="1">
      <c r="B315" s="164"/>
      <c r="D315" s="165" t="s">
        <v>74</v>
      </c>
      <c r="E315" s="166" t="s">
        <v>228</v>
      </c>
      <c r="F315" s="166" t="s">
        <v>229</v>
      </c>
      <c r="I315" s="167"/>
      <c r="J315" s="168">
        <f>BK315</f>
        <v>0</v>
      </c>
      <c r="L315" s="164"/>
      <c r="M315" s="169"/>
      <c r="N315" s="170"/>
      <c r="O315" s="170"/>
      <c r="P315" s="171">
        <f>P316</f>
        <v>0</v>
      </c>
      <c r="Q315" s="170"/>
      <c r="R315" s="171">
        <f>R316</f>
        <v>0</v>
      </c>
      <c r="S315" s="170"/>
      <c r="T315" s="172">
        <f>T316</f>
        <v>0</v>
      </c>
      <c r="AR315" s="165" t="s">
        <v>168</v>
      </c>
      <c r="AT315" s="173" t="s">
        <v>74</v>
      </c>
      <c r="AU315" s="173" t="s">
        <v>75</v>
      </c>
      <c r="AY315" s="165" t="s">
        <v>162</v>
      </c>
      <c r="BK315" s="174">
        <f>BK316</f>
        <v>0</v>
      </c>
    </row>
    <row r="316" spans="1:65" s="2" customFormat="1" ht="33" customHeight="1">
      <c r="A316" s="34"/>
      <c r="B316" s="145"/>
      <c r="C316" s="177" t="s">
        <v>506</v>
      </c>
      <c r="D316" s="177" t="s">
        <v>164</v>
      </c>
      <c r="E316" s="178" t="s">
        <v>231</v>
      </c>
      <c r="F316" s="179" t="s">
        <v>507</v>
      </c>
      <c r="G316" s="180" t="s">
        <v>233</v>
      </c>
      <c r="H316" s="181">
        <v>50</v>
      </c>
      <c r="I316" s="182"/>
      <c r="J316" s="183">
        <f>ROUND(I316*H316,2)</f>
        <v>0</v>
      </c>
      <c r="K316" s="184"/>
      <c r="L316" s="35"/>
      <c r="M316" s="185" t="s">
        <v>1</v>
      </c>
      <c r="N316" s="186" t="s">
        <v>41</v>
      </c>
      <c r="O316" s="63"/>
      <c r="P316" s="187">
        <f>O316*H316</f>
        <v>0</v>
      </c>
      <c r="Q316" s="187">
        <v>0</v>
      </c>
      <c r="R316" s="187">
        <f>Q316*H316</f>
        <v>0</v>
      </c>
      <c r="S316" s="187">
        <v>0</v>
      </c>
      <c r="T316" s="188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89" t="s">
        <v>234</v>
      </c>
      <c r="AT316" s="189" t="s">
        <v>164</v>
      </c>
      <c r="AU316" s="189" t="s">
        <v>83</v>
      </c>
      <c r="AY316" s="17" t="s">
        <v>162</v>
      </c>
      <c r="BE316" s="107">
        <f>IF(N316="základná",J316,0)</f>
        <v>0</v>
      </c>
      <c r="BF316" s="107">
        <f>IF(N316="znížená",J316,0)</f>
        <v>0</v>
      </c>
      <c r="BG316" s="107">
        <f>IF(N316="zákl. prenesená",J316,0)</f>
        <v>0</v>
      </c>
      <c r="BH316" s="107">
        <f>IF(N316="zníž. prenesená",J316,0)</f>
        <v>0</v>
      </c>
      <c r="BI316" s="107">
        <f>IF(N316="nulová",J316,0)</f>
        <v>0</v>
      </c>
      <c r="BJ316" s="17" t="s">
        <v>94</v>
      </c>
      <c r="BK316" s="107">
        <f>ROUND(I316*H316,2)</f>
        <v>0</v>
      </c>
      <c r="BL316" s="17" t="s">
        <v>234</v>
      </c>
      <c r="BM316" s="189" t="s">
        <v>508</v>
      </c>
    </row>
    <row r="317" spans="1:65" s="12" customFormat="1" ht="25.9" customHeight="1">
      <c r="B317" s="164"/>
      <c r="D317" s="165" t="s">
        <v>74</v>
      </c>
      <c r="E317" s="166" t="s">
        <v>141</v>
      </c>
      <c r="F317" s="166" t="s">
        <v>509</v>
      </c>
      <c r="I317" s="167"/>
      <c r="J317" s="168">
        <f>BK317</f>
        <v>0</v>
      </c>
      <c r="L317" s="164"/>
      <c r="M317" s="169"/>
      <c r="N317" s="170"/>
      <c r="O317" s="170"/>
      <c r="P317" s="171">
        <f>SUM(P318:P319)</f>
        <v>0</v>
      </c>
      <c r="Q317" s="170"/>
      <c r="R317" s="171">
        <f>SUM(R318:R319)</f>
        <v>0</v>
      </c>
      <c r="S317" s="170"/>
      <c r="T317" s="172">
        <f>SUM(T318:T319)</f>
        <v>0</v>
      </c>
      <c r="AR317" s="165" t="s">
        <v>188</v>
      </c>
      <c r="AT317" s="173" t="s">
        <v>74</v>
      </c>
      <c r="AU317" s="173" t="s">
        <v>75</v>
      </c>
      <c r="AY317" s="165" t="s">
        <v>162</v>
      </c>
      <c r="BK317" s="174">
        <f>SUM(BK318:BK319)</f>
        <v>0</v>
      </c>
    </row>
    <row r="318" spans="1:65" s="2" customFormat="1" ht="24.2" customHeight="1">
      <c r="A318" s="34"/>
      <c r="B318" s="145"/>
      <c r="C318" s="177" t="s">
        <v>510</v>
      </c>
      <c r="D318" s="177" t="s">
        <v>164</v>
      </c>
      <c r="E318" s="178" t="s">
        <v>511</v>
      </c>
      <c r="F318" s="179" t="s">
        <v>512</v>
      </c>
      <c r="G318" s="180" t="s">
        <v>513</v>
      </c>
      <c r="H318" s="181">
        <v>1</v>
      </c>
      <c r="I318" s="182"/>
      <c r="J318" s="183">
        <f>ROUND(I318*H318,2)</f>
        <v>0</v>
      </c>
      <c r="K318" s="184"/>
      <c r="L318" s="35"/>
      <c r="M318" s="185" t="s">
        <v>1</v>
      </c>
      <c r="N318" s="186" t="s">
        <v>41</v>
      </c>
      <c r="O318" s="63"/>
      <c r="P318" s="187">
        <f>O318*H318</f>
        <v>0</v>
      </c>
      <c r="Q318" s="187">
        <v>0</v>
      </c>
      <c r="R318" s="187">
        <f>Q318*H318</f>
        <v>0</v>
      </c>
      <c r="S318" s="187">
        <v>0</v>
      </c>
      <c r="T318" s="188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89" t="s">
        <v>514</v>
      </c>
      <c r="AT318" s="189" t="s">
        <v>164</v>
      </c>
      <c r="AU318" s="189" t="s">
        <v>83</v>
      </c>
      <c r="AY318" s="17" t="s">
        <v>162</v>
      </c>
      <c r="BE318" s="107">
        <f>IF(N318="základná",J318,0)</f>
        <v>0</v>
      </c>
      <c r="BF318" s="107">
        <f>IF(N318="znížená",J318,0)</f>
        <v>0</v>
      </c>
      <c r="BG318" s="107">
        <f>IF(N318="zákl. prenesená",J318,0)</f>
        <v>0</v>
      </c>
      <c r="BH318" s="107">
        <f>IF(N318="zníž. prenesená",J318,0)</f>
        <v>0</v>
      </c>
      <c r="BI318" s="107">
        <f>IF(N318="nulová",J318,0)</f>
        <v>0</v>
      </c>
      <c r="BJ318" s="17" t="s">
        <v>94</v>
      </c>
      <c r="BK318" s="107">
        <f>ROUND(I318*H318,2)</f>
        <v>0</v>
      </c>
      <c r="BL318" s="17" t="s">
        <v>514</v>
      </c>
      <c r="BM318" s="189" t="s">
        <v>515</v>
      </c>
    </row>
    <row r="319" spans="1:65" s="2" customFormat="1" ht="24.2" customHeight="1">
      <c r="A319" s="34"/>
      <c r="B319" s="145"/>
      <c r="C319" s="177" t="s">
        <v>516</v>
      </c>
      <c r="D319" s="177" t="s">
        <v>164</v>
      </c>
      <c r="E319" s="178" t="s">
        <v>517</v>
      </c>
      <c r="F319" s="179" t="s">
        <v>518</v>
      </c>
      <c r="G319" s="180" t="s">
        <v>513</v>
      </c>
      <c r="H319" s="181">
        <v>1</v>
      </c>
      <c r="I319" s="182"/>
      <c r="J319" s="183">
        <f>ROUND(I319*H319,2)</f>
        <v>0</v>
      </c>
      <c r="K319" s="184"/>
      <c r="L319" s="35"/>
      <c r="M319" s="216" t="s">
        <v>1</v>
      </c>
      <c r="N319" s="217" t="s">
        <v>41</v>
      </c>
      <c r="O319" s="218"/>
      <c r="P319" s="219">
        <f>O319*H319</f>
        <v>0</v>
      </c>
      <c r="Q319" s="219">
        <v>0</v>
      </c>
      <c r="R319" s="219">
        <f>Q319*H319</f>
        <v>0</v>
      </c>
      <c r="S319" s="219">
        <v>0</v>
      </c>
      <c r="T319" s="220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89" t="s">
        <v>514</v>
      </c>
      <c r="AT319" s="189" t="s">
        <v>164</v>
      </c>
      <c r="AU319" s="189" t="s">
        <v>83</v>
      </c>
      <c r="AY319" s="17" t="s">
        <v>162</v>
      </c>
      <c r="BE319" s="107">
        <f>IF(N319="základná",J319,0)</f>
        <v>0</v>
      </c>
      <c r="BF319" s="107">
        <f>IF(N319="znížená",J319,0)</f>
        <v>0</v>
      </c>
      <c r="BG319" s="107">
        <f>IF(N319="zákl. prenesená",J319,0)</f>
        <v>0</v>
      </c>
      <c r="BH319" s="107">
        <f>IF(N319="zníž. prenesená",J319,0)</f>
        <v>0</v>
      </c>
      <c r="BI319" s="107">
        <f>IF(N319="nulová",J319,0)</f>
        <v>0</v>
      </c>
      <c r="BJ319" s="17" t="s">
        <v>94</v>
      </c>
      <c r="BK319" s="107">
        <f>ROUND(I319*H319,2)</f>
        <v>0</v>
      </c>
      <c r="BL319" s="17" t="s">
        <v>514</v>
      </c>
      <c r="BM319" s="189" t="s">
        <v>519</v>
      </c>
    </row>
    <row r="320" spans="1:65" s="2" customFormat="1" ht="6.95" customHeight="1">
      <c r="A320" s="34"/>
      <c r="B320" s="52"/>
      <c r="C320" s="53"/>
      <c r="D320" s="53"/>
      <c r="E320" s="53"/>
      <c r="F320" s="53"/>
      <c r="G320" s="53"/>
      <c r="H320" s="53"/>
      <c r="I320" s="53"/>
      <c r="J320" s="53"/>
      <c r="K320" s="53"/>
      <c r="L320" s="35"/>
      <c r="M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</row>
  </sheetData>
  <autoFilter ref="C141:K319" xr:uid="{00000000-0009-0000-0000-000007000000}"/>
  <mergeCells count="17">
    <mergeCell ref="E134:H134"/>
    <mergeCell ref="L2:V2"/>
    <mergeCell ref="D116:F116"/>
    <mergeCell ref="D117:F117"/>
    <mergeCell ref="D118:F118"/>
    <mergeCell ref="E130:H130"/>
    <mergeCell ref="E132:H132"/>
    <mergeCell ref="E85:H85"/>
    <mergeCell ref="E87:H87"/>
    <mergeCell ref="E89:H89"/>
    <mergeCell ref="D114:F114"/>
    <mergeCell ref="D115:F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6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4" t="s">
        <v>5</v>
      </c>
      <c r="M2" s="245"/>
      <c r="N2" s="245"/>
      <c r="O2" s="245"/>
      <c r="P2" s="245"/>
      <c r="Q2" s="245"/>
      <c r="R2" s="245"/>
      <c r="S2" s="245"/>
      <c r="T2" s="245"/>
      <c r="U2" s="245"/>
      <c r="V2" s="245"/>
      <c r="AT2" s="17" t="s">
        <v>112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1:46" s="1" customFormat="1" ht="24.95" customHeight="1">
      <c r="B4" s="20"/>
      <c r="D4" s="21" t="s">
        <v>125</v>
      </c>
      <c r="L4" s="20"/>
      <c r="M4" s="114" t="s">
        <v>9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15</v>
      </c>
      <c r="L6" s="20"/>
    </row>
    <row r="7" spans="1:46" s="1" customFormat="1" ht="16.5" customHeight="1">
      <c r="B7" s="20"/>
      <c r="E7" s="283" t="str">
        <f>'Rekapitulácia stavby'!K6</f>
        <v>Výstavba a obnova občianskej infraštruktúry v lesných ekosystémoch SNV</v>
      </c>
      <c r="F7" s="284"/>
      <c r="G7" s="284"/>
      <c r="H7" s="284"/>
      <c r="L7" s="20"/>
    </row>
    <row r="8" spans="1:46" s="1" customFormat="1" ht="12" customHeight="1">
      <c r="B8" s="20"/>
      <c r="D8" s="27" t="s">
        <v>126</v>
      </c>
      <c r="L8" s="20"/>
    </row>
    <row r="9" spans="1:46" s="2" customFormat="1" ht="16.5" customHeight="1">
      <c r="A9" s="34"/>
      <c r="B9" s="35"/>
      <c r="C9" s="34"/>
      <c r="D9" s="34"/>
      <c r="E9" s="283" t="s">
        <v>563</v>
      </c>
      <c r="F9" s="285"/>
      <c r="G9" s="285"/>
      <c r="H9" s="285"/>
      <c r="I9" s="34"/>
      <c r="J9" s="34"/>
      <c r="K9" s="34"/>
      <c r="L9" s="4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5"/>
      <c r="C10" s="34"/>
      <c r="D10" s="27" t="s">
        <v>264</v>
      </c>
      <c r="E10" s="34"/>
      <c r="F10" s="34"/>
      <c r="G10" s="34"/>
      <c r="H10" s="34"/>
      <c r="I10" s="34"/>
      <c r="J10" s="34"/>
      <c r="K10" s="34"/>
      <c r="L10" s="4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6.5" customHeight="1">
      <c r="A11" s="34"/>
      <c r="B11" s="35"/>
      <c r="C11" s="34"/>
      <c r="D11" s="34"/>
      <c r="E11" s="237" t="s">
        <v>565</v>
      </c>
      <c r="F11" s="285"/>
      <c r="G11" s="285"/>
      <c r="H11" s="285"/>
      <c r="I11" s="34"/>
      <c r="J11" s="34"/>
      <c r="K11" s="34"/>
      <c r="L11" s="4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1.25">
      <c r="A12" s="34"/>
      <c r="B12" s="35"/>
      <c r="C12" s="34"/>
      <c r="D12" s="34"/>
      <c r="E12" s="34"/>
      <c r="F12" s="34"/>
      <c r="G12" s="34"/>
      <c r="H12" s="34"/>
      <c r="I12" s="34"/>
      <c r="J12" s="34"/>
      <c r="K12" s="34"/>
      <c r="L12" s="4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2" customHeight="1">
      <c r="A13" s="34"/>
      <c r="B13" s="35"/>
      <c r="C13" s="34"/>
      <c r="D13" s="27" t="s">
        <v>16</v>
      </c>
      <c r="E13" s="34"/>
      <c r="F13" s="25" t="s">
        <v>1</v>
      </c>
      <c r="G13" s="34"/>
      <c r="H13" s="34"/>
      <c r="I13" s="27" t="s">
        <v>17</v>
      </c>
      <c r="J13" s="25" t="s">
        <v>1</v>
      </c>
      <c r="K13" s="34"/>
      <c r="L13" s="4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7" t="s">
        <v>18</v>
      </c>
      <c r="E14" s="34"/>
      <c r="F14" s="25" t="s">
        <v>19</v>
      </c>
      <c r="G14" s="34"/>
      <c r="H14" s="34"/>
      <c r="I14" s="27" t="s">
        <v>20</v>
      </c>
      <c r="J14" s="60">
        <f>'Rekapitulácia stavby'!AN8</f>
        <v>44873</v>
      </c>
      <c r="K14" s="34"/>
      <c r="L14" s="4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0.9" customHeight="1">
      <c r="A15" s="34"/>
      <c r="B15" s="35"/>
      <c r="C15" s="34"/>
      <c r="D15" s="34"/>
      <c r="E15" s="34"/>
      <c r="F15" s="34"/>
      <c r="G15" s="34"/>
      <c r="H15" s="34"/>
      <c r="I15" s="34"/>
      <c r="J15" s="34"/>
      <c r="K15" s="34"/>
      <c r="L15" s="4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2" customHeight="1">
      <c r="A16" s="34"/>
      <c r="B16" s="35"/>
      <c r="C16" s="34"/>
      <c r="D16" s="27" t="s">
        <v>21</v>
      </c>
      <c r="E16" s="34"/>
      <c r="F16" s="34"/>
      <c r="G16" s="34"/>
      <c r="H16" s="34"/>
      <c r="I16" s="27" t="s">
        <v>22</v>
      </c>
      <c r="J16" s="25" t="s">
        <v>1</v>
      </c>
      <c r="K16" s="34"/>
      <c r="L16" s="4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8" customHeight="1">
      <c r="A17" s="34"/>
      <c r="B17" s="35"/>
      <c r="C17" s="34"/>
      <c r="D17" s="34"/>
      <c r="E17" s="25" t="s">
        <v>23</v>
      </c>
      <c r="F17" s="34"/>
      <c r="G17" s="34"/>
      <c r="H17" s="34"/>
      <c r="I17" s="27" t="s">
        <v>24</v>
      </c>
      <c r="J17" s="25" t="s">
        <v>1</v>
      </c>
      <c r="K17" s="34"/>
      <c r="L17" s="4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6.95" customHeight="1">
      <c r="A18" s="34"/>
      <c r="B18" s="35"/>
      <c r="C18" s="34"/>
      <c r="D18" s="34"/>
      <c r="E18" s="34"/>
      <c r="F18" s="34"/>
      <c r="G18" s="34"/>
      <c r="H18" s="34"/>
      <c r="I18" s="34"/>
      <c r="J18" s="34"/>
      <c r="K18" s="34"/>
      <c r="L18" s="4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2" customHeight="1">
      <c r="A19" s="34"/>
      <c r="B19" s="35"/>
      <c r="C19" s="34"/>
      <c r="D19" s="27" t="s">
        <v>25</v>
      </c>
      <c r="E19" s="34"/>
      <c r="F19" s="34"/>
      <c r="G19" s="34"/>
      <c r="H19" s="34"/>
      <c r="I19" s="27" t="s">
        <v>22</v>
      </c>
      <c r="J19" s="28" t="str">
        <f>'Rekapitulácia stavby'!AN13</f>
        <v>Vyplň údaj</v>
      </c>
      <c r="K19" s="34"/>
      <c r="L19" s="4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8" customHeight="1">
      <c r="A20" s="34"/>
      <c r="B20" s="35"/>
      <c r="C20" s="34"/>
      <c r="D20" s="34"/>
      <c r="E20" s="286" t="str">
        <f>'Rekapitulácia stavby'!E14</f>
        <v>Vyplň údaj</v>
      </c>
      <c r="F20" s="244"/>
      <c r="G20" s="244"/>
      <c r="H20" s="244"/>
      <c r="I20" s="27" t="s">
        <v>24</v>
      </c>
      <c r="J20" s="28" t="str">
        <f>'Rekapitulácia stavby'!AN14</f>
        <v>Vyplň údaj</v>
      </c>
      <c r="K20" s="34"/>
      <c r="L20" s="4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6.95" customHeight="1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4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2" customHeight="1">
      <c r="A22" s="34"/>
      <c r="B22" s="35"/>
      <c r="C22" s="34"/>
      <c r="D22" s="27" t="s">
        <v>27</v>
      </c>
      <c r="E22" s="34"/>
      <c r="F22" s="34"/>
      <c r="G22" s="34"/>
      <c r="H22" s="34"/>
      <c r="I22" s="27" t="s">
        <v>22</v>
      </c>
      <c r="J22" s="25" t="s">
        <v>1</v>
      </c>
      <c r="K22" s="34"/>
      <c r="L22" s="4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8" customHeight="1">
      <c r="A23" s="34"/>
      <c r="B23" s="35"/>
      <c r="C23" s="34"/>
      <c r="D23" s="34"/>
      <c r="E23" s="25" t="s">
        <v>28</v>
      </c>
      <c r="F23" s="34"/>
      <c r="G23" s="34"/>
      <c r="H23" s="34"/>
      <c r="I23" s="27" t="s">
        <v>24</v>
      </c>
      <c r="J23" s="25" t="s">
        <v>1</v>
      </c>
      <c r="K23" s="34"/>
      <c r="L23" s="4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6.95" customHeight="1">
      <c r="A24" s="34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4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12" customHeight="1">
      <c r="A25" s="34"/>
      <c r="B25" s="35"/>
      <c r="C25" s="34"/>
      <c r="D25" s="27" t="s">
        <v>30</v>
      </c>
      <c r="E25" s="34"/>
      <c r="F25" s="34"/>
      <c r="G25" s="34"/>
      <c r="H25" s="34"/>
      <c r="I25" s="27" t="s">
        <v>22</v>
      </c>
      <c r="J25" s="25" t="str">
        <f>IF('Rekapitulácia stavby'!AN19="","",'Rekapitulácia stavby'!AN19)</f>
        <v/>
      </c>
      <c r="K25" s="34"/>
      <c r="L25" s="4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8" customHeight="1">
      <c r="A26" s="34"/>
      <c r="B26" s="35"/>
      <c r="C26" s="34"/>
      <c r="D26" s="34"/>
      <c r="E26" s="25" t="str">
        <f>IF('Rekapitulácia stavby'!E20="","",'Rekapitulácia stavby'!E20)</f>
        <v xml:space="preserve"> </v>
      </c>
      <c r="F26" s="34"/>
      <c r="G26" s="34"/>
      <c r="H26" s="34"/>
      <c r="I26" s="27" t="s">
        <v>24</v>
      </c>
      <c r="J26" s="25" t="str">
        <f>IF('Rekapitulácia stavby'!AN20="","",'Rekapitulácia stavby'!AN20)</f>
        <v/>
      </c>
      <c r="K26" s="34"/>
      <c r="L26" s="4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47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12" customHeight="1">
      <c r="A28" s="34"/>
      <c r="B28" s="35"/>
      <c r="C28" s="34"/>
      <c r="D28" s="27" t="s">
        <v>32</v>
      </c>
      <c r="E28" s="34"/>
      <c r="F28" s="34"/>
      <c r="G28" s="34"/>
      <c r="H28" s="34"/>
      <c r="I28" s="34"/>
      <c r="J28" s="34"/>
      <c r="K28" s="34"/>
      <c r="L28" s="4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8" customFormat="1" ht="16.5" customHeight="1">
      <c r="A29" s="115"/>
      <c r="B29" s="116"/>
      <c r="C29" s="115"/>
      <c r="D29" s="115"/>
      <c r="E29" s="249" t="s">
        <v>1</v>
      </c>
      <c r="F29" s="249"/>
      <c r="G29" s="249"/>
      <c r="H29" s="249"/>
      <c r="I29" s="115"/>
      <c r="J29" s="115"/>
      <c r="K29" s="115"/>
      <c r="L29" s="117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s="2" customFormat="1" ht="6.95" customHeight="1">
      <c r="A30" s="34"/>
      <c r="B30" s="35"/>
      <c r="C30" s="34"/>
      <c r="D30" s="34"/>
      <c r="E30" s="34"/>
      <c r="F30" s="34"/>
      <c r="G30" s="34"/>
      <c r="H30" s="34"/>
      <c r="I30" s="34"/>
      <c r="J30" s="34"/>
      <c r="K30" s="34"/>
      <c r="L30" s="4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5"/>
      <c r="C31" s="34"/>
      <c r="D31" s="71"/>
      <c r="E31" s="71"/>
      <c r="F31" s="71"/>
      <c r="G31" s="71"/>
      <c r="H31" s="71"/>
      <c r="I31" s="71"/>
      <c r="J31" s="71"/>
      <c r="K31" s="71"/>
      <c r="L31" s="4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5"/>
      <c r="C32" s="34"/>
      <c r="D32" s="25" t="s">
        <v>128</v>
      </c>
      <c r="E32" s="34"/>
      <c r="F32" s="34"/>
      <c r="G32" s="34"/>
      <c r="H32" s="34"/>
      <c r="I32" s="34"/>
      <c r="J32" s="33">
        <f>J98</f>
        <v>0</v>
      </c>
      <c r="K32" s="34"/>
      <c r="L32" s="4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5"/>
      <c r="C33" s="34"/>
      <c r="D33" s="32" t="s">
        <v>119</v>
      </c>
      <c r="E33" s="34"/>
      <c r="F33" s="34"/>
      <c r="G33" s="34"/>
      <c r="H33" s="34"/>
      <c r="I33" s="34"/>
      <c r="J33" s="33">
        <f>J109</f>
        <v>0</v>
      </c>
      <c r="K33" s="34"/>
      <c r="L33" s="4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25.35" customHeight="1">
      <c r="A34" s="34"/>
      <c r="B34" s="35"/>
      <c r="C34" s="34"/>
      <c r="D34" s="118" t="s">
        <v>35</v>
      </c>
      <c r="E34" s="34"/>
      <c r="F34" s="34"/>
      <c r="G34" s="34"/>
      <c r="H34" s="34"/>
      <c r="I34" s="34"/>
      <c r="J34" s="76">
        <f>ROUND(J32 + J33, 2)</f>
        <v>0</v>
      </c>
      <c r="K34" s="34"/>
      <c r="L34" s="4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6.95" customHeight="1">
      <c r="A35" s="34"/>
      <c r="B35" s="35"/>
      <c r="C35" s="34"/>
      <c r="D35" s="71"/>
      <c r="E35" s="71"/>
      <c r="F35" s="71"/>
      <c r="G35" s="71"/>
      <c r="H35" s="71"/>
      <c r="I35" s="71"/>
      <c r="J35" s="71"/>
      <c r="K35" s="71"/>
      <c r="L35" s="4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customHeight="1">
      <c r="A36" s="34"/>
      <c r="B36" s="35"/>
      <c r="C36" s="34"/>
      <c r="D36" s="34"/>
      <c r="E36" s="34"/>
      <c r="F36" s="38" t="s">
        <v>37</v>
      </c>
      <c r="G36" s="34"/>
      <c r="H36" s="34"/>
      <c r="I36" s="38" t="s">
        <v>36</v>
      </c>
      <c r="J36" s="38" t="s">
        <v>38</v>
      </c>
      <c r="K36" s="34"/>
      <c r="L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customHeight="1">
      <c r="A37" s="34"/>
      <c r="B37" s="35"/>
      <c r="C37" s="34"/>
      <c r="D37" s="119" t="s">
        <v>39</v>
      </c>
      <c r="E37" s="40" t="s">
        <v>40</v>
      </c>
      <c r="F37" s="120">
        <f>ROUND((SUM(BE109:BE116) + SUM(BE138:BE166)),  2)</f>
        <v>0</v>
      </c>
      <c r="G37" s="121"/>
      <c r="H37" s="121"/>
      <c r="I37" s="122">
        <v>0.2</v>
      </c>
      <c r="J37" s="120">
        <f>ROUND(((SUM(BE109:BE116) + SUM(BE138:BE166))*I37),  2)</f>
        <v>0</v>
      </c>
      <c r="K37" s="34"/>
      <c r="L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35"/>
      <c r="C38" s="34"/>
      <c r="D38" s="34"/>
      <c r="E38" s="40" t="s">
        <v>41</v>
      </c>
      <c r="F38" s="120">
        <f>ROUND((SUM(BF109:BF116) + SUM(BF138:BF166)),  2)</f>
        <v>0</v>
      </c>
      <c r="G38" s="121"/>
      <c r="H38" s="121"/>
      <c r="I38" s="122">
        <v>0.2</v>
      </c>
      <c r="J38" s="120">
        <f>ROUND(((SUM(BF109:BF116) + SUM(BF138:BF166))*I38),  2)</f>
        <v>0</v>
      </c>
      <c r="K38" s="34"/>
      <c r="L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14.45" hidden="1" customHeight="1">
      <c r="A39" s="34"/>
      <c r="B39" s="35"/>
      <c r="C39" s="34"/>
      <c r="D39" s="34"/>
      <c r="E39" s="27" t="s">
        <v>42</v>
      </c>
      <c r="F39" s="123">
        <f>ROUND((SUM(BG109:BG116) + SUM(BG138:BG166)),  2)</f>
        <v>0</v>
      </c>
      <c r="G39" s="34"/>
      <c r="H39" s="34"/>
      <c r="I39" s="124">
        <v>0.2</v>
      </c>
      <c r="J39" s="123">
        <f>0</f>
        <v>0</v>
      </c>
      <c r="K39" s="34"/>
      <c r="L39" s="4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hidden="1" customHeight="1">
      <c r="A40" s="34"/>
      <c r="B40" s="35"/>
      <c r="C40" s="34"/>
      <c r="D40" s="34"/>
      <c r="E40" s="27" t="s">
        <v>43</v>
      </c>
      <c r="F40" s="123">
        <f>ROUND((SUM(BH109:BH116) + SUM(BH138:BH166)),  2)</f>
        <v>0</v>
      </c>
      <c r="G40" s="34"/>
      <c r="H40" s="34"/>
      <c r="I40" s="124">
        <v>0.2</v>
      </c>
      <c r="J40" s="123">
        <f>0</f>
        <v>0</v>
      </c>
      <c r="K40" s="34"/>
      <c r="L40" s="4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2" customFormat="1" ht="14.45" hidden="1" customHeight="1">
      <c r="A41" s="34"/>
      <c r="B41" s="35"/>
      <c r="C41" s="34"/>
      <c r="D41" s="34"/>
      <c r="E41" s="40" t="s">
        <v>44</v>
      </c>
      <c r="F41" s="120">
        <f>ROUND((SUM(BI109:BI116) + SUM(BI138:BI166)),  2)</f>
        <v>0</v>
      </c>
      <c r="G41" s="121"/>
      <c r="H41" s="121"/>
      <c r="I41" s="122">
        <v>0</v>
      </c>
      <c r="J41" s="120">
        <f>0</f>
        <v>0</v>
      </c>
      <c r="K41" s="34"/>
      <c r="L41" s="47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s="2" customFormat="1" ht="6.95" customHeight="1">
      <c r="A42" s="34"/>
      <c r="B42" s="35"/>
      <c r="C42" s="34"/>
      <c r="D42" s="34"/>
      <c r="E42" s="34"/>
      <c r="F42" s="34"/>
      <c r="G42" s="34"/>
      <c r="H42" s="34"/>
      <c r="I42" s="34"/>
      <c r="J42" s="34"/>
      <c r="K42" s="34"/>
      <c r="L42" s="47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5.35" customHeight="1">
      <c r="A43" s="34"/>
      <c r="B43" s="35"/>
      <c r="C43" s="112"/>
      <c r="D43" s="125" t="s">
        <v>45</v>
      </c>
      <c r="E43" s="65"/>
      <c r="F43" s="65"/>
      <c r="G43" s="126" t="s">
        <v>46</v>
      </c>
      <c r="H43" s="127" t="s">
        <v>47</v>
      </c>
      <c r="I43" s="65"/>
      <c r="J43" s="128">
        <f>SUM(J34:J41)</f>
        <v>0</v>
      </c>
      <c r="K43" s="129"/>
      <c r="L43" s="47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14.45" customHeight="1">
      <c r="A44" s="34"/>
      <c r="B44" s="35"/>
      <c r="C44" s="34"/>
      <c r="D44" s="34"/>
      <c r="E44" s="34"/>
      <c r="F44" s="34"/>
      <c r="G44" s="34"/>
      <c r="H44" s="34"/>
      <c r="I44" s="34"/>
      <c r="J44" s="34"/>
      <c r="K44" s="34"/>
      <c r="L44" s="47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7"/>
      <c r="D50" s="48" t="s">
        <v>48</v>
      </c>
      <c r="E50" s="49"/>
      <c r="F50" s="49"/>
      <c r="G50" s="48" t="s">
        <v>49</v>
      </c>
      <c r="H50" s="49"/>
      <c r="I50" s="49"/>
      <c r="J50" s="49"/>
      <c r="K50" s="49"/>
      <c r="L50" s="47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5"/>
      <c r="C61" s="34"/>
      <c r="D61" s="50" t="s">
        <v>50</v>
      </c>
      <c r="E61" s="37"/>
      <c r="F61" s="130" t="s">
        <v>51</v>
      </c>
      <c r="G61" s="50" t="s">
        <v>50</v>
      </c>
      <c r="H61" s="37"/>
      <c r="I61" s="37"/>
      <c r="J61" s="131" t="s">
        <v>51</v>
      </c>
      <c r="K61" s="37"/>
      <c r="L61" s="47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5"/>
      <c r="C65" s="34"/>
      <c r="D65" s="48" t="s">
        <v>52</v>
      </c>
      <c r="E65" s="51"/>
      <c r="F65" s="51"/>
      <c r="G65" s="48" t="s">
        <v>53</v>
      </c>
      <c r="H65" s="51"/>
      <c r="I65" s="51"/>
      <c r="J65" s="51"/>
      <c r="K65" s="51"/>
      <c r="L65" s="47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5"/>
      <c r="C76" s="34"/>
      <c r="D76" s="50" t="s">
        <v>50</v>
      </c>
      <c r="E76" s="37"/>
      <c r="F76" s="130" t="s">
        <v>51</v>
      </c>
      <c r="G76" s="50" t="s">
        <v>50</v>
      </c>
      <c r="H76" s="37"/>
      <c r="I76" s="37"/>
      <c r="J76" s="131" t="s">
        <v>51</v>
      </c>
      <c r="K76" s="37"/>
      <c r="L76" s="47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47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31" s="2" customFormat="1" ht="6.95" customHeight="1">
      <c r="A81" s="34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4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31" s="2" customFormat="1" ht="24.95" customHeight="1">
      <c r="A82" s="34"/>
      <c r="B82" s="35"/>
      <c r="C82" s="21" t="s">
        <v>129</v>
      </c>
      <c r="D82" s="34"/>
      <c r="E82" s="34"/>
      <c r="F82" s="34"/>
      <c r="G82" s="34"/>
      <c r="H82" s="34"/>
      <c r="I82" s="34"/>
      <c r="J82" s="34"/>
      <c r="K82" s="34"/>
      <c r="L82" s="4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31" s="2" customFormat="1" ht="6.95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4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31" s="2" customFormat="1" ht="12" customHeight="1">
      <c r="A84" s="34"/>
      <c r="B84" s="35"/>
      <c r="C84" s="27" t="s">
        <v>15</v>
      </c>
      <c r="D84" s="34"/>
      <c r="E84" s="34"/>
      <c r="F84" s="34"/>
      <c r="G84" s="34"/>
      <c r="H84" s="34"/>
      <c r="I84" s="34"/>
      <c r="J84" s="34"/>
      <c r="K84" s="34"/>
      <c r="L84" s="4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31" s="2" customFormat="1" ht="16.5" customHeight="1">
      <c r="A85" s="34"/>
      <c r="B85" s="35"/>
      <c r="C85" s="34"/>
      <c r="D85" s="34"/>
      <c r="E85" s="283" t="str">
        <f>E7</f>
        <v>Výstavba a obnova občianskej infraštruktúry v lesných ekosystémoch SNV</v>
      </c>
      <c r="F85" s="284"/>
      <c r="G85" s="284"/>
      <c r="H85" s="284"/>
      <c r="I85" s="34"/>
      <c r="J85" s="34"/>
      <c r="K85" s="34"/>
      <c r="L85" s="4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31" s="1" customFormat="1" ht="12" customHeight="1">
      <c r="B86" s="20"/>
      <c r="C86" s="27" t="s">
        <v>126</v>
      </c>
      <c r="L86" s="20"/>
    </row>
    <row r="87" spans="1:31" s="2" customFormat="1" ht="16.5" customHeight="1">
      <c r="A87" s="34"/>
      <c r="B87" s="35"/>
      <c r="C87" s="34"/>
      <c r="D87" s="34"/>
      <c r="E87" s="283" t="s">
        <v>563</v>
      </c>
      <c r="F87" s="285"/>
      <c r="G87" s="285"/>
      <c r="H87" s="285"/>
      <c r="I87" s="34"/>
      <c r="J87" s="34"/>
      <c r="K87" s="34"/>
      <c r="L87" s="4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31" s="2" customFormat="1" ht="12" customHeight="1">
      <c r="A88" s="34"/>
      <c r="B88" s="35"/>
      <c r="C88" s="27" t="s">
        <v>264</v>
      </c>
      <c r="D88" s="34"/>
      <c r="E88" s="34"/>
      <c r="F88" s="34"/>
      <c r="G88" s="34"/>
      <c r="H88" s="34"/>
      <c r="I88" s="34"/>
      <c r="J88" s="34"/>
      <c r="K88" s="34"/>
      <c r="L88" s="4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31" s="2" customFormat="1" ht="16.5" customHeight="1">
      <c r="A89" s="34"/>
      <c r="B89" s="35"/>
      <c r="C89" s="34"/>
      <c r="D89" s="34"/>
      <c r="E89" s="237" t="str">
        <f>E11</f>
        <v>SO 05-1 - Lavičky a odpadkové koše, ohnisko</v>
      </c>
      <c r="F89" s="285"/>
      <c r="G89" s="285"/>
      <c r="H89" s="285"/>
      <c r="I89" s="34"/>
      <c r="J89" s="34"/>
      <c r="K89" s="34"/>
      <c r="L89" s="4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31" s="2" customFormat="1" ht="6.95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4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31" s="2" customFormat="1" ht="12" customHeight="1">
      <c r="A91" s="34"/>
      <c r="B91" s="35"/>
      <c r="C91" s="27" t="s">
        <v>18</v>
      </c>
      <c r="D91" s="34"/>
      <c r="E91" s="34"/>
      <c r="F91" s="25" t="str">
        <f>F14</f>
        <v>Lesy mesta Spišská Nová Ves</v>
      </c>
      <c r="G91" s="34"/>
      <c r="H91" s="34"/>
      <c r="I91" s="27" t="s">
        <v>20</v>
      </c>
      <c r="J91" s="60">
        <f>IF(J14="","",J14)</f>
        <v>44873</v>
      </c>
      <c r="K91" s="34"/>
      <c r="L91" s="4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31" s="2" customFormat="1" ht="6.95" customHeight="1">
      <c r="A92" s="34"/>
      <c r="B92" s="35"/>
      <c r="C92" s="34"/>
      <c r="D92" s="34"/>
      <c r="E92" s="34"/>
      <c r="F92" s="34"/>
      <c r="G92" s="34"/>
      <c r="H92" s="34"/>
      <c r="I92" s="34"/>
      <c r="J92" s="34"/>
      <c r="K92" s="34"/>
      <c r="L92" s="47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31" s="2" customFormat="1" ht="15.2" customHeight="1">
      <c r="A93" s="34"/>
      <c r="B93" s="35"/>
      <c r="C93" s="27" t="s">
        <v>21</v>
      </c>
      <c r="D93" s="34"/>
      <c r="E93" s="34"/>
      <c r="F93" s="25" t="str">
        <f>E17</f>
        <v xml:space="preserve">Lesy mesta Spišská Nová Ves s.r.o. </v>
      </c>
      <c r="G93" s="34"/>
      <c r="H93" s="34"/>
      <c r="I93" s="27" t="s">
        <v>27</v>
      </c>
      <c r="J93" s="30" t="str">
        <f>E23</f>
        <v>MK2 PLUS, s.r.o.</v>
      </c>
      <c r="K93" s="34"/>
      <c r="L93" s="47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31" s="2" customFormat="1" ht="15.2" customHeight="1">
      <c r="A94" s="34"/>
      <c r="B94" s="35"/>
      <c r="C94" s="27" t="s">
        <v>25</v>
      </c>
      <c r="D94" s="34"/>
      <c r="E94" s="34"/>
      <c r="F94" s="25" t="str">
        <f>IF(E20="","",E20)</f>
        <v>Vyplň údaj</v>
      </c>
      <c r="G94" s="34"/>
      <c r="H94" s="34"/>
      <c r="I94" s="27" t="s">
        <v>30</v>
      </c>
      <c r="J94" s="30" t="str">
        <f>E26</f>
        <v xml:space="preserve"> </v>
      </c>
      <c r="K94" s="34"/>
      <c r="L94" s="47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31" s="2" customFormat="1" ht="10.35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47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31" s="2" customFormat="1" ht="29.25" customHeight="1">
      <c r="A96" s="34"/>
      <c r="B96" s="35"/>
      <c r="C96" s="132" t="s">
        <v>130</v>
      </c>
      <c r="D96" s="112"/>
      <c r="E96" s="112"/>
      <c r="F96" s="112"/>
      <c r="G96" s="112"/>
      <c r="H96" s="112"/>
      <c r="I96" s="112"/>
      <c r="J96" s="133" t="s">
        <v>131</v>
      </c>
      <c r="K96" s="112"/>
      <c r="L96" s="47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</row>
    <row r="97" spans="1:65" s="2" customFormat="1" ht="10.35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47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pans="1:65" s="2" customFormat="1" ht="22.9" customHeight="1">
      <c r="A98" s="34"/>
      <c r="B98" s="35"/>
      <c r="C98" s="134" t="s">
        <v>132</v>
      </c>
      <c r="D98" s="34"/>
      <c r="E98" s="34"/>
      <c r="F98" s="34"/>
      <c r="G98" s="34"/>
      <c r="H98" s="34"/>
      <c r="I98" s="34"/>
      <c r="J98" s="76">
        <f>J138</f>
        <v>0</v>
      </c>
      <c r="K98" s="34"/>
      <c r="L98" s="47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U98" s="17" t="s">
        <v>133</v>
      </c>
    </row>
    <row r="99" spans="1:65" s="9" customFormat="1" ht="24.95" customHeight="1">
      <c r="B99" s="135"/>
      <c r="D99" s="136" t="s">
        <v>134</v>
      </c>
      <c r="E99" s="137"/>
      <c r="F99" s="137"/>
      <c r="G99" s="137"/>
      <c r="H99" s="137"/>
      <c r="I99" s="137"/>
      <c r="J99" s="138">
        <f>J139</f>
        <v>0</v>
      </c>
      <c r="L99" s="135"/>
    </row>
    <row r="100" spans="1:65" s="10" customFormat="1" ht="19.899999999999999" customHeight="1">
      <c r="B100" s="139"/>
      <c r="D100" s="140" t="s">
        <v>135</v>
      </c>
      <c r="E100" s="141"/>
      <c r="F100" s="141"/>
      <c r="G100" s="141"/>
      <c r="H100" s="141"/>
      <c r="I100" s="141"/>
      <c r="J100" s="142">
        <f>J140</f>
        <v>0</v>
      </c>
      <c r="L100" s="139"/>
    </row>
    <row r="101" spans="1:65" s="10" customFormat="1" ht="19.899999999999999" customHeight="1">
      <c r="B101" s="139"/>
      <c r="D101" s="140" t="s">
        <v>266</v>
      </c>
      <c r="E101" s="141"/>
      <c r="F101" s="141"/>
      <c r="G101" s="141"/>
      <c r="H101" s="141"/>
      <c r="I101" s="141"/>
      <c r="J101" s="142">
        <f>J145</f>
        <v>0</v>
      </c>
      <c r="L101" s="139"/>
    </row>
    <row r="102" spans="1:65" s="10" customFormat="1" ht="19.899999999999999" customHeight="1">
      <c r="B102" s="139"/>
      <c r="D102" s="140" t="s">
        <v>269</v>
      </c>
      <c r="E102" s="141"/>
      <c r="F102" s="141"/>
      <c r="G102" s="141"/>
      <c r="H102" s="141"/>
      <c r="I102" s="141"/>
      <c r="J102" s="142">
        <f>J154</f>
        <v>0</v>
      </c>
      <c r="L102" s="139"/>
    </row>
    <row r="103" spans="1:65" s="9" customFormat="1" ht="24.95" customHeight="1">
      <c r="B103" s="135"/>
      <c r="D103" s="136" t="s">
        <v>136</v>
      </c>
      <c r="E103" s="137"/>
      <c r="F103" s="137"/>
      <c r="G103" s="137"/>
      <c r="H103" s="137"/>
      <c r="I103" s="137"/>
      <c r="J103" s="138">
        <f>J156</f>
        <v>0</v>
      </c>
      <c r="L103" s="135"/>
    </row>
    <row r="104" spans="1:65" s="10" customFormat="1" ht="19.899999999999999" customHeight="1">
      <c r="B104" s="139"/>
      <c r="D104" s="140" t="s">
        <v>137</v>
      </c>
      <c r="E104" s="141"/>
      <c r="F104" s="141"/>
      <c r="G104" s="141"/>
      <c r="H104" s="141"/>
      <c r="I104" s="141"/>
      <c r="J104" s="142">
        <f>J157</f>
        <v>0</v>
      </c>
      <c r="L104" s="139"/>
    </row>
    <row r="105" spans="1:65" s="9" customFormat="1" ht="24.95" customHeight="1">
      <c r="B105" s="135"/>
      <c r="D105" s="136" t="s">
        <v>521</v>
      </c>
      <c r="E105" s="137"/>
      <c r="F105" s="137"/>
      <c r="G105" s="137"/>
      <c r="H105" s="137"/>
      <c r="I105" s="137"/>
      <c r="J105" s="138">
        <f>J163</f>
        <v>0</v>
      </c>
      <c r="L105" s="135"/>
    </row>
    <row r="106" spans="1:65" s="9" customFormat="1" ht="24.95" customHeight="1">
      <c r="B106" s="135"/>
      <c r="D106" s="136" t="s">
        <v>272</v>
      </c>
      <c r="E106" s="137"/>
      <c r="F106" s="137"/>
      <c r="G106" s="137"/>
      <c r="H106" s="137"/>
      <c r="I106" s="137"/>
      <c r="J106" s="138">
        <f>J165</f>
        <v>0</v>
      </c>
      <c r="L106" s="135"/>
    </row>
    <row r="107" spans="1:65" s="2" customFormat="1" ht="21.75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47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65" s="2" customFormat="1" ht="6.95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47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65" s="2" customFormat="1" ht="29.25" customHeight="1">
      <c r="A109" s="34"/>
      <c r="B109" s="35"/>
      <c r="C109" s="134" t="s">
        <v>139</v>
      </c>
      <c r="D109" s="34"/>
      <c r="E109" s="34"/>
      <c r="F109" s="34"/>
      <c r="G109" s="34"/>
      <c r="H109" s="34"/>
      <c r="I109" s="34"/>
      <c r="J109" s="143">
        <f>ROUND(J110 + J111 + J112 + J113 + J114 + J115,2)</f>
        <v>0</v>
      </c>
      <c r="K109" s="34"/>
      <c r="L109" s="47"/>
      <c r="N109" s="144" t="s">
        <v>39</v>
      </c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65" s="2" customFormat="1" ht="18" customHeight="1">
      <c r="A110" s="34"/>
      <c r="B110" s="145"/>
      <c r="C110" s="146"/>
      <c r="D110" s="240" t="s">
        <v>140</v>
      </c>
      <c r="E110" s="287"/>
      <c r="F110" s="287"/>
      <c r="G110" s="146"/>
      <c r="H110" s="146"/>
      <c r="I110" s="146"/>
      <c r="J110" s="104">
        <v>0</v>
      </c>
      <c r="K110" s="146"/>
      <c r="L110" s="148"/>
      <c r="M110" s="149"/>
      <c r="N110" s="150" t="s">
        <v>41</v>
      </c>
      <c r="O110" s="149"/>
      <c r="P110" s="149"/>
      <c r="Q110" s="149"/>
      <c r="R110" s="149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9"/>
      <c r="AG110" s="149"/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51" t="s">
        <v>141</v>
      </c>
      <c r="AZ110" s="149"/>
      <c r="BA110" s="149"/>
      <c r="BB110" s="149"/>
      <c r="BC110" s="149"/>
      <c r="BD110" s="149"/>
      <c r="BE110" s="152">
        <f t="shared" ref="BE110:BE115" si="0">IF(N110="základná",J110,0)</f>
        <v>0</v>
      </c>
      <c r="BF110" s="152">
        <f t="shared" ref="BF110:BF115" si="1">IF(N110="znížená",J110,0)</f>
        <v>0</v>
      </c>
      <c r="BG110" s="152">
        <f t="shared" ref="BG110:BG115" si="2">IF(N110="zákl. prenesená",J110,0)</f>
        <v>0</v>
      </c>
      <c r="BH110" s="152">
        <f t="shared" ref="BH110:BH115" si="3">IF(N110="zníž. prenesená",J110,0)</f>
        <v>0</v>
      </c>
      <c r="BI110" s="152">
        <f t="shared" ref="BI110:BI115" si="4">IF(N110="nulová",J110,0)</f>
        <v>0</v>
      </c>
      <c r="BJ110" s="151" t="s">
        <v>94</v>
      </c>
      <c r="BK110" s="149"/>
      <c r="BL110" s="149"/>
      <c r="BM110" s="149"/>
    </row>
    <row r="111" spans="1:65" s="2" customFormat="1" ht="18" customHeight="1">
      <c r="A111" s="34"/>
      <c r="B111" s="145"/>
      <c r="C111" s="146"/>
      <c r="D111" s="240" t="s">
        <v>142</v>
      </c>
      <c r="E111" s="287"/>
      <c r="F111" s="287"/>
      <c r="G111" s="146"/>
      <c r="H111" s="146"/>
      <c r="I111" s="146"/>
      <c r="J111" s="104">
        <v>0</v>
      </c>
      <c r="K111" s="146"/>
      <c r="L111" s="148"/>
      <c r="M111" s="149"/>
      <c r="N111" s="150" t="s">
        <v>41</v>
      </c>
      <c r="O111" s="149"/>
      <c r="P111" s="149"/>
      <c r="Q111" s="149"/>
      <c r="R111" s="149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9"/>
      <c r="AG111" s="149"/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51" t="s">
        <v>141</v>
      </c>
      <c r="AZ111" s="149"/>
      <c r="BA111" s="149"/>
      <c r="BB111" s="149"/>
      <c r="BC111" s="149"/>
      <c r="BD111" s="149"/>
      <c r="BE111" s="152">
        <f t="shared" si="0"/>
        <v>0</v>
      </c>
      <c r="BF111" s="152">
        <f t="shared" si="1"/>
        <v>0</v>
      </c>
      <c r="BG111" s="152">
        <f t="shared" si="2"/>
        <v>0</v>
      </c>
      <c r="BH111" s="152">
        <f t="shared" si="3"/>
        <v>0</v>
      </c>
      <c r="BI111" s="152">
        <f t="shared" si="4"/>
        <v>0</v>
      </c>
      <c r="BJ111" s="151" t="s">
        <v>94</v>
      </c>
      <c r="BK111" s="149"/>
      <c r="BL111" s="149"/>
      <c r="BM111" s="149"/>
    </row>
    <row r="112" spans="1:65" s="2" customFormat="1" ht="18" customHeight="1">
      <c r="A112" s="34"/>
      <c r="B112" s="145"/>
      <c r="C112" s="146"/>
      <c r="D112" s="240" t="s">
        <v>143</v>
      </c>
      <c r="E112" s="287"/>
      <c r="F112" s="287"/>
      <c r="G112" s="146"/>
      <c r="H112" s="146"/>
      <c r="I112" s="146"/>
      <c r="J112" s="104">
        <v>0</v>
      </c>
      <c r="K112" s="146"/>
      <c r="L112" s="148"/>
      <c r="M112" s="149"/>
      <c r="N112" s="150" t="s">
        <v>41</v>
      </c>
      <c r="O112" s="149"/>
      <c r="P112" s="149"/>
      <c r="Q112" s="149"/>
      <c r="R112" s="149"/>
      <c r="S112" s="146"/>
      <c r="T112" s="146"/>
      <c r="U112" s="146"/>
      <c r="V112" s="146"/>
      <c r="W112" s="146"/>
      <c r="X112" s="146"/>
      <c r="Y112" s="146"/>
      <c r="Z112" s="146"/>
      <c r="AA112" s="146"/>
      <c r="AB112" s="146"/>
      <c r="AC112" s="146"/>
      <c r="AD112" s="146"/>
      <c r="AE112" s="146"/>
      <c r="AF112" s="149"/>
      <c r="AG112" s="149"/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51" t="s">
        <v>141</v>
      </c>
      <c r="AZ112" s="149"/>
      <c r="BA112" s="149"/>
      <c r="BB112" s="149"/>
      <c r="BC112" s="149"/>
      <c r="BD112" s="149"/>
      <c r="BE112" s="152">
        <f t="shared" si="0"/>
        <v>0</v>
      </c>
      <c r="BF112" s="152">
        <f t="shared" si="1"/>
        <v>0</v>
      </c>
      <c r="BG112" s="152">
        <f t="shared" si="2"/>
        <v>0</v>
      </c>
      <c r="BH112" s="152">
        <f t="shared" si="3"/>
        <v>0</v>
      </c>
      <c r="BI112" s="152">
        <f t="shared" si="4"/>
        <v>0</v>
      </c>
      <c r="BJ112" s="151" t="s">
        <v>94</v>
      </c>
      <c r="BK112" s="149"/>
      <c r="BL112" s="149"/>
      <c r="BM112" s="149"/>
    </row>
    <row r="113" spans="1:65" s="2" customFormat="1" ht="18" customHeight="1">
      <c r="A113" s="34"/>
      <c r="B113" s="145"/>
      <c r="C113" s="146"/>
      <c r="D113" s="240" t="s">
        <v>144</v>
      </c>
      <c r="E113" s="287"/>
      <c r="F113" s="287"/>
      <c r="G113" s="146"/>
      <c r="H113" s="146"/>
      <c r="I113" s="146"/>
      <c r="J113" s="104">
        <v>0</v>
      </c>
      <c r="K113" s="146"/>
      <c r="L113" s="148"/>
      <c r="M113" s="149"/>
      <c r="N113" s="150" t="s">
        <v>41</v>
      </c>
      <c r="O113" s="149"/>
      <c r="P113" s="149"/>
      <c r="Q113" s="149"/>
      <c r="R113" s="149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146"/>
      <c r="AF113" s="149"/>
      <c r="AG113" s="149"/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51" t="s">
        <v>141</v>
      </c>
      <c r="AZ113" s="149"/>
      <c r="BA113" s="149"/>
      <c r="BB113" s="149"/>
      <c r="BC113" s="149"/>
      <c r="BD113" s="149"/>
      <c r="BE113" s="152">
        <f t="shared" si="0"/>
        <v>0</v>
      </c>
      <c r="BF113" s="152">
        <f t="shared" si="1"/>
        <v>0</v>
      </c>
      <c r="BG113" s="152">
        <f t="shared" si="2"/>
        <v>0</v>
      </c>
      <c r="BH113" s="152">
        <f t="shared" si="3"/>
        <v>0</v>
      </c>
      <c r="BI113" s="152">
        <f t="shared" si="4"/>
        <v>0</v>
      </c>
      <c r="BJ113" s="151" t="s">
        <v>94</v>
      </c>
      <c r="BK113" s="149"/>
      <c r="BL113" s="149"/>
      <c r="BM113" s="149"/>
    </row>
    <row r="114" spans="1:65" s="2" customFormat="1" ht="18" customHeight="1">
      <c r="A114" s="34"/>
      <c r="B114" s="145"/>
      <c r="C114" s="146"/>
      <c r="D114" s="240" t="s">
        <v>145</v>
      </c>
      <c r="E114" s="287"/>
      <c r="F114" s="287"/>
      <c r="G114" s="146"/>
      <c r="H114" s="146"/>
      <c r="I114" s="146"/>
      <c r="J114" s="104">
        <v>0</v>
      </c>
      <c r="K114" s="146"/>
      <c r="L114" s="148"/>
      <c r="M114" s="149"/>
      <c r="N114" s="150" t="s">
        <v>41</v>
      </c>
      <c r="O114" s="149"/>
      <c r="P114" s="149"/>
      <c r="Q114" s="149"/>
      <c r="R114" s="149"/>
      <c r="S114" s="146"/>
      <c r="T114" s="146"/>
      <c r="U114" s="146"/>
      <c r="V114" s="146"/>
      <c r="W114" s="146"/>
      <c r="X114" s="146"/>
      <c r="Y114" s="146"/>
      <c r="Z114" s="146"/>
      <c r="AA114" s="146"/>
      <c r="AB114" s="146"/>
      <c r="AC114" s="146"/>
      <c r="AD114" s="146"/>
      <c r="AE114" s="146"/>
      <c r="AF114" s="149"/>
      <c r="AG114" s="149"/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51" t="s">
        <v>141</v>
      </c>
      <c r="AZ114" s="149"/>
      <c r="BA114" s="149"/>
      <c r="BB114" s="149"/>
      <c r="BC114" s="149"/>
      <c r="BD114" s="149"/>
      <c r="BE114" s="152">
        <f t="shared" si="0"/>
        <v>0</v>
      </c>
      <c r="BF114" s="152">
        <f t="shared" si="1"/>
        <v>0</v>
      </c>
      <c r="BG114" s="152">
        <f t="shared" si="2"/>
        <v>0</v>
      </c>
      <c r="BH114" s="152">
        <f t="shared" si="3"/>
        <v>0</v>
      </c>
      <c r="BI114" s="152">
        <f t="shared" si="4"/>
        <v>0</v>
      </c>
      <c r="BJ114" s="151" t="s">
        <v>94</v>
      </c>
      <c r="BK114" s="149"/>
      <c r="BL114" s="149"/>
      <c r="BM114" s="149"/>
    </row>
    <row r="115" spans="1:65" s="2" customFormat="1" ht="18" customHeight="1">
      <c r="A115" s="34"/>
      <c r="B115" s="145"/>
      <c r="C115" s="146"/>
      <c r="D115" s="147" t="s">
        <v>146</v>
      </c>
      <c r="E115" s="146"/>
      <c r="F115" s="146"/>
      <c r="G115" s="146"/>
      <c r="H115" s="146"/>
      <c r="I115" s="146"/>
      <c r="J115" s="104">
        <f>ROUND(J32*T115,2)</f>
        <v>0</v>
      </c>
      <c r="K115" s="146"/>
      <c r="L115" s="148"/>
      <c r="M115" s="149"/>
      <c r="N115" s="150" t="s">
        <v>41</v>
      </c>
      <c r="O115" s="149"/>
      <c r="P115" s="149"/>
      <c r="Q115" s="149"/>
      <c r="R115" s="149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51" t="s">
        <v>147</v>
      </c>
      <c r="AZ115" s="149"/>
      <c r="BA115" s="149"/>
      <c r="BB115" s="149"/>
      <c r="BC115" s="149"/>
      <c r="BD115" s="149"/>
      <c r="BE115" s="152">
        <f t="shared" si="0"/>
        <v>0</v>
      </c>
      <c r="BF115" s="152">
        <f t="shared" si="1"/>
        <v>0</v>
      </c>
      <c r="BG115" s="152">
        <f t="shared" si="2"/>
        <v>0</v>
      </c>
      <c r="BH115" s="152">
        <f t="shared" si="3"/>
        <v>0</v>
      </c>
      <c r="BI115" s="152">
        <f t="shared" si="4"/>
        <v>0</v>
      </c>
      <c r="BJ115" s="151" t="s">
        <v>94</v>
      </c>
      <c r="BK115" s="149"/>
      <c r="BL115" s="149"/>
      <c r="BM115" s="149"/>
    </row>
    <row r="116" spans="1:65" s="2" customFormat="1" ht="11.25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47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29.25" customHeight="1">
      <c r="A117" s="34"/>
      <c r="B117" s="35"/>
      <c r="C117" s="111" t="s">
        <v>124</v>
      </c>
      <c r="D117" s="112"/>
      <c r="E117" s="112"/>
      <c r="F117" s="112"/>
      <c r="G117" s="112"/>
      <c r="H117" s="112"/>
      <c r="I117" s="112"/>
      <c r="J117" s="113">
        <f>ROUND(J98+J109,2)</f>
        <v>0</v>
      </c>
      <c r="K117" s="112"/>
      <c r="L117" s="47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6.95" customHeight="1">
      <c r="A118" s="34"/>
      <c r="B118" s="52"/>
      <c r="C118" s="53"/>
      <c r="D118" s="53"/>
      <c r="E118" s="53"/>
      <c r="F118" s="53"/>
      <c r="G118" s="53"/>
      <c r="H118" s="53"/>
      <c r="I118" s="53"/>
      <c r="J118" s="53"/>
      <c r="K118" s="53"/>
      <c r="L118" s="47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22" spans="1:65" s="2" customFormat="1" ht="6.95" customHeight="1">
      <c r="A122" s="34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47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5" s="2" customFormat="1" ht="24.95" customHeight="1">
      <c r="A123" s="34"/>
      <c r="B123" s="35"/>
      <c r="C123" s="21" t="s">
        <v>148</v>
      </c>
      <c r="D123" s="34"/>
      <c r="E123" s="34"/>
      <c r="F123" s="34"/>
      <c r="G123" s="34"/>
      <c r="H123" s="34"/>
      <c r="I123" s="34"/>
      <c r="J123" s="34"/>
      <c r="K123" s="34"/>
      <c r="L123" s="47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5" s="2" customFormat="1" ht="6.95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47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5" s="2" customFormat="1" ht="12" customHeight="1">
      <c r="A125" s="34"/>
      <c r="B125" s="35"/>
      <c r="C125" s="27" t="s">
        <v>15</v>
      </c>
      <c r="D125" s="34"/>
      <c r="E125" s="34"/>
      <c r="F125" s="34"/>
      <c r="G125" s="34"/>
      <c r="H125" s="34"/>
      <c r="I125" s="34"/>
      <c r="J125" s="34"/>
      <c r="K125" s="34"/>
      <c r="L125" s="47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5" s="2" customFormat="1" ht="16.5" customHeight="1">
      <c r="A126" s="34"/>
      <c r="B126" s="35"/>
      <c r="C126" s="34"/>
      <c r="D126" s="34"/>
      <c r="E126" s="283" t="str">
        <f>E7</f>
        <v>Výstavba a obnova občianskej infraštruktúry v lesných ekosystémoch SNV</v>
      </c>
      <c r="F126" s="284"/>
      <c r="G126" s="284"/>
      <c r="H126" s="284"/>
      <c r="I126" s="34"/>
      <c r="J126" s="34"/>
      <c r="K126" s="34"/>
      <c r="L126" s="47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65" s="1" customFormat="1" ht="12" customHeight="1">
      <c r="B127" s="20"/>
      <c r="C127" s="27" t="s">
        <v>126</v>
      </c>
      <c r="L127" s="20"/>
    </row>
    <row r="128" spans="1:65" s="2" customFormat="1" ht="16.5" customHeight="1">
      <c r="A128" s="34"/>
      <c r="B128" s="35"/>
      <c r="C128" s="34"/>
      <c r="D128" s="34"/>
      <c r="E128" s="283" t="s">
        <v>563</v>
      </c>
      <c r="F128" s="285"/>
      <c r="G128" s="285"/>
      <c r="H128" s="285"/>
      <c r="I128" s="34"/>
      <c r="J128" s="34"/>
      <c r="K128" s="34"/>
      <c r="L128" s="47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2" customHeight="1">
      <c r="A129" s="34"/>
      <c r="B129" s="35"/>
      <c r="C129" s="27" t="s">
        <v>264</v>
      </c>
      <c r="D129" s="34"/>
      <c r="E129" s="34"/>
      <c r="F129" s="34"/>
      <c r="G129" s="34"/>
      <c r="H129" s="34"/>
      <c r="I129" s="34"/>
      <c r="J129" s="34"/>
      <c r="K129" s="34"/>
      <c r="L129" s="47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2" customFormat="1" ht="16.5" customHeight="1">
      <c r="A130" s="34"/>
      <c r="B130" s="35"/>
      <c r="C130" s="34"/>
      <c r="D130" s="34"/>
      <c r="E130" s="237" t="str">
        <f>E11</f>
        <v>SO 05-1 - Lavičky a odpadkové koše, ohnisko</v>
      </c>
      <c r="F130" s="285"/>
      <c r="G130" s="285"/>
      <c r="H130" s="285"/>
      <c r="I130" s="34"/>
      <c r="J130" s="34"/>
      <c r="K130" s="34"/>
      <c r="L130" s="47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5" s="2" customFormat="1" ht="6.95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47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pans="1:65" s="2" customFormat="1" ht="12" customHeight="1">
      <c r="A132" s="34"/>
      <c r="B132" s="35"/>
      <c r="C132" s="27" t="s">
        <v>18</v>
      </c>
      <c r="D132" s="34"/>
      <c r="E132" s="34"/>
      <c r="F132" s="25" t="str">
        <f>F14</f>
        <v>Lesy mesta Spišská Nová Ves</v>
      </c>
      <c r="G132" s="34"/>
      <c r="H132" s="34"/>
      <c r="I132" s="27" t="s">
        <v>20</v>
      </c>
      <c r="J132" s="60">
        <f>IF(J14="","",J14)</f>
        <v>44873</v>
      </c>
      <c r="K132" s="34"/>
      <c r="L132" s="47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pans="1:65" s="2" customFormat="1" ht="6.95" customHeight="1">
      <c r="A133" s="34"/>
      <c r="B133" s="35"/>
      <c r="C133" s="34"/>
      <c r="D133" s="34"/>
      <c r="E133" s="34"/>
      <c r="F133" s="34"/>
      <c r="G133" s="34"/>
      <c r="H133" s="34"/>
      <c r="I133" s="34"/>
      <c r="J133" s="34"/>
      <c r="K133" s="34"/>
      <c r="L133" s="47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pans="1:65" s="2" customFormat="1" ht="15.2" customHeight="1">
      <c r="A134" s="34"/>
      <c r="B134" s="35"/>
      <c r="C134" s="27" t="s">
        <v>21</v>
      </c>
      <c r="D134" s="34"/>
      <c r="E134" s="34"/>
      <c r="F134" s="25" t="str">
        <f>E17</f>
        <v xml:space="preserve">Lesy mesta Spišská Nová Ves s.r.o. </v>
      </c>
      <c r="G134" s="34"/>
      <c r="H134" s="34"/>
      <c r="I134" s="27" t="s">
        <v>27</v>
      </c>
      <c r="J134" s="30" t="str">
        <f>E23</f>
        <v>MK2 PLUS, s.r.o.</v>
      </c>
      <c r="K134" s="34"/>
      <c r="L134" s="47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pans="1:65" s="2" customFormat="1" ht="15.2" customHeight="1">
      <c r="A135" s="34"/>
      <c r="B135" s="35"/>
      <c r="C135" s="27" t="s">
        <v>25</v>
      </c>
      <c r="D135" s="34"/>
      <c r="E135" s="34"/>
      <c r="F135" s="25" t="str">
        <f>IF(E20="","",E20)</f>
        <v>Vyplň údaj</v>
      </c>
      <c r="G135" s="34"/>
      <c r="H135" s="34"/>
      <c r="I135" s="27" t="s">
        <v>30</v>
      </c>
      <c r="J135" s="30" t="str">
        <f>E26</f>
        <v xml:space="preserve"> </v>
      </c>
      <c r="K135" s="34"/>
      <c r="L135" s="47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pans="1:65" s="2" customFormat="1" ht="10.35" customHeight="1">
      <c r="A136" s="34"/>
      <c r="B136" s="35"/>
      <c r="C136" s="34"/>
      <c r="D136" s="34"/>
      <c r="E136" s="34"/>
      <c r="F136" s="34"/>
      <c r="G136" s="34"/>
      <c r="H136" s="34"/>
      <c r="I136" s="34"/>
      <c r="J136" s="34"/>
      <c r="K136" s="34"/>
      <c r="L136" s="47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pans="1:65" s="11" customFormat="1" ht="29.25" customHeight="1">
      <c r="A137" s="153"/>
      <c r="B137" s="154"/>
      <c r="C137" s="155" t="s">
        <v>149</v>
      </c>
      <c r="D137" s="156" t="s">
        <v>60</v>
      </c>
      <c r="E137" s="156" t="s">
        <v>56</v>
      </c>
      <c r="F137" s="156" t="s">
        <v>57</v>
      </c>
      <c r="G137" s="156" t="s">
        <v>150</v>
      </c>
      <c r="H137" s="156" t="s">
        <v>151</v>
      </c>
      <c r="I137" s="156" t="s">
        <v>152</v>
      </c>
      <c r="J137" s="157" t="s">
        <v>131</v>
      </c>
      <c r="K137" s="158" t="s">
        <v>153</v>
      </c>
      <c r="L137" s="159"/>
      <c r="M137" s="67" t="s">
        <v>1</v>
      </c>
      <c r="N137" s="68" t="s">
        <v>39</v>
      </c>
      <c r="O137" s="68" t="s">
        <v>154</v>
      </c>
      <c r="P137" s="68" t="s">
        <v>155</v>
      </c>
      <c r="Q137" s="68" t="s">
        <v>156</v>
      </c>
      <c r="R137" s="68" t="s">
        <v>157</v>
      </c>
      <c r="S137" s="68" t="s">
        <v>158</v>
      </c>
      <c r="T137" s="69" t="s">
        <v>159</v>
      </c>
      <c r="U137" s="15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/>
    </row>
    <row r="138" spans="1:65" s="2" customFormat="1" ht="22.9" customHeight="1">
      <c r="A138" s="34"/>
      <c r="B138" s="35"/>
      <c r="C138" s="74" t="s">
        <v>128</v>
      </c>
      <c r="D138" s="34"/>
      <c r="E138" s="34"/>
      <c r="F138" s="34"/>
      <c r="G138" s="34"/>
      <c r="H138" s="34"/>
      <c r="I138" s="34"/>
      <c r="J138" s="160">
        <f>BK138</f>
        <v>0</v>
      </c>
      <c r="K138" s="34"/>
      <c r="L138" s="35"/>
      <c r="M138" s="70"/>
      <c r="N138" s="61"/>
      <c r="O138" s="71"/>
      <c r="P138" s="161">
        <f>P139+P156+P163+P165</f>
        <v>0</v>
      </c>
      <c r="Q138" s="71"/>
      <c r="R138" s="161">
        <f>R139+R156+R163+R165</f>
        <v>0.19299977999999998</v>
      </c>
      <c r="S138" s="71"/>
      <c r="T138" s="162">
        <f>T139+T156+T163+T165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74</v>
      </c>
      <c r="AU138" s="17" t="s">
        <v>133</v>
      </c>
      <c r="BK138" s="163">
        <f>BK139+BK156+BK163+BK165</f>
        <v>0</v>
      </c>
    </row>
    <row r="139" spans="1:65" s="12" customFormat="1" ht="25.9" customHeight="1">
      <c r="B139" s="164"/>
      <c r="D139" s="165" t="s">
        <v>74</v>
      </c>
      <c r="E139" s="166" t="s">
        <v>160</v>
      </c>
      <c r="F139" s="166" t="s">
        <v>161</v>
      </c>
      <c r="I139" s="167"/>
      <c r="J139" s="168">
        <f>BK139</f>
        <v>0</v>
      </c>
      <c r="L139" s="164"/>
      <c r="M139" s="169"/>
      <c r="N139" s="170"/>
      <c r="O139" s="170"/>
      <c r="P139" s="171">
        <f>P140+P145+P154</f>
        <v>0</v>
      </c>
      <c r="Q139" s="170"/>
      <c r="R139" s="171">
        <f>R140+R145+R154</f>
        <v>0.19299977999999998</v>
      </c>
      <c r="S139" s="170"/>
      <c r="T139" s="172">
        <f>T140+T145+T154</f>
        <v>0</v>
      </c>
      <c r="AR139" s="165" t="s">
        <v>83</v>
      </c>
      <c r="AT139" s="173" t="s">
        <v>74</v>
      </c>
      <c r="AU139" s="173" t="s">
        <v>75</v>
      </c>
      <c r="AY139" s="165" t="s">
        <v>162</v>
      </c>
      <c r="BK139" s="174">
        <f>BK140+BK145+BK154</f>
        <v>0</v>
      </c>
    </row>
    <row r="140" spans="1:65" s="12" customFormat="1" ht="22.9" customHeight="1">
      <c r="B140" s="164"/>
      <c r="D140" s="165" t="s">
        <v>74</v>
      </c>
      <c r="E140" s="175" t="s">
        <v>83</v>
      </c>
      <c r="F140" s="175" t="s">
        <v>163</v>
      </c>
      <c r="I140" s="167"/>
      <c r="J140" s="176">
        <f>BK140</f>
        <v>0</v>
      </c>
      <c r="L140" s="164"/>
      <c r="M140" s="169"/>
      <c r="N140" s="170"/>
      <c r="O140" s="170"/>
      <c r="P140" s="171">
        <f>SUM(P141:P144)</f>
        <v>0</v>
      </c>
      <c r="Q140" s="170"/>
      <c r="R140" s="171">
        <f>SUM(R141:R144)</f>
        <v>0</v>
      </c>
      <c r="S140" s="170"/>
      <c r="T140" s="172">
        <f>SUM(T141:T144)</f>
        <v>0</v>
      </c>
      <c r="AR140" s="165" t="s">
        <v>83</v>
      </c>
      <c r="AT140" s="173" t="s">
        <v>74</v>
      </c>
      <c r="AU140" s="173" t="s">
        <v>83</v>
      </c>
      <c r="AY140" s="165" t="s">
        <v>162</v>
      </c>
      <c r="BK140" s="174">
        <f>SUM(BK141:BK144)</f>
        <v>0</v>
      </c>
    </row>
    <row r="141" spans="1:65" s="2" customFormat="1" ht="24.2" customHeight="1">
      <c r="A141" s="34"/>
      <c r="B141" s="145"/>
      <c r="C141" s="177" t="s">
        <v>83</v>
      </c>
      <c r="D141" s="177" t="s">
        <v>164</v>
      </c>
      <c r="E141" s="178" t="s">
        <v>522</v>
      </c>
      <c r="F141" s="179" t="s">
        <v>523</v>
      </c>
      <c r="G141" s="180" t="s">
        <v>167</v>
      </c>
      <c r="H141" s="181">
        <v>0.09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41</v>
      </c>
      <c r="O141" s="63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168</v>
      </c>
      <c r="AT141" s="189" t="s">
        <v>164</v>
      </c>
      <c r="AU141" s="189" t="s">
        <v>94</v>
      </c>
      <c r="AY141" s="17" t="s">
        <v>162</v>
      </c>
      <c r="BE141" s="107">
        <f>IF(N141="základná",J141,0)</f>
        <v>0</v>
      </c>
      <c r="BF141" s="107">
        <f>IF(N141="znížená",J141,0)</f>
        <v>0</v>
      </c>
      <c r="BG141" s="107">
        <f>IF(N141="zákl. prenesená",J141,0)</f>
        <v>0</v>
      </c>
      <c r="BH141" s="107">
        <f>IF(N141="zníž. prenesená",J141,0)</f>
        <v>0</v>
      </c>
      <c r="BI141" s="107">
        <f>IF(N141="nulová",J141,0)</f>
        <v>0</v>
      </c>
      <c r="BJ141" s="17" t="s">
        <v>94</v>
      </c>
      <c r="BK141" s="107">
        <f>ROUND(I141*H141,2)</f>
        <v>0</v>
      </c>
      <c r="BL141" s="17" t="s">
        <v>168</v>
      </c>
      <c r="BM141" s="189" t="s">
        <v>566</v>
      </c>
    </row>
    <row r="142" spans="1:65" s="13" customFormat="1" ht="11.25">
      <c r="B142" s="190"/>
      <c r="D142" s="191" t="s">
        <v>170</v>
      </c>
      <c r="E142" s="192" t="s">
        <v>1</v>
      </c>
      <c r="F142" s="193" t="s">
        <v>525</v>
      </c>
      <c r="H142" s="194">
        <v>0.09</v>
      </c>
      <c r="I142" s="195"/>
      <c r="L142" s="190"/>
      <c r="M142" s="196"/>
      <c r="N142" s="197"/>
      <c r="O142" s="197"/>
      <c r="P142" s="197"/>
      <c r="Q142" s="197"/>
      <c r="R142" s="197"/>
      <c r="S142" s="197"/>
      <c r="T142" s="198"/>
      <c r="AT142" s="192" t="s">
        <v>170</v>
      </c>
      <c r="AU142" s="192" t="s">
        <v>94</v>
      </c>
      <c r="AV142" s="13" t="s">
        <v>94</v>
      </c>
      <c r="AW142" s="13" t="s">
        <v>29</v>
      </c>
      <c r="AX142" s="13" t="s">
        <v>75</v>
      </c>
      <c r="AY142" s="192" t="s">
        <v>162</v>
      </c>
    </row>
    <row r="143" spans="1:65" s="14" customFormat="1" ht="11.25">
      <c r="B143" s="199"/>
      <c r="D143" s="191" t="s">
        <v>170</v>
      </c>
      <c r="E143" s="200" t="s">
        <v>1</v>
      </c>
      <c r="F143" s="201" t="s">
        <v>172</v>
      </c>
      <c r="H143" s="202">
        <v>0.09</v>
      </c>
      <c r="I143" s="203"/>
      <c r="L143" s="199"/>
      <c r="M143" s="204"/>
      <c r="N143" s="205"/>
      <c r="O143" s="205"/>
      <c r="P143" s="205"/>
      <c r="Q143" s="205"/>
      <c r="R143" s="205"/>
      <c r="S143" s="205"/>
      <c r="T143" s="206"/>
      <c r="AT143" s="200" t="s">
        <v>170</v>
      </c>
      <c r="AU143" s="200" t="s">
        <v>94</v>
      </c>
      <c r="AV143" s="14" t="s">
        <v>173</v>
      </c>
      <c r="AW143" s="14" t="s">
        <v>29</v>
      </c>
      <c r="AX143" s="14" t="s">
        <v>75</v>
      </c>
      <c r="AY143" s="200" t="s">
        <v>162</v>
      </c>
    </row>
    <row r="144" spans="1:65" s="15" customFormat="1" ht="11.25">
      <c r="B144" s="207"/>
      <c r="D144" s="191" t="s">
        <v>170</v>
      </c>
      <c r="E144" s="208" t="s">
        <v>1</v>
      </c>
      <c r="F144" s="209" t="s">
        <v>174</v>
      </c>
      <c r="H144" s="210">
        <v>0.09</v>
      </c>
      <c r="I144" s="211"/>
      <c r="L144" s="207"/>
      <c r="M144" s="212"/>
      <c r="N144" s="213"/>
      <c r="O144" s="213"/>
      <c r="P144" s="213"/>
      <c r="Q144" s="213"/>
      <c r="R144" s="213"/>
      <c r="S144" s="213"/>
      <c r="T144" s="214"/>
      <c r="AT144" s="208" t="s">
        <v>170</v>
      </c>
      <c r="AU144" s="208" t="s">
        <v>94</v>
      </c>
      <c r="AV144" s="15" t="s">
        <v>168</v>
      </c>
      <c r="AW144" s="15" t="s">
        <v>29</v>
      </c>
      <c r="AX144" s="15" t="s">
        <v>83</v>
      </c>
      <c r="AY144" s="208" t="s">
        <v>162</v>
      </c>
    </row>
    <row r="145" spans="1:65" s="12" customFormat="1" ht="22.9" customHeight="1">
      <c r="B145" s="164"/>
      <c r="D145" s="165" t="s">
        <v>74</v>
      </c>
      <c r="E145" s="175" t="s">
        <v>94</v>
      </c>
      <c r="F145" s="175" t="s">
        <v>297</v>
      </c>
      <c r="I145" s="167"/>
      <c r="J145" s="176">
        <f>BK145</f>
        <v>0</v>
      </c>
      <c r="L145" s="164"/>
      <c r="M145" s="169"/>
      <c r="N145" s="170"/>
      <c r="O145" s="170"/>
      <c r="P145" s="171">
        <f>SUM(P146:P153)</f>
        <v>0</v>
      </c>
      <c r="Q145" s="170"/>
      <c r="R145" s="171">
        <f>SUM(R146:R153)</f>
        <v>0.19299977999999998</v>
      </c>
      <c r="S145" s="170"/>
      <c r="T145" s="172">
        <f>SUM(T146:T153)</f>
        <v>0</v>
      </c>
      <c r="AR145" s="165" t="s">
        <v>83</v>
      </c>
      <c r="AT145" s="173" t="s">
        <v>74</v>
      </c>
      <c r="AU145" s="173" t="s">
        <v>83</v>
      </c>
      <c r="AY145" s="165" t="s">
        <v>162</v>
      </c>
      <c r="BK145" s="174">
        <f>SUM(BK146:BK153)</f>
        <v>0</v>
      </c>
    </row>
    <row r="146" spans="1:65" s="2" customFormat="1" ht="24.2" customHeight="1">
      <c r="A146" s="34"/>
      <c r="B146" s="145"/>
      <c r="C146" s="177" t="s">
        <v>94</v>
      </c>
      <c r="D146" s="177" t="s">
        <v>164</v>
      </c>
      <c r="E146" s="178" t="s">
        <v>526</v>
      </c>
      <c r="F146" s="179" t="s">
        <v>527</v>
      </c>
      <c r="G146" s="180" t="s">
        <v>167</v>
      </c>
      <c r="H146" s="181">
        <v>3.5999999999999997E-2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41</v>
      </c>
      <c r="O146" s="63"/>
      <c r="P146" s="187">
        <f>O146*H146</f>
        <v>0</v>
      </c>
      <c r="Q146" s="187">
        <v>2.0699999999999998</v>
      </c>
      <c r="R146" s="187">
        <f>Q146*H146</f>
        <v>7.4519999999999989E-2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168</v>
      </c>
      <c r="AT146" s="189" t="s">
        <v>164</v>
      </c>
      <c r="AU146" s="189" t="s">
        <v>94</v>
      </c>
      <c r="AY146" s="17" t="s">
        <v>162</v>
      </c>
      <c r="BE146" s="107">
        <f>IF(N146="základná",J146,0)</f>
        <v>0</v>
      </c>
      <c r="BF146" s="107">
        <f>IF(N146="znížená",J146,0)</f>
        <v>0</v>
      </c>
      <c r="BG146" s="107">
        <f>IF(N146="zákl. prenesená",J146,0)</f>
        <v>0</v>
      </c>
      <c r="BH146" s="107">
        <f>IF(N146="zníž. prenesená",J146,0)</f>
        <v>0</v>
      </c>
      <c r="BI146" s="107">
        <f>IF(N146="nulová",J146,0)</f>
        <v>0</v>
      </c>
      <c r="BJ146" s="17" t="s">
        <v>94</v>
      </c>
      <c r="BK146" s="107">
        <f>ROUND(I146*H146,2)</f>
        <v>0</v>
      </c>
      <c r="BL146" s="17" t="s">
        <v>168</v>
      </c>
      <c r="BM146" s="189" t="s">
        <v>567</v>
      </c>
    </row>
    <row r="147" spans="1:65" s="13" customFormat="1" ht="11.25">
      <c r="B147" s="190"/>
      <c r="D147" s="191" t="s">
        <v>170</v>
      </c>
      <c r="E147" s="192" t="s">
        <v>1</v>
      </c>
      <c r="F147" s="193" t="s">
        <v>529</v>
      </c>
      <c r="H147" s="194">
        <v>3.5999999999999997E-2</v>
      </c>
      <c r="I147" s="195"/>
      <c r="L147" s="190"/>
      <c r="M147" s="196"/>
      <c r="N147" s="197"/>
      <c r="O147" s="197"/>
      <c r="P147" s="197"/>
      <c r="Q147" s="197"/>
      <c r="R147" s="197"/>
      <c r="S147" s="197"/>
      <c r="T147" s="198"/>
      <c r="AT147" s="192" t="s">
        <v>170</v>
      </c>
      <c r="AU147" s="192" t="s">
        <v>94</v>
      </c>
      <c r="AV147" s="13" t="s">
        <v>94</v>
      </c>
      <c r="AW147" s="13" t="s">
        <v>29</v>
      </c>
      <c r="AX147" s="13" t="s">
        <v>75</v>
      </c>
      <c r="AY147" s="192" t="s">
        <v>162</v>
      </c>
    </row>
    <row r="148" spans="1:65" s="14" customFormat="1" ht="11.25">
      <c r="B148" s="199"/>
      <c r="D148" s="191" t="s">
        <v>170</v>
      </c>
      <c r="E148" s="200" t="s">
        <v>1</v>
      </c>
      <c r="F148" s="201" t="s">
        <v>172</v>
      </c>
      <c r="H148" s="202">
        <v>3.5999999999999997E-2</v>
      </c>
      <c r="I148" s="203"/>
      <c r="L148" s="199"/>
      <c r="M148" s="204"/>
      <c r="N148" s="205"/>
      <c r="O148" s="205"/>
      <c r="P148" s="205"/>
      <c r="Q148" s="205"/>
      <c r="R148" s="205"/>
      <c r="S148" s="205"/>
      <c r="T148" s="206"/>
      <c r="AT148" s="200" t="s">
        <v>170</v>
      </c>
      <c r="AU148" s="200" t="s">
        <v>94</v>
      </c>
      <c r="AV148" s="14" t="s">
        <v>173</v>
      </c>
      <c r="AW148" s="14" t="s">
        <v>29</v>
      </c>
      <c r="AX148" s="14" t="s">
        <v>75</v>
      </c>
      <c r="AY148" s="200" t="s">
        <v>162</v>
      </c>
    </row>
    <row r="149" spans="1:65" s="15" customFormat="1" ht="11.25">
      <c r="B149" s="207"/>
      <c r="D149" s="191" t="s">
        <v>170</v>
      </c>
      <c r="E149" s="208" t="s">
        <v>1</v>
      </c>
      <c r="F149" s="209" t="s">
        <v>174</v>
      </c>
      <c r="H149" s="210">
        <v>3.5999999999999997E-2</v>
      </c>
      <c r="I149" s="211"/>
      <c r="L149" s="207"/>
      <c r="M149" s="212"/>
      <c r="N149" s="213"/>
      <c r="O149" s="213"/>
      <c r="P149" s="213"/>
      <c r="Q149" s="213"/>
      <c r="R149" s="213"/>
      <c r="S149" s="213"/>
      <c r="T149" s="214"/>
      <c r="AT149" s="208" t="s">
        <v>170</v>
      </c>
      <c r="AU149" s="208" t="s">
        <v>94</v>
      </c>
      <c r="AV149" s="15" t="s">
        <v>168</v>
      </c>
      <c r="AW149" s="15" t="s">
        <v>29</v>
      </c>
      <c r="AX149" s="15" t="s">
        <v>83</v>
      </c>
      <c r="AY149" s="208" t="s">
        <v>162</v>
      </c>
    </row>
    <row r="150" spans="1:65" s="2" customFormat="1" ht="16.5" customHeight="1">
      <c r="A150" s="34"/>
      <c r="B150" s="145"/>
      <c r="C150" s="177" t="s">
        <v>173</v>
      </c>
      <c r="D150" s="177" t="s">
        <v>164</v>
      </c>
      <c r="E150" s="178" t="s">
        <v>298</v>
      </c>
      <c r="F150" s="179" t="s">
        <v>299</v>
      </c>
      <c r="G150" s="180" t="s">
        <v>167</v>
      </c>
      <c r="H150" s="181">
        <v>5.3999999999999999E-2</v>
      </c>
      <c r="I150" s="182"/>
      <c r="J150" s="183">
        <f>ROUND(I150*H150,2)</f>
        <v>0</v>
      </c>
      <c r="K150" s="184"/>
      <c r="L150" s="35"/>
      <c r="M150" s="185" t="s">
        <v>1</v>
      </c>
      <c r="N150" s="186" t="s">
        <v>41</v>
      </c>
      <c r="O150" s="63"/>
      <c r="P150" s="187">
        <f>O150*H150</f>
        <v>0</v>
      </c>
      <c r="Q150" s="187">
        <v>2.19407</v>
      </c>
      <c r="R150" s="187">
        <f>Q150*H150</f>
        <v>0.11847977999999999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168</v>
      </c>
      <c r="AT150" s="189" t="s">
        <v>164</v>
      </c>
      <c r="AU150" s="189" t="s">
        <v>94</v>
      </c>
      <c r="AY150" s="17" t="s">
        <v>162</v>
      </c>
      <c r="BE150" s="107">
        <f>IF(N150="základná",J150,0)</f>
        <v>0</v>
      </c>
      <c r="BF150" s="107">
        <f>IF(N150="znížená",J150,0)</f>
        <v>0</v>
      </c>
      <c r="BG150" s="107">
        <f>IF(N150="zákl. prenesená",J150,0)</f>
        <v>0</v>
      </c>
      <c r="BH150" s="107">
        <f>IF(N150="zníž. prenesená",J150,0)</f>
        <v>0</v>
      </c>
      <c r="BI150" s="107">
        <f>IF(N150="nulová",J150,0)</f>
        <v>0</v>
      </c>
      <c r="BJ150" s="17" t="s">
        <v>94</v>
      </c>
      <c r="BK150" s="107">
        <f>ROUND(I150*H150,2)</f>
        <v>0</v>
      </c>
      <c r="BL150" s="17" t="s">
        <v>168</v>
      </c>
      <c r="BM150" s="189" t="s">
        <v>568</v>
      </c>
    </row>
    <row r="151" spans="1:65" s="13" customFormat="1" ht="11.25">
      <c r="B151" s="190"/>
      <c r="D151" s="191" t="s">
        <v>170</v>
      </c>
      <c r="E151" s="192" t="s">
        <v>1</v>
      </c>
      <c r="F151" s="193" t="s">
        <v>531</v>
      </c>
      <c r="H151" s="194">
        <v>5.3999999999999999E-2</v>
      </c>
      <c r="I151" s="195"/>
      <c r="L151" s="190"/>
      <c r="M151" s="196"/>
      <c r="N151" s="197"/>
      <c r="O151" s="197"/>
      <c r="P151" s="197"/>
      <c r="Q151" s="197"/>
      <c r="R151" s="197"/>
      <c r="S151" s="197"/>
      <c r="T151" s="198"/>
      <c r="AT151" s="192" t="s">
        <v>170</v>
      </c>
      <c r="AU151" s="192" t="s">
        <v>94</v>
      </c>
      <c r="AV151" s="13" t="s">
        <v>94</v>
      </c>
      <c r="AW151" s="13" t="s">
        <v>29</v>
      </c>
      <c r="AX151" s="13" t="s">
        <v>75</v>
      </c>
      <c r="AY151" s="192" t="s">
        <v>162</v>
      </c>
    </row>
    <row r="152" spans="1:65" s="14" customFormat="1" ht="11.25">
      <c r="B152" s="199"/>
      <c r="D152" s="191" t="s">
        <v>170</v>
      </c>
      <c r="E152" s="200" t="s">
        <v>1</v>
      </c>
      <c r="F152" s="201" t="s">
        <v>172</v>
      </c>
      <c r="H152" s="202">
        <v>5.3999999999999999E-2</v>
      </c>
      <c r="I152" s="203"/>
      <c r="L152" s="199"/>
      <c r="M152" s="204"/>
      <c r="N152" s="205"/>
      <c r="O152" s="205"/>
      <c r="P152" s="205"/>
      <c r="Q152" s="205"/>
      <c r="R152" s="205"/>
      <c r="S152" s="205"/>
      <c r="T152" s="206"/>
      <c r="AT152" s="200" t="s">
        <v>170</v>
      </c>
      <c r="AU152" s="200" t="s">
        <v>94</v>
      </c>
      <c r="AV152" s="14" t="s">
        <v>173</v>
      </c>
      <c r="AW152" s="14" t="s">
        <v>29</v>
      </c>
      <c r="AX152" s="14" t="s">
        <v>75</v>
      </c>
      <c r="AY152" s="200" t="s">
        <v>162</v>
      </c>
    </row>
    <row r="153" spans="1:65" s="15" customFormat="1" ht="11.25">
      <c r="B153" s="207"/>
      <c r="D153" s="191" t="s">
        <v>170</v>
      </c>
      <c r="E153" s="208" t="s">
        <v>1</v>
      </c>
      <c r="F153" s="209" t="s">
        <v>174</v>
      </c>
      <c r="H153" s="210">
        <v>5.3999999999999999E-2</v>
      </c>
      <c r="I153" s="211"/>
      <c r="L153" s="207"/>
      <c r="M153" s="212"/>
      <c r="N153" s="213"/>
      <c r="O153" s="213"/>
      <c r="P153" s="213"/>
      <c r="Q153" s="213"/>
      <c r="R153" s="213"/>
      <c r="S153" s="213"/>
      <c r="T153" s="214"/>
      <c r="AT153" s="208" t="s">
        <v>170</v>
      </c>
      <c r="AU153" s="208" t="s">
        <v>94</v>
      </c>
      <c r="AV153" s="15" t="s">
        <v>168</v>
      </c>
      <c r="AW153" s="15" t="s">
        <v>29</v>
      </c>
      <c r="AX153" s="15" t="s">
        <v>83</v>
      </c>
      <c r="AY153" s="208" t="s">
        <v>162</v>
      </c>
    </row>
    <row r="154" spans="1:65" s="12" customFormat="1" ht="22.9" customHeight="1">
      <c r="B154" s="164"/>
      <c r="D154" s="165" t="s">
        <v>74</v>
      </c>
      <c r="E154" s="175" t="s">
        <v>340</v>
      </c>
      <c r="F154" s="175" t="s">
        <v>341</v>
      </c>
      <c r="I154" s="167"/>
      <c r="J154" s="176">
        <f>BK154</f>
        <v>0</v>
      </c>
      <c r="L154" s="164"/>
      <c r="M154" s="169"/>
      <c r="N154" s="170"/>
      <c r="O154" s="170"/>
      <c r="P154" s="171">
        <f>P155</f>
        <v>0</v>
      </c>
      <c r="Q154" s="170"/>
      <c r="R154" s="171">
        <f>R155</f>
        <v>0</v>
      </c>
      <c r="S154" s="170"/>
      <c r="T154" s="172">
        <f>T155</f>
        <v>0</v>
      </c>
      <c r="AR154" s="165" t="s">
        <v>83</v>
      </c>
      <c r="AT154" s="173" t="s">
        <v>74</v>
      </c>
      <c r="AU154" s="173" t="s">
        <v>83</v>
      </c>
      <c r="AY154" s="165" t="s">
        <v>162</v>
      </c>
      <c r="BK154" s="174">
        <f>BK155</f>
        <v>0</v>
      </c>
    </row>
    <row r="155" spans="1:65" s="2" customFormat="1" ht="24.2" customHeight="1">
      <c r="A155" s="34"/>
      <c r="B155" s="145"/>
      <c r="C155" s="177" t="s">
        <v>168</v>
      </c>
      <c r="D155" s="177" t="s">
        <v>164</v>
      </c>
      <c r="E155" s="178" t="s">
        <v>343</v>
      </c>
      <c r="F155" s="179" t="s">
        <v>344</v>
      </c>
      <c r="G155" s="180" t="s">
        <v>294</v>
      </c>
      <c r="H155" s="181">
        <v>0.193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41</v>
      </c>
      <c r="O155" s="63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168</v>
      </c>
      <c r="AT155" s="189" t="s">
        <v>164</v>
      </c>
      <c r="AU155" s="189" t="s">
        <v>94</v>
      </c>
      <c r="AY155" s="17" t="s">
        <v>162</v>
      </c>
      <c r="BE155" s="107">
        <f>IF(N155="základná",J155,0)</f>
        <v>0</v>
      </c>
      <c r="BF155" s="107">
        <f>IF(N155="znížená",J155,0)</f>
        <v>0</v>
      </c>
      <c r="BG155" s="107">
        <f>IF(N155="zákl. prenesená",J155,0)</f>
        <v>0</v>
      </c>
      <c r="BH155" s="107">
        <f>IF(N155="zníž. prenesená",J155,0)</f>
        <v>0</v>
      </c>
      <c r="BI155" s="107">
        <f>IF(N155="nulová",J155,0)</f>
        <v>0</v>
      </c>
      <c r="BJ155" s="17" t="s">
        <v>94</v>
      </c>
      <c r="BK155" s="107">
        <f>ROUND(I155*H155,2)</f>
        <v>0</v>
      </c>
      <c r="BL155" s="17" t="s">
        <v>168</v>
      </c>
      <c r="BM155" s="189" t="s">
        <v>569</v>
      </c>
    </row>
    <row r="156" spans="1:65" s="12" customFormat="1" ht="25.9" customHeight="1">
      <c r="B156" s="164"/>
      <c r="D156" s="165" t="s">
        <v>74</v>
      </c>
      <c r="E156" s="166" t="s">
        <v>202</v>
      </c>
      <c r="F156" s="166" t="s">
        <v>203</v>
      </c>
      <c r="I156" s="167"/>
      <c r="J156" s="168">
        <f>BK156</f>
        <v>0</v>
      </c>
      <c r="L156" s="164"/>
      <c r="M156" s="169"/>
      <c r="N156" s="170"/>
      <c r="O156" s="170"/>
      <c r="P156" s="171">
        <f>P157</f>
        <v>0</v>
      </c>
      <c r="Q156" s="170"/>
      <c r="R156" s="171">
        <f>R157</f>
        <v>0</v>
      </c>
      <c r="S156" s="170"/>
      <c r="T156" s="172">
        <f>T157</f>
        <v>0</v>
      </c>
      <c r="AR156" s="165" t="s">
        <v>94</v>
      </c>
      <c r="AT156" s="173" t="s">
        <v>74</v>
      </c>
      <c r="AU156" s="173" t="s">
        <v>75</v>
      </c>
      <c r="AY156" s="165" t="s">
        <v>162</v>
      </c>
      <c r="BK156" s="174">
        <f>BK157</f>
        <v>0</v>
      </c>
    </row>
    <row r="157" spans="1:65" s="12" customFormat="1" ht="22.9" customHeight="1">
      <c r="B157" s="164"/>
      <c r="D157" s="165" t="s">
        <v>74</v>
      </c>
      <c r="E157" s="175" t="s">
        <v>204</v>
      </c>
      <c r="F157" s="175" t="s">
        <v>205</v>
      </c>
      <c r="I157" s="167"/>
      <c r="J157" s="176">
        <f>BK157</f>
        <v>0</v>
      </c>
      <c r="L157" s="164"/>
      <c r="M157" s="169"/>
      <c r="N157" s="170"/>
      <c r="O157" s="170"/>
      <c r="P157" s="171">
        <f>SUM(P158:P162)</f>
        <v>0</v>
      </c>
      <c r="Q157" s="170"/>
      <c r="R157" s="171">
        <f>SUM(R158:R162)</f>
        <v>0</v>
      </c>
      <c r="S157" s="170"/>
      <c r="T157" s="172">
        <f>SUM(T158:T162)</f>
        <v>0</v>
      </c>
      <c r="AR157" s="165" t="s">
        <v>94</v>
      </c>
      <c r="AT157" s="173" t="s">
        <v>74</v>
      </c>
      <c r="AU157" s="173" t="s">
        <v>83</v>
      </c>
      <c r="AY157" s="165" t="s">
        <v>162</v>
      </c>
      <c r="BK157" s="174">
        <f>SUM(BK158:BK162)</f>
        <v>0</v>
      </c>
    </row>
    <row r="158" spans="1:65" s="2" customFormat="1" ht="24.2" customHeight="1">
      <c r="A158" s="34"/>
      <c r="B158" s="145"/>
      <c r="C158" s="177" t="s">
        <v>188</v>
      </c>
      <c r="D158" s="177" t="s">
        <v>164</v>
      </c>
      <c r="E158" s="178" t="s">
        <v>207</v>
      </c>
      <c r="F158" s="179" t="s">
        <v>533</v>
      </c>
      <c r="G158" s="180" t="s">
        <v>200</v>
      </c>
      <c r="H158" s="181">
        <v>1</v>
      </c>
      <c r="I158" s="182"/>
      <c r="J158" s="183">
        <f>ROUND(I158*H158,2)</f>
        <v>0</v>
      </c>
      <c r="K158" s="184"/>
      <c r="L158" s="35"/>
      <c r="M158" s="185" t="s">
        <v>1</v>
      </c>
      <c r="N158" s="186" t="s">
        <v>41</v>
      </c>
      <c r="O158" s="63"/>
      <c r="P158" s="187">
        <f>O158*H158</f>
        <v>0</v>
      </c>
      <c r="Q158" s="187">
        <v>0</v>
      </c>
      <c r="R158" s="187">
        <f>Q158*H158</f>
        <v>0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209</v>
      </c>
      <c r="AT158" s="189" t="s">
        <v>164</v>
      </c>
      <c r="AU158" s="189" t="s">
        <v>94</v>
      </c>
      <c r="AY158" s="17" t="s">
        <v>162</v>
      </c>
      <c r="BE158" s="107">
        <f>IF(N158="základná",J158,0)</f>
        <v>0</v>
      </c>
      <c r="BF158" s="107">
        <f>IF(N158="znížená",J158,0)</f>
        <v>0</v>
      </c>
      <c r="BG158" s="107">
        <f>IF(N158="zákl. prenesená",J158,0)</f>
        <v>0</v>
      </c>
      <c r="BH158" s="107">
        <f>IF(N158="zníž. prenesená",J158,0)</f>
        <v>0</v>
      </c>
      <c r="BI158" s="107">
        <f>IF(N158="nulová",J158,0)</f>
        <v>0</v>
      </c>
      <c r="BJ158" s="17" t="s">
        <v>94</v>
      </c>
      <c r="BK158" s="107">
        <f>ROUND(I158*H158,2)</f>
        <v>0</v>
      </c>
      <c r="BL158" s="17" t="s">
        <v>209</v>
      </c>
      <c r="BM158" s="189" t="s">
        <v>570</v>
      </c>
    </row>
    <row r="159" spans="1:65" s="2" customFormat="1" ht="24.2" customHeight="1">
      <c r="A159" s="34"/>
      <c r="B159" s="145"/>
      <c r="C159" s="177" t="s">
        <v>193</v>
      </c>
      <c r="D159" s="177" t="s">
        <v>164</v>
      </c>
      <c r="E159" s="178" t="s">
        <v>212</v>
      </c>
      <c r="F159" s="179" t="s">
        <v>535</v>
      </c>
      <c r="G159" s="180" t="s">
        <v>200</v>
      </c>
      <c r="H159" s="181">
        <v>1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41</v>
      </c>
      <c r="O159" s="63"/>
      <c r="P159" s="187">
        <f>O159*H159</f>
        <v>0</v>
      </c>
      <c r="Q159" s="187">
        <v>0</v>
      </c>
      <c r="R159" s="187">
        <f>Q159*H159</f>
        <v>0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209</v>
      </c>
      <c r="AT159" s="189" t="s">
        <v>164</v>
      </c>
      <c r="AU159" s="189" t="s">
        <v>94</v>
      </c>
      <c r="AY159" s="17" t="s">
        <v>162</v>
      </c>
      <c r="BE159" s="107">
        <f>IF(N159="základná",J159,0)</f>
        <v>0</v>
      </c>
      <c r="BF159" s="107">
        <f>IF(N159="znížená",J159,0)</f>
        <v>0</v>
      </c>
      <c r="BG159" s="107">
        <f>IF(N159="zákl. prenesená",J159,0)</f>
        <v>0</v>
      </c>
      <c r="BH159" s="107">
        <f>IF(N159="zníž. prenesená",J159,0)</f>
        <v>0</v>
      </c>
      <c r="BI159" s="107">
        <f>IF(N159="nulová",J159,0)</f>
        <v>0</v>
      </c>
      <c r="BJ159" s="17" t="s">
        <v>94</v>
      </c>
      <c r="BK159" s="107">
        <f>ROUND(I159*H159,2)</f>
        <v>0</v>
      </c>
      <c r="BL159" s="17" t="s">
        <v>209</v>
      </c>
      <c r="BM159" s="189" t="s">
        <v>571</v>
      </c>
    </row>
    <row r="160" spans="1:65" s="2" customFormat="1" ht="16.5" customHeight="1">
      <c r="A160" s="34"/>
      <c r="B160" s="145"/>
      <c r="C160" s="177" t="s">
        <v>197</v>
      </c>
      <c r="D160" s="177" t="s">
        <v>164</v>
      </c>
      <c r="E160" s="178" t="s">
        <v>216</v>
      </c>
      <c r="F160" s="179" t="s">
        <v>537</v>
      </c>
      <c r="G160" s="180" t="s">
        <v>200</v>
      </c>
      <c r="H160" s="181">
        <v>2</v>
      </c>
      <c r="I160" s="182"/>
      <c r="J160" s="183">
        <f>ROUND(I160*H160,2)</f>
        <v>0</v>
      </c>
      <c r="K160" s="184"/>
      <c r="L160" s="35"/>
      <c r="M160" s="185" t="s">
        <v>1</v>
      </c>
      <c r="N160" s="186" t="s">
        <v>41</v>
      </c>
      <c r="O160" s="63"/>
      <c r="P160" s="187">
        <f>O160*H160</f>
        <v>0</v>
      </c>
      <c r="Q160" s="187">
        <v>0</v>
      </c>
      <c r="R160" s="187">
        <f>Q160*H160</f>
        <v>0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209</v>
      </c>
      <c r="AT160" s="189" t="s">
        <v>164</v>
      </c>
      <c r="AU160" s="189" t="s">
        <v>94</v>
      </c>
      <c r="AY160" s="17" t="s">
        <v>162</v>
      </c>
      <c r="BE160" s="107">
        <f>IF(N160="základná",J160,0)</f>
        <v>0</v>
      </c>
      <c r="BF160" s="107">
        <f>IF(N160="znížená",J160,0)</f>
        <v>0</v>
      </c>
      <c r="BG160" s="107">
        <f>IF(N160="zákl. prenesená",J160,0)</f>
        <v>0</v>
      </c>
      <c r="BH160" s="107">
        <f>IF(N160="zníž. prenesená",J160,0)</f>
        <v>0</v>
      </c>
      <c r="BI160" s="107">
        <f>IF(N160="nulová",J160,0)</f>
        <v>0</v>
      </c>
      <c r="BJ160" s="17" t="s">
        <v>94</v>
      </c>
      <c r="BK160" s="107">
        <f>ROUND(I160*H160,2)</f>
        <v>0</v>
      </c>
      <c r="BL160" s="17" t="s">
        <v>209</v>
      </c>
      <c r="BM160" s="189" t="s">
        <v>572</v>
      </c>
    </row>
    <row r="161" spans="1:65" s="2" customFormat="1" ht="24.2" customHeight="1">
      <c r="A161" s="34"/>
      <c r="B161" s="145"/>
      <c r="C161" s="177" t="s">
        <v>206</v>
      </c>
      <c r="D161" s="177" t="s">
        <v>164</v>
      </c>
      <c r="E161" s="178" t="s">
        <v>220</v>
      </c>
      <c r="F161" s="179" t="s">
        <v>539</v>
      </c>
      <c r="G161" s="180" t="s">
        <v>200</v>
      </c>
      <c r="H161" s="181">
        <v>1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41</v>
      </c>
      <c r="O161" s="63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209</v>
      </c>
      <c r="AT161" s="189" t="s">
        <v>164</v>
      </c>
      <c r="AU161" s="189" t="s">
        <v>94</v>
      </c>
      <c r="AY161" s="17" t="s">
        <v>162</v>
      </c>
      <c r="BE161" s="107">
        <f>IF(N161="základná",J161,0)</f>
        <v>0</v>
      </c>
      <c r="BF161" s="107">
        <f>IF(N161="znížená",J161,0)</f>
        <v>0</v>
      </c>
      <c r="BG161" s="107">
        <f>IF(N161="zákl. prenesená",J161,0)</f>
        <v>0</v>
      </c>
      <c r="BH161" s="107">
        <f>IF(N161="zníž. prenesená",J161,0)</f>
        <v>0</v>
      </c>
      <c r="BI161" s="107">
        <f>IF(N161="nulová",J161,0)</f>
        <v>0</v>
      </c>
      <c r="BJ161" s="17" t="s">
        <v>94</v>
      </c>
      <c r="BK161" s="107">
        <f>ROUND(I161*H161,2)</f>
        <v>0</v>
      </c>
      <c r="BL161" s="17" t="s">
        <v>209</v>
      </c>
      <c r="BM161" s="189" t="s">
        <v>573</v>
      </c>
    </row>
    <row r="162" spans="1:65" s="2" customFormat="1" ht="24.2" customHeight="1">
      <c r="A162" s="34"/>
      <c r="B162" s="145"/>
      <c r="C162" s="177" t="s">
        <v>211</v>
      </c>
      <c r="D162" s="177" t="s">
        <v>164</v>
      </c>
      <c r="E162" s="178" t="s">
        <v>224</v>
      </c>
      <c r="F162" s="179" t="s">
        <v>225</v>
      </c>
      <c r="G162" s="180" t="s">
        <v>226</v>
      </c>
      <c r="H162" s="215"/>
      <c r="I162" s="182"/>
      <c r="J162" s="183">
        <f>ROUND(I162*H162,2)</f>
        <v>0</v>
      </c>
      <c r="K162" s="184"/>
      <c r="L162" s="35"/>
      <c r="M162" s="185" t="s">
        <v>1</v>
      </c>
      <c r="N162" s="186" t="s">
        <v>41</v>
      </c>
      <c r="O162" s="63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209</v>
      </c>
      <c r="AT162" s="189" t="s">
        <v>164</v>
      </c>
      <c r="AU162" s="189" t="s">
        <v>94</v>
      </c>
      <c r="AY162" s="17" t="s">
        <v>162</v>
      </c>
      <c r="BE162" s="107">
        <f>IF(N162="základná",J162,0)</f>
        <v>0</v>
      </c>
      <c r="BF162" s="107">
        <f>IF(N162="znížená",J162,0)</f>
        <v>0</v>
      </c>
      <c r="BG162" s="107">
        <f>IF(N162="zákl. prenesená",J162,0)</f>
        <v>0</v>
      </c>
      <c r="BH162" s="107">
        <f>IF(N162="zníž. prenesená",J162,0)</f>
        <v>0</v>
      </c>
      <c r="BI162" s="107">
        <f>IF(N162="nulová",J162,0)</f>
        <v>0</v>
      </c>
      <c r="BJ162" s="17" t="s">
        <v>94</v>
      </c>
      <c r="BK162" s="107">
        <f>ROUND(I162*H162,2)</f>
        <v>0</v>
      </c>
      <c r="BL162" s="17" t="s">
        <v>209</v>
      </c>
      <c r="BM162" s="189" t="s">
        <v>574</v>
      </c>
    </row>
    <row r="163" spans="1:65" s="12" customFormat="1" ht="25.9" customHeight="1">
      <c r="B163" s="164"/>
      <c r="D163" s="165" t="s">
        <v>74</v>
      </c>
      <c r="E163" s="166" t="s">
        <v>542</v>
      </c>
      <c r="F163" s="166" t="s">
        <v>543</v>
      </c>
      <c r="I163" s="167"/>
      <c r="J163" s="168">
        <f>BK163</f>
        <v>0</v>
      </c>
      <c r="L163" s="164"/>
      <c r="M163" s="169"/>
      <c r="N163" s="170"/>
      <c r="O163" s="170"/>
      <c r="P163" s="171">
        <f>P164</f>
        <v>0</v>
      </c>
      <c r="Q163" s="170"/>
      <c r="R163" s="171">
        <f>R164</f>
        <v>0</v>
      </c>
      <c r="S163" s="170"/>
      <c r="T163" s="172">
        <f>T164</f>
        <v>0</v>
      </c>
      <c r="AR163" s="165" t="s">
        <v>168</v>
      </c>
      <c r="AT163" s="173" t="s">
        <v>74</v>
      </c>
      <c r="AU163" s="173" t="s">
        <v>75</v>
      </c>
      <c r="AY163" s="165" t="s">
        <v>162</v>
      </c>
      <c r="BK163" s="174">
        <f>BK164</f>
        <v>0</v>
      </c>
    </row>
    <row r="164" spans="1:65" s="2" customFormat="1" ht="16.5" customHeight="1">
      <c r="A164" s="34"/>
      <c r="B164" s="145"/>
      <c r="C164" s="177" t="s">
        <v>215</v>
      </c>
      <c r="D164" s="177" t="s">
        <v>164</v>
      </c>
      <c r="E164" s="178" t="s">
        <v>544</v>
      </c>
      <c r="F164" s="179" t="s">
        <v>560</v>
      </c>
      <c r="G164" s="180" t="s">
        <v>200</v>
      </c>
      <c r="H164" s="181">
        <v>1</v>
      </c>
      <c r="I164" s="182"/>
      <c r="J164" s="183">
        <f>ROUND(I164*H164,2)</f>
        <v>0</v>
      </c>
      <c r="K164" s="184"/>
      <c r="L164" s="35"/>
      <c r="M164" s="185" t="s">
        <v>1</v>
      </c>
      <c r="N164" s="186" t="s">
        <v>41</v>
      </c>
      <c r="O164" s="63"/>
      <c r="P164" s="187">
        <f>O164*H164</f>
        <v>0</v>
      </c>
      <c r="Q164" s="187">
        <v>0</v>
      </c>
      <c r="R164" s="187">
        <f>Q164*H164</f>
        <v>0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234</v>
      </c>
      <c r="AT164" s="189" t="s">
        <v>164</v>
      </c>
      <c r="AU164" s="189" t="s">
        <v>83</v>
      </c>
      <c r="AY164" s="17" t="s">
        <v>162</v>
      </c>
      <c r="BE164" s="107">
        <f>IF(N164="základná",J164,0)</f>
        <v>0</v>
      </c>
      <c r="BF164" s="107">
        <f>IF(N164="znížená",J164,0)</f>
        <v>0</v>
      </c>
      <c r="BG164" s="107">
        <f>IF(N164="zákl. prenesená",J164,0)</f>
        <v>0</v>
      </c>
      <c r="BH164" s="107">
        <f>IF(N164="zníž. prenesená",J164,0)</f>
        <v>0</v>
      </c>
      <c r="BI164" s="107">
        <f>IF(N164="nulová",J164,0)</f>
        <v>0</v>
      </c>
      <c r="BJ164" s="17" t="s">
        <v>94</v>
      </c>
      <c r="BK164" s="107">
        <f>ROUND(I164*H164,2)</f>
        <v>0</v>
      </c>
      <c r="BL164" s="17" t="s">
        <v>234</v>
      </c>
      <c r="BM164" s="189" t="s">
        <v>575</v>
      </c>
    </row>
    <row r="165" spans="1:65" s="12" customFormat="1" ht="25.9" customHeight="1">
      <c r="B165" s="164"/>
      <c r="D165" s="165" t="s">
        <v>74</v>
      </c>
      <c r="E165" s="166" t="s">
        <v>141</v>
      </c>
      <c r="F165" s="166" t="s">
        <v>509</v>
      </c>
      <c r="I165" s="167"/>
      <c r="J165" s="168">
        <f>BK165</f>
        <v>0</v>
      </c>
      <c r="L165" s="164"/>
      <c r="M165" s="169"/>
      <c r="N165" s="170"/>
      <c r="O165" s="170"/>
      <c r="P165" s="171">
        <f>P166</f>
        <v>0</v>
      </c>
      <c r="Q165" s="170"/>
      <c r="R165" s="171">
        <f>R166</f>
        <v>0</v>
      </c>
      <c r="S165" s="170"/>
      <c r="T165" s="172">
        <f>T166</f>
        <v>0</v>
      </c>
      <c r="AR165" s="165" t="s">
        <v>188</v>
      </c>
      <c r="AT165" s="173" t="s">
        <v>74</v>
      </c>
      <c r="AU165" s="173" t="s">
        <v>75</v>
      </c>
      <c r="AY165" s="165" t="s">
        <v>162</v>
      </c>
      <c r="BK165" s="174">
        <f>BK166</f>
        <v>0</v>
      </c>
    </row>
    <row r="166" spans="1:65" s="2" customFormat="1" ht="24.2" customHeight="1">
      <c r="A166" s="34"/>
      <c r="B166" s="145"/>
      <c r="C166" s="177" t="s">
        <v>219</v>
      </c>
      <c r="D166" s="177" t="s">
        <v>164</v>
      </c>
      <c r="E166" s="178" t="s">
        <v>511</v>
      </c>
      <c r="F166" s="179" t="s">
        <v>512</v>
      </c>
      <c r="G166" s="180" t="s">
        <v>513</v>
      </c>
      <c r="H166" s="181">
        <v>1</v>
      </c>
      <c r="I166" s="182"/>
      <c r="J166" s="183">
        <f>ROUND(I166*H166,2)</f>
        <v>0</v>
      </c>
      <c r="K166" s="184"/>
      <c r="L166" s="35"/>
      <c r="M166" s="216" t="s">
        <v>1</v>
      </c>
      <c r="N166" s="217" t="s">
        <v>41</v>
      </c>
      <c r="O166" s="218"/>
      <c r="P166" s="219">
        <f>O166*H166</f>
        <v>0</v>
      </c>
      <c r="Q166" s="219">
        <v>0</v>
      </c>
      <c r="R166" s="219">
        <f>Q166*H166</f>
        <v>0</v>
      </c>
      <c r="S166" s="219">
        <v>0</v>
      </c>
      <c r="T166" s="22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514</v>
      </c>
      <c r="AT166" s="189" t="s">
        <v>164</v>
      </c>
      <c r="AU166" s="189" t="s">
        <v>83</v>
      </c>
      <c r="AY166" s="17" t="s">
        <v>162</v>
      </c>
      <c r="BE166" s="107">
        <f>IF(N166="základná",J166,0)</f>
        <v>0</v>
      </c>
      <c r="BF166" s="107">
        <f>IF(N166="znížená",J166,0)</f>
        <v>0</v>
      </c>
      <c r="BG166" s="107">
        <f>IF(N166="zákl. prenesená",J166,0)</f>
        <v>0</v>
      </c>
      <c r="BH166" s="107">
        <f>IF(N166="zníž. prenesená",J166,0)</f>
        <v>0</v>
      </c>
      <c r="BI166" s="107">
        <f>IF(N166="nulová",J166,0)</f>
        <v>0</v>
      </c>
      <c r="BJ166" s="17" t="s">
        <v>94</v>
      </c>
      <c r="BK166" s="107">
        <f>ROUND(I166*H166,2)</f>
        <v>0</v>
      </c>
      <c r="BL166" s="17" t="s">
        <v>514</v>
      </c>
      <c r="BM166" s="189" t="s">
        <v>576</v>
      </c>
    </row>
    <row r="167" spans="1:65" s="2" customFormat="1" ht="6.95" customHeight="1">
      <c r="A167" s="34"/>
      <c r="B167" s="52"/>
      <c r="C167" s="53"/>
      <c r="D167" s="53"/>
      <c r="E167" s="53"/>
      <c r="F167" s="53"/>
      <c r="G167" s="53"/>
      <c r="H167" s="53"/>
      <c r="I167" s="53"/>
      <c r="J167" s="53"/>
      <c r="K167" s="53"/>
      <c r="L167" s="35"/>
      <c r="M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</row>
  </sheetData>
  <autoFilter ref="C137:K166" xr:uid="{00000000-0009-0000-0000-000008000000}"/>
  <mergeCells count="17">
    <mergeCell ref="E130:H130"/>
    <mergeCell ref="L2:V2"/>
    <mergeCell ref="D112:F112"/>
    <mergeCell ref="D113:F113"/>
    <mergeCell ref="D114:F114"/>
    <mergeCell ref="E126:H126"/>
    <mergeCell ref="E128:H128"/>
    <mergeCell ref="E85:H85"/>
    <mergeCell ref="E87:H87"/>
    <mergeCell ref="E89:H89"/>
    <mergeCell ref="D110:F110"/>
    <mergeCell ref="D111:F11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20</vt:i4>
      </vt:variant>
    </vt:vector>
  </HeadingPairs>
  <TitlesOfParts>
    <vt:vector size="30" baseType="lpstr">
      <vt:lpstr>Rekapitulácia stavby</vt:lpstr>
      <vt:lpstr>SO 01 - Cyklistický trail...</vt:lpstr>
      <vt:lpstr>SO 02 - Cyklistický trail...</vt:lpstr>
      <vt:lpstr>SO 03-0 - Altánok</vt:lpstr>
      <vt:lpstr>SO 03-1 - Lavičky a odpad...</vt:lpstr>
      <vt:lpstr>SO 04-0 - Altánok</vt:lpstr>
      <vt:lpstr>SO 04-1 - Lavičky a odpad...</vt:lpstr>
      <vt:lpstr>SO 05-0 - Altánok</vt:lpstr>
      <vt:lpstr>SO 05-1 - Lavičky a odpad...</vt:lpstr>
      <vt:lpstr>SO 06 - Bežecké trate GLO...</vt:lpstr>
      <vt:lpstr>'Rekapitulácia stavby'!Názvy_tlače</vt:lpstr>
      <vt:lpstr>'SO 01 - Cyklistický trail...'!Názvy_tlače</vt:lpstr>
      <vt:lpstr>'SO 02 - Cyklistický trail...'!Názvy_tlače</vt:lpstr>
      <vt:lpstr>'SO 03-0 - Altánok'!Názvy_tlače</vt:lpstr>
      <vt:lpstr>'SO 03-1 - Lavičky a odpad...'!Názvy_tlače</vt:lpstr>
      <vt:lpstr>'SO 04-0 - Altánok'!Názvy_tlače</vt:lpstr>
      <vt:lpstr>'SO 04-1 - Lavičky a odpad...'!Názvy_tlače</vt:lpstr>
      <vt:lpstr>'SO 05-0 - Altánok'!Názvy_tlače</vt:lpstr>
      <vt:lpstr>'SO 05-1 - Lavičky a odpad...'!Názvy_tlače</vt:lpstr>
      <vt:lpstr>'SO 06 - Bežecké trate GLO...'!Názvy_tlače</vt:lpstr>
      <vt:lpstr>'Rekapitulácia stavby'!Oblasť_tlače</vt:lpstr>
      <vt:lpstr>'SO 01 - Cyklistický trail...'!Oblasť_tlače</vt:lpstr>
      <vt:lpstr>'SO 02 - Cyklistický trail...'!Oblasť_tlače</vt:lpstr>
      <vt:lpstr>'SO 03-0 - Altánok'!Oblasť_tlače</vt:lpstr>
      <vt:lpstr>'SO 03-1 - Lavičky a odpad...'!Oblasť_tlače</vt:lpstr>
      <vt:lpstr>'SO 04-0 - Altánok'!Oblasť_tlače</vt:lpstr>
      <vt:lpstr>'SO 04-1 - Lavičky a odpad...'!Oblasť_tlače</vt:lpstr>
      <vt:lpstr>'SO 05-0 - Altánok'!Oblasť_tlače</vt:lpstr>
      <vt:lpstr>'SO 05-1 - Lavičky a odpad...'!Oblasť_tlače</vt:lpstr>
      <vt:lpstr>'SO 06 - Bežecké trate GLO...'!Oblasť_tlače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Bystrianský</dc:creator>
  <cp:lastModifiedBy>MK1</cp:lastModifiedBy>
  <dcterms:created xsi:type="dcterms:W3CDTF">2022-11-14T12:49:57Z</dcterms:created>
  <dcterms:modified xsi:type="dcterms:W3CDTF">2022-11-15T06:48:23Z</dcterms:modified>
</cp:coreProperties>
</file>