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ona.durbakova\Desktop\VO\Nadlimitné zákazky\Tlač propagačných materiálov 2022-2023\Upravená ZZZ navýšená\SP\"/>
    </mc:Choice>
  </mc:AlternateContent>
  <xr:revisionPtr revIDLastSave="0" documentId="13_ncr:1_{B3BD35A7-328C-4CF7-8DF2-85E0521CF6A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Návrh na plnenie kritéria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5" i="2" l="1"/>
  <c r="H15" i="2" s="1"/>
  <c r="G17" i="2"/>
  <c r="H17" i="2" s="1"/>
  <c r="I15" i="2"/>
  <c r="G64" i="2"/>
  <c r="G65" i="2"/>
  <c r="I48" i="2"/>
  <c r="I46" i="2"/>
  <c r="I47" i="2"/>
  <c r="I45" i="2"/>
  <c r="I27" i="2"/>
  <c r="I26" i="2"/>
  <c r="I25" i="2"/>
  <c r="I24" i="2"/>
  <c r="I23" i="2"/>
  <c r="I22" i="2"/>
  <c r="I21" i="2"/>
  <c r="I20" i="2"/>
  <c r="I19" i="2"/>
  <c r="I18" i="2"/>
  <c r="I17" i="2"/>
  <c r="I16" i="2"/>
  <c r="G28" i="2"/>
  <c r="H28" i="2" s="1"/>
  <c r="J28" i="2" s="1"/>
  <c r="G27" i="2"/>
  <c r="H27" i="2" s="1"/>
  <c r="J27" i="2" s="1"/>
  <c r="G26" i="2"/>
  <c r="G25" i="2"/>
  <c r="G23" i="2"/>
  <c r="H23" i="2" s="1"/>
  <c r="G22" i="2"/>
  <c r="H22" i="2" s="1"/>
  <c r="G21" i="2"/>
  <c r="H21" i="2" s="1"/>
  <c r="J21" i="2" s="1"/>
  <c r="G20" i="2"/>
  <c r="H20" i="2" s="1"/>
  <c r="G19" i="2"/>
  <c r="H19" i="2" s="1"/>
  <c r="G18" i="2"/>
  <c r="H18" i="2" s="1"/>
  <c r="G16" i="2"/>
  <c r="H16" i="2" s="1"/>
  <c r="G24" i="2"/>
  <c r="G58" i="2"/>
  <c r="G57" i="2"/>
  <c r="G56" i="2"/>
  <c r="H56" i="2" s="1"/>
  <c r="J56" i="2" s="1"/>
  <c r="G55" i="2"/>
  <c r="H55" i="2" s="1"/>
  <c r="J55" i="2" s="1"/>
  <c r="G54" i="2"/>
  <c r="H54" i="2" s="1"/>
  <c r="J54" i="2" s="1"/>
  <c r="G53" i="2"/>
  <c r="G52" i="2"/>
  <c r="H52" i="2" s="1"/>
  <c r="J52" i="2" s="1"/>
  <c r="G51" i="2"/>
  <c r="H51" i="2" s="1"/>
  <c r="J51" i="2" s="1"/>
  <c r="G50" i="2"/>
  <c r="G49" i="2"/>
  <c r="G48" i="2"/>
  <c r="G47" i="2"/>
  <c r="G46" i="2"/>
  <c r="H46" i="2" s="1"/>
  <c r="G45" i="2"/>
  <c r="G44" i="2"/>
  <c r="G43" i="2"/>
  <c r="G42" i="2"/>
  <c r="G41" i="2"/>
  <c r="G40" i="2"/>
  <c r="G39" i="2"/>
  <c r="G38" i="2"/>
  <c r="G37" i="2"/>
  <c r="G36" i="2"/>
  <c r="G35" i="2"/>
  <c r="H35" i="2" s="1"/>
  <c r="J35" i="2" s="1"/>
  <c r="G34" i="2"/>
  <c r="H34" i="2" s="1"/>
  <c r="J34" i="2" s="1"/>
  <c r="G33" i="2"/>
  <c r="H33" i="2" s="1"/>
  <c r="J33" i="2" s="1"/>
  <c r="G32" i="2"/>
  <c r="G31" i="2"/>
  <c r="H31" i="2" s="1"/>
  <c r="J31" i="2" s="1"/>
  <c r="G30" i="2"/>
  <c r="H30" i="2" s="1"/>
  <c r="J30" i="2" s="1"/>
  <c r="G29" i="2"/>
  <c r="I49" i="2"/>
  <c r="I50" i="2"/>
  <c r="I51" i="2"/>
  <c r="I52" i="2"/>
  <c r="I53" i="2"/>
  <c r="I54" i="2"/>
  <c r="I55" i="2"/>
  <c r="I56" i="2"/>
  <c r="I57" i="2"/>
  <c r="I58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J19" i="2"/>
  <c r="J15" i="2" l="1"/>
  <c r="G66" i="2"/>
  <c r="J20" i="2"/>
  <c r="J18" i="2"/>
  <c r="J17" i="2"/>
  <c r="J16" i="2"/>
  <c r="H36" i="2"/>
  <c r="J36" i="2" s="1"/>
  <c r="H32" i="2"/>
  <c r="J32" i="2" s="1"/>
  <c r="H39" i="2"/>
  <c r="J39" i="2" s="1"/>
  <c r="H29" i="2"/>
  <c r="J29" i="2" s="1"/>
  <c r="H45" i="2"/>
  <c r="J45" i="2" s="1"/>
  <c r="H57" i="2"/>
  <c r="J57" i="2" s="1"/>
  <c r="H53" i="2"/>
  <c r="J53" i="2" s="1"/>
  <c r="H48" i="2"/>
  <c r="J48" i="2" s="1"/>
  <c r="H42" i="2"/>
  <c r="J42" i="2" s="1"/>
  <c r="H24" i="2"/>
  <c r="J24" i="2" s="1"/>
  <c r="J23" i="2"/>
  <c r="H58" i="2"/>
  <c r="J58" i="2" s="1"/>
  <c r="H50" i="2"/>
  <c r="J50" i="2" s="1"/>
  <c r="H26" i="2"/>
  <c r="J26" i="2" s="1"/>
  <c r="H49" i="2"/>
  <c r="J49" i="2" s="1"/>
  <c r="H41" i="2"/>
  <c r="J41" i="2" s="1"/>
  <c r="H25" i="2"/>
  <c r="J25" i="2" s="1"/>
  <c r="H40" i="2"/>
  <c r="J40" i="2" s="1"/>
  <c r="H47" i="2"/>
  <c r="J47" i="2" s="1"/>
  <c r="J46" i="2"/>
  <c r="H38" i="2"/>
  <c r="J38" i="2" s="1"/>
  <c r="H37" i="2"/>
  <c r="J37" i="2" s="1"/>
  <c r="H44" i="2"/>
  <c r="J44" i="2" s="1"/>
  <c r="H43" i="2"/>
  <c r="J43" i="2" s="1"/>
  <c r="J22" i="2"/>
  <c r="J59" i="2" l="1"/>
  <c r="J60" i="2" s="1"/>
  <c r="J68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DFEE534-79D1-4C41-A02E-5B7A8B458B72}" keepAlive="1" name="Dotaz – Hárok1" description="Pripojenie k dotazu Hárok1 v zošite." type="5" refreshedVersion="0" background="1">
    <dbPr connection="Provider=Microsoft.Mashup.OleDb.1;Data Source=$Workbook$;Location=Hárok1;Extended Properties=&quot;&quot;" command="SELECT * FROM [Hárok1]"/>
  </connection>
</connections>
</file>

<file path=xl/sharedStrings.xml><?xml version="1.0" encoding="utf-8"?>
<sst xmlns="http://schemas.openxmlformats.org/spreadsheetml/2006/main" count="167" uniqueCount="157">
  <si>
    <t>IČO:</t>
  </si>
  <si>
    <t>IČ DPH:</t>
  </si>
  <si>
    <t>Celková cena za celý predmet zákazky</t>
  </si>
  <si>
    <t>Podpis zástupcu uchádzača</t>
  </si>
  <si>
    <t>Popis</t>
  </si>
  <si>
    <t xml:space="preserve">Návrh na plnenie kritérií </t>
  </si>
  <si>
    <t xml:space="preserve"> </t>
  </si>
  <si>
    <t>Obchodné meno uchádzača:</t>
  </si>
  <si>
    <t>Sídlo uchádzača:</t>
  </si>
  <si>
    <t>Štatutárny zástupa:</t>
  </si>
  <si>
    <t>platca DPH áno/nie</t>
  </si>
  <si>
    <t>Telefónny kontakt:</t>
  </si>
  <si>
    <t>Emailová adresa:</t>
  </si>
  <si>
    <t>Názov</t>
  </si>
  <si>
    <t>Predpokladané množsvo</t>
  </si>
  <si>
    <t>Jednotková cena bez DPH</t>
  </si>
  <si>
    <t>Jednotková cena s DPH</t>
  </si>
  <si>
    <t>Celková cena bez DPH</t>
  </si>
  <si>
    <t>Citylight</t>
  </si>
  <si>
    <t>Citylightboard</t>
  </si>
  <si>
    <t>Reklamná plachta</t>
  </si>
  <si>
    <t>Reklamná plachta s okami 1</t>
  </si>
  <si>
    <t>Celková cena s DPH</t>
  </si>
  <si>
    <t>Reklamná plachta s okami 2</t>
  </si>
  <si>
    <t>Poster 1</t>
  </si>
  <si>
    <t>Poster 2</t>
  </si>
  <si>
    <t>Plagát 1</t>
  </si>
  <si>
    <t>Plagát 2</t>
  </si>
  <si>
    <t>Plagát 3</t>
  </si>
  <si>
    <t>Plagát 4</t>
  </si>
  <si>
    <t>Plagát 5</t>
  </si>
  <si>
    <t>Plagát 6</t>
  </si>
  <si>
    <t>Plagát 7</t>
  </si>
  <si>
    <t>Brožúry 1</t>
  </si>
  <si>
    <t>Brožúry 2</t>
  </si>
  <si>
    <t>Brožúry 3</t>
  </si>
  <si>
    <t>Brožúry 4</t>
  </si>
  <si>
    <t>Brožúry 5</t>
  </si>
  <si>
    <t>Brožúry 6</t>
  </si>
  <si>
    <t>Brožúry 7</t>
  </si>
  <si>
    <t>Brožúry 8</t>
  </si>
  <si>
    <t>Brožúry 9</t>
  </si>
  <si>
    <t>Brožúry 10</t>
  </si>
  <si>
    <t>Vizitky</t>
  </si>
  <si>
    <t>Tričko</t>
  </si>
  <si>
    <t>Mikina</t>
  </si>
  <si>
    <t>Reflexná vesta</t>
  </si>
  <si>
    <t>Magnetické fólie na automobily</t>
  </si>
  <si>
    <t>Kovové odznaky 1</t>
  </si>
  <si>
    <t>Kovové odznaky 2</t>
  </si>
  <si>
    <t>Kovové odznaky 3</t>
  </si>
  <si>
    <t>Bezlepidlové nálepky</t>
  </si>
  <si>
    <t>Polep skla</t>
  </si>
  <si>
    <t>Výroba PVC tabúľ bez potlače (KOMATEX)</t>
  </si>
  <si>
    <t>Výroba DiBond tabúľ bez potlače</t>
  </si>
  <si>
    <t>Výroba a polep fólie na PVC a dibond tabule spolu s prácou obojstranne bez laminácie</t>
  </si>
  <si>
    <t>Výroba fólie a polep na kovovú tabuľu spolu s prácou obojstranne bez laminácie</t>
  </si>
  <si>
    <t>Letáky Skladačky 1</t>
  </si>
  <si>
    <t>Letáky Skladačky 2</t>
  </si>
  <si>
    <t>Letáky Skladačky 3</t>
  </si>
  <si>
    <t>Letáky Skladačky 4</t>
  </si>
  <si>
    <t>Letáky Skladačky 5</t>
  </si>
  <si>
    <t>Letáky Skladačky 6</t>
  </si>
  <si>
    <t>P.Č.</t>
  </si>
  <si>
    <t>Farebnosť: 4+0, 
Rozsah strán: 1 list
Papier: 150 g CLV
Formát: 1 185x1 750 mm</t>
  </si>
  <si>
    <t>Farebnosť: 4+0, 
Rozsah strán: 1 list
Papier: 150 g CLV
Formát: 3 140x2 310 mm</t>
  </si>
  <si>
    <t>Farebnosť: 4+0
Materiál: banner
Formát: 2000x8000 mm</t>
  </si>
  <si>
    <t>Farebnosť: 4+0, Materiál: mash
Formát: 4000x1000 mm
Očkovanie vo vzdialenosti 1m</t>
  </si>
  <si>
    <t>Farebnosť: 4+0
Materiál: banner
Formát: 4000x1000 mm</t>
  </si>
  <si>
    <t>Farebnosť: 4+0
Materiál: kappa
Hrúbka: 5mm
Formát: A0</t>
  </si>
  <si>
    <t>Farebnosť: 4+0
Materiál: kappa
Hrúbka: 5mm
Formát: A1</t>
  </si>
  <si>
    <t>Farebnosť: 4+0, Rozsah strán: 1 list, Papier: typ Munken alebo podobný
Formát: A0</t>
  </si>
  <si>
    <t>Farebnosť: 4+0, Rozsah strán: 1 list, Papier: typ Munken alebo podobný
Formát: A1</t>
  </si>
  <si>
    <t>Farebnosť: 4+0, Rozsah strán: 1 list, Papier: typ Munken alebo podobný
Formát: 1300x300mm</t>
  </si>
  <si>
    <t>Farebnosť: 4+0, Rozsah strán: 1 list, Papier: typ Munken alebo podobný
Formát: A2</t>
  </si>
  <si>
    <t>Farebnosť: 4+0, Rozsah strán: 1 list, Papier: typ Munken alebo podobný
Formát: A3</t>
  </si>
  <si>
    <t>Farebnosť: 4+0, Rozsah strán: 1 list, Papier: typ Munken alebo podobný
Formát: A4</t>
  </si>
  <si>
    <t>Farebnosť: 4+0, Rozsah strán: 1 list, Papier: typ Munken alebo podobný
Formát: A5</t>
  </si>
  <si>
    <t>Farebnosť 4+4, Väzba: V1
Formát: A4
Rozsah strán: 4+40 str.
Papier obálka : 250 g ONL, Papier vnútro: typ Munken alebo podobný, 135g</t>
  </si>
  <si>
    <t>Farebnosť 4+4, Väzba: V1
Formát: 168x220 mm, Rozsah strán: 4+28 str.
Papier obálka : 150 g ONL, Papier vnútro : typ Munken alebo podobný, 135g</t>
  </si>
  <si>
    <t>Farebnosť 4+4, Väzba: V1
Formát: 168x240 mm, Rozsah strán: 24 str.
Papier :typ Munken alebo podobný, 135g</t>
  </si>
  <si>
    <t>Farebnosť 4+4, Väzba: V1
Formát: A5
Rozsah strán: 16 str.
Papier :typ Munken alebo podobný, 135g</t>
  </si>
  <si>
    <t>Farebnosť 4+4, Väzba: V1
Formát: A5
Rozsah strán: 12 str.
Papier :typ Munken alebo podobný, 135g</t>
  </si>
  <si>
    <t>Farebnosť 4+4, Väzba: V2
Formát: A4
Rozsah strán: 4+40 str.
Papier obálka : 250 g Munken
Papier vnútro : typ Munken alebo podobný, 135g</t>
  </si>
  <si>
    <t>Farebnosť 4+4, Väzba: V2
Formát: 168x220 mm, Rozsah strán: 4+28 str.
Papier obálka : 150 g Munken
Papier vnútro : typ Munken alebo podobný, 135g</t>
  </si>
  <si>
    <t>Farebnosť 4+4, Väzba: V2
Formát: 168x240 mm, Rozsah strán: 24 str.
Papier : typ Munken alebo podobný, 135g</t>
  </si>
  <si>
    <t>Farebnosť 4+4, Väzba: V2
Formát: A5, Rozsah strán: 16 str.
Papier : typ Munken alebo podobný, 135g</t>
  </si>
  <si>
    <t>Farebnosť 4+4, Väzba: V2
Formát: A5, Rozsah strán: 12 str.
Papier : typ Munken alebo podobný, 135g</t>
  </si>
  <si>
    <t>Farebnosť: 4+4, 
Rozsah strán: 1 list
Papier: typ Munken alebo podobný, 135g
Technológia: hárková ofsetová tlač
Formát: A3, 1x lom, Výsledný formát: A4</t>
  </si>
  <si>
    <t>Rozsah strán: 1 list
Papier: typ Munken alebo podobný, 135g
Technológia: hárková ofsetová tlač
Formát: A4, 2x lom, Výsledný formát: DL</t>
  </si>
  <si>
    <t>Rozsah strán: 1 list
Papier: typ Munken alebo podobný, 135g
Technológia: hárková ofsetová tlač
Formát: A5, 1x lom, Výsledný formát: A6</t>
  </si>
  <si>
    <t>Rozsah strán: 1 list
Papier: typ Munken alebo podobný, 135g
Technológia: hárková ofsetová tlač
Formát: 140x210 mm, 2x lom
Výsledný formát: 140x70 mm</t>
  </si>
  <si>
    <t>Rozsah strán: 1 list
Papier: typ Munken alebo podobný, 135g
Technológia: hárková ofsetová tlač
Formát:1000x200 mm, 4x lom
Výsledný formát: 200x200 mm</t>
  </si>
  <si>
    <t>Rozsah strán: 1 list
Papier: typ Munken alebo podobný, 135g
Technológia: hárková ofsetová tlač
Formát: 592x210 mm, 3x lom
Výsledný formát: A5</t>
  </si>
  <si>
    <t xml:space="preserve">Formát: 90x50 mm 
Papier: min. 250g </t>
  </si>
  <si>
    <t>krátky rukáv, jednofarebné - 3 druhy farieb
UNISEX, sieťotlač, nažehlenie, potlač z oboch strán, , nažehlenie pri jednofarebnom motíve, pri farebnom sieťka, max. 4 farby, gramáž min. 130g, 
Veľkosti XS, S, M, L, XL, XXL, XXXL</t>
  </si>
  <si>
    <t>cez hlavu, bez zipsu, s kapucňou, 
jednofarebné - 3 druhy farieb, UNISEX, sieťotlač alebo nažehlenie, potlač z oboch strán, nažehlenie pri jednofarebnom motíve, 
Materiál: 100% organická Fairtrade bavlna, zvnútra fleece, 300g/m2
Veľkosti XS, S, M, L, XL, XXL, XXXL</t>
  </si>
  <si>
    <t>červená farba, nažehľovacia fólia
potlač biela z oboch strán veľkosť L</t>
  </si>
  <si>
    <t>Formát: max. 1x1m
Hrúbka 0,9 mm (cmyk)</t>
  </si>
  <si>
    <t xml:space="preserve">Priemer: 25 mm </t>
  </si>
  <si>
    <t xml:space="preserve">Priemer: 50 mm </t>
  </si>
  <si>
    <t xml:space="preserve">Priemer: 32 mm </t>
  </si>
  <si>
    <t>Typ papiera: Yupo Tako (alebo podobný)
Formát: max. A2</t>
  </si>
  <si>
    <t>Výroba nálepky + montáž
Materiál: rezaná fólia
Rozmer: max. 30x2m</t>
  </si>
  <si>
    <t>Formát: 600x800 mm</t>
  </si>
  <si>
    <t>Formát: 600x800 mm
Hrúbka: 5mm</t>
  </si>
  <si>
    <t>Formát: 600x800 mm
Hrúbka: 3mm</t>
  </si>
  <si>
    <t xml:space="preserve">Formát: 1200x800 mm alebo 800x1200 mm
</t>
  </si>
  <si>
    <t>Náklad: 300 ks</t>
  </si>
  <si>
    <t>Počet opakovaní: 5x</t>
  </si>
  <si>
    <t>Počet opakovaní: 2x</t>
  </si>
  <si>
    <t>dňa..................................</t>
  </si>
  <si>
    <r>
      <t xml:space="preserve">Náklad: 200 ks
Počet opakovaní: 5x
Náklad: 300 ks
Počet opakovaní: 5x
Náklad: 400 ks
Počet opakovaní: 2x
</t>
    </r>
    <r>
      <rPr>
        <b/>
        <sz val="10"/>
        <color theme="1"/>
        <rFont val="Times New Roman"/>
        <family val="1"/>
        <charset val="238"/>
      </rPr>
      <t xml:space="preserve">Spolu: 2400 ks </t>
    </r>
  </si>
  <si>
    <r>
      <t xml:space="preserve">Náklad: 10 ks
Počet opakovaní: 6x
Náklad: 50 ks
Počet opakovaní: 6x
</t>
    </r>
    <r>
      <rPr>
        <b/>
        <sz val="10"/>
        <color theme="1"/>
        <rFont val="Times New Roman"/>
        <family val="1"/>
        <charset val="238"/>
      </rPr>
      <t>Spolu: 360 ks</t>
    </r>
  </si>
  <si>
    <r>
      <t xml:space="preserve">Náklad: 40 ks
Počet opakovaní: 6x
</t>
    </r>
    <r>
      <rPr>
        <b/>
        <sz val="10"/>
        <color theme="1"/>
        <rFont val="Times New Roman"/>
        <family val="1"/>
        <charset val="238"/>
      </rPr>
      <t>Spolu: 240 ks</t>
    </r>
  </si>
  <si>
    <r>
      <t xml:space="preserve">Náklad: 50 ks
Počet opakovaní: 6x
Náklad: 60 ks
Počet opakovaní: 5x
</t>
    </r>
    <r>
      <rPr>
        <b/>
        <sz val="10"/>
        <color theme="1"/>
        <rFont val="Times New Roman"/>
        <family val="1"/>
        <charset val="238"/>
      </rPr>
      <t>Spolu: 600 ks</t>
    </r>
  </si>
  <si>
    <r>
      <t xml:space="preserve">Náklad: 10 ks
Počet opakovaní: 12x
</t>
    </r>
    <r>
      <rPr>
        <b/>
        <sz val="10"/>
        <color theme="1"/>
        <rFont val="Times New Roman"/>
        <family val="1"/>
        <charset val="238"/>
      </rPr>
      <t>Spolu: 120 ks</t>
    </r>
  </si>
  <si>
    <r>
      <t xml:space="preserve">Náklad: 10 ks
Počet opakovaní: 10x
</t>
    </r>
    <r>
      <rPr>
        <b/>
        <sz val="10"/>
        <color theme="1"/>
        <rFont val="Times New Roman"/>
        <family val="1"/>
        <charset val="238"/>
      </rPr>
      <t>Spolu: 100 ks</t>
    </r>
  </si>
  <si>
    <r>
      <t xml:space="preserve">Náklad: 3 ks
Počet opakovaní: 6x
</t>
    </r>
    <r>
      <rPr>
        <b/>
        <sz val="10"/>
        <color theme="1"/>
        <rFont val="Times New Roman"/>
        <family val="1"/>
        <charset val="238"/>
      </rPr>
      <t>Spolu:  18 ks</t>
    </r>
  </si>
  <si>
    <r>
      <t xml:space="preserve">Náklad: 1 ks
Počet opakovaní: 6x
</t>
    </r>
    <r>
      <rPr>
        <b/>
        <sz val="10"/>
        <color theme="1"/>
        <rFont val="Times New Roman"/>
        <family val="1"/>
        <charset val="238"/>
      </rPr>
      <t>Spolu: 6 ks</t>
    </r>
  </si>
  <si>
    <r>
      <t xml:space="preserve">Náklad: 5 ks
Počet opakovaní: 6x
</t>
    </r>
    <r>
      <rPr>
        <b/>
        <sz val="10"/>
        <color theme="1"/>
        <rFont val="Times New Roman"/>
        <family val="1"/>
        <charset val="238"/>
      </rPr>
      <t>Spolu: 30 ks</t>
    </r>
  </si>
  <si>
    <r>
      <t xml:space="preserve">Náklad: 8 ks
Počet opakovaní: 12x
</t>
    </r>
    <r>
      <rPr>
        <b/>
        <sz val="10"/>
        <color theme="1"/>
        <rFont val="Times New Roman"/>
        <family val="1"/>
        <charset val="238"/>
      </rPr>
      <t>Spolu: 96 ks</t>
    </r>
  </si>
  <si>
    <r>
      <t xml:space="preserve">Náklad: 60 ks
Počet opakovaní: 54x
</t>
    </r>
    <r>
      <rPr>
        <b/>
        <sz val="10"/>
        <color theme="1"/>
        <rFont val="Times New Roman"/>
        <family val="1"/>
        <charset val="238"/>
      </rPr>
      <t>Spolu: 3240 ks</t>
    </r>
  </si>
  <si>
    <r>
      <t xml:space="preserve">Náklad: 300 ks
Počet opakovaní: 6x
Náklad: 400 ks
Počet opakovaní: 6x
</t>
    </r>
    <r>
      <rPr>
        <b/>
        <sz val="10"/>
        <color theme="1"/>
        <rFont val="Times New Roman"/>
        <family val="1"/>
        <charset val="238"/>
      </rPr>
      <t>Spolu: 4200 ks</t>
    </r>
  </si>
  <si>
    <r>
      <t xml:space="preserve">Náklad: 5000 ks
Počet opakovaní: 6x
Náklad: 500 ks
Počet opakovaní: 6x
</t>
    </r>
    <r>
      <rPr>
        <b/>
        <sz val="10"/>
        <color theme="1"/>
        <rFont val="Times New Roman"/>
        <family val="1"/>
        <charset val="238"/>
      </rPr>
      <t>Spolu: 33 000 ks</t>
    </r>
  </si>
  <si>
    <r>
      <t xml:space="preserve">Náklad: 500 ks
Počet opakovaní: 6x
</t>
    </r>
    <r>
      <rPr>
        <b/>
        <sz val="10"/>
        <color theme="1"/>
        <rFont val="Times New Roman"/>
        <family val="1"/>
        <charset val="238"/>
      </rPr>
      <t>Spolu: 3000 ks</t>
    </r>
  </si>
  <si>
    <r>
      <t xml:space="preserve">Náklad: 1 000 ks
Počet opakovaní: 6x
</t>
    </r>
    <r>
      <rPr>
        <b/>
        <sz val="10"/>
        <color theme="1"/>
        <rFont val="Times New Roman"/>
        <family val="1"/>
        <charset val="238"/>
      </rPr>
      <t>Spolu: 6000 ks</t>
    </r>
  </si>
  <si>
    <r>
      <t xml:space="preserve">Náklad: 1 500 ks
Počet opakovaní: 5x
</t>
    </r>
    <r>
      <rPr>
        <b/>
        <sz val="10"/>
        <color theme="1"/>
        <rFont val="Times New Roman"/>
        <family val="1"/>
        <charset val="238"/>
      </rPr>
      <t>Spolu: 7500 ks</t>
    </r>
  </si>
  <si>
    <r>
      <t xml:space="preserve">Náklad: 400 ks
Počet opakovaní: 1x
Náklad: 1 000 ks
Počet opakovaní: 1x
</t>
    </r>
    <r>
      <rPr>
        <b/>
        <sz val="10"/>
        <color theme="1"/>
        <rFont val="Times New Roman"/>
        <family val="1"/>
        <charset val="238"/>
      </rPr>
      <t>Spolu: 1400 ks</t>
    </r>
  </si>
  <si>
    <r>
      <t xml:space="preserve">Náklad: 1000 ks
Počet opakovaní: 6x
</t>
    </r>
    <r>
      <rPr>
        <b/>
        <sz val="10"/>
        <color theme="1"/>
        <rFont val="Times New Roman"/>
        <family val="1"/>
        <charset val="238"/>
      </rPr>
      <t>Spolu: 6000 ks</t>
    </r>
  </si>
  <si>
    <r>
      <t xml:space="preserve">Náklad: 1 000 ks
Počet opakovaní: 5x
</t>
    </r>
    <r>
      <rPr>
        <b/>
        <sz val="10"/>
        <color theme="1"/>
        <rFont val="Times New Roman"/>
        <family val="1"/>
        <charset val="238"/>
      </rPr>
      <t>Spolu: 5000 ks</t>
    </r>
  </si>
  <si>
    <r>
      <t xml:space="preserve">Náklad: 5 000 ks
Počet opakovaní: 5x
</t>
    </r>
    <r>
      <rPr>
        <b/>
        <sz val="10"/>
        <color theme="1"/>
        <rFont val="Times New Roman"/>
        <family val="1"/>
        <charset val="238"/>
      </rPr>
      <t>Spolu: 25 000 ks</t>
    </r>
  </si>
  <si>
    <r>
      <t xml:space="preserve">Náklad: 5 000 ks
Počet opakovaní: 2x
</t>
    </r>
    <r>
      <rPr>
        <b/>
        <sz val="10"/>
        <color theme="1"/>
        <rFont val="Times New Roman"/>
        <family val="1"/>
        <charset val="238"/>
      </rPr>
      <t>Spolu: 10 000 ks</t>
    </r>
  </si>
  <si>
    <r>
      <t xml:space="preserve">Náklad: 10 000 ks
Počet opakovaní: 1x
</t>
    </r>
    <r>
      <rPr>
        <b/>
        <sz val="10"/>
        <color theme="1"/>
        <rFont val="Times New Roman"/>
        <family val="1"/>
        <charset val="238"/>
      </rPr>
      <t>Spolu: 10 000 ks</t>
    </r>
  </si>
  <si>
    <r>
      <t xml:space="preserve">Náklad: 100ks 
Počet opakovaní: 300x 
</t>
    </r>
    <r>
      <rPr>
        <b/>
        <sz val="10"/>
        <color theme="1"/>
        <rFont val="Times New Roman"/>
        <family val="1"/>
        <charset val="238"/>
      </rPr>
      <t>Spolu: 30 000 ks</t>
    </r>
  </si>
  <si>
    <r>
      <t xml:space="preserve">Počet: 500 ks
Počet opakovaní: 3x
</t>
    </r>
    <r>
      <rPr>
        <b/>
        <sz val="10"/>
        <color theme="1"/>
        <rFont val="Times New Roman"/>
        <family val="1"/>
        <charset val="238"/>
      </rPr>
      <t>Spolu: 1500 ks</t>
    </r>
  </si>
  <si>
    <r>
      <t xml:space="preserve">Počet: 500 ks
Počet opakovaní: 3x
</t>
    </r>
    <r>
      <rPr>
        <b/>
        <sz val="10"/>
        <color theme="1"/>
        <rFont val="Times New Roman"/>
        <family val="1"/>
        <charset val="238"/>
      </rPr>
      <t>Spolu:  1500 ks</t>
    </r>
  </si>
  <si>
    <r>
      <t xml:space="preserve">Počet: 300 ks
Počet opakovaní: 3x
</t>
    </r>
    <r>
      <rPr>
        <b/>
        <sz val="10"/>
        <color theme="1"/>
        <rFont val="Times New Roman"/>
        <family val="1"/>
        <charset val="238"/>
      </rPr>
      <t>Spolu: 900 ks</t>
    </r>
  </si>
  <si>
    <t>Počet bodov za kritérium K1</t>
  </si>
  <si>
    <t>Kritérium č. 1 (K1) - Celková cena v EUR s DPH za predmet zákazky</t>
  </si>
  <si>
    <t>Body</t>
  </si>
  <si>
    <r>
      <t xml:space="preserve">Náklad: 200ks/rok
</t>
    </r>
    <r>
      <rPr>
        <b/>
        <sz val="10"/>
        <color theme="1"/>
        <rFont val="Times New Roman"/>
        <family val="1"/>
        <charset val="238"/>
      </rPr>
      <t>Spolu: 600 ks</t>
    </r>
  </si>
  <si>
    <r>
      <t xml:space="preserve">Náklad: 100ks/rok
</t>
    </r>
    <r>
      <rPr>
        <b/>
        <sz val="10"/>
        <color theme="1"/>
        <rFont val="Times New Roman"/>
        <family val="1"/>
        <charset val="238"/>
      </rPr>
      <t>Spolu: 300 ks</t>
    </r>
  </si>
  <si>
    <r>
      <t xml:space="preserve">Náklad: 100ks/rok
</t>
    </r>
    <r>
      <rPr>
        <b/>
        <sz val="10"/>
        <color rgb="FF000000"/>
        <rFont val="Times New Roman"/>
        <family val="1"/>
        <charset val="238"/>
      </rPr>
      <t>Spolu: 300 ks</t>
    </r>
  </si>
  <si>
    <t>Výška DPH</t>
  </si>
  <si>
    <t>V ................................................</t>
  </si>
  <si>
    <t>Počet bodov za kritérium K2</t>
  </si>
  <si>
    <t>*uchádzač vypĺňa len polička označené modrou farbou</t>
  </si>
  <si>
    <t xml:space="preserve">100 ks tričko s potlačou
</t>
  </si>
  <si>
    <t>100 ks mikina s potlačou</t>
  </si>
  <si>
    <t>50 ks vesta s potlačou</t>
  </si>
  <si>
    <t>Kritérium č. 2 (K2) - Prírodné, bio, etické a ekologické certifikáty</t>
  </si>
  <si>
    <t>Presné označenie certifikátu</t>
  </si>
  <si>
    <t>Počet bodov celkom (uchádzač berie na vedomie, že celkový počet bodov sa môže líšiť v závislosti od posúdenia kritéria K2 komisiou)</t>
  </si>
  <si>
    <r>
      <t xml:space="preserve">K čomu sa vzťahuje certifikát </t>
    </r>
    <r>
      <rPr>
        <sz val="11"/>
        <color rgb="FF000000"/>
        <rFont val="Times"/>
        <family val="1"/>
      </rPr>
      <t>(nemôžu byť v obidvoch riadkoc rovnaké hodnoty)</t>
    </r>
  </si>
  <si>
    <t>áno</t>
  </si>
  <si>
    <t>Čestné vyhlásenie: Predložením tejto ponuky zároveň čestne vyhlasujem, že spĺňam všetky podmienky účasti stanovené vo výzve na predkladanie ponúk  a zároveň čestne vyhlasujem, že postupujem v súlade s etickým kódexom uchádzača vydaným Úradom pre verejné obstarávanie: https://www.uvo.gov.sk/zaujemca-uchadzac/eticky-kodex-zaujemcu-uchadzaca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</si>
</sst>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color rgb="FF000000"/>
      <name val="Times New Roman"/>
      <charset val="204"/>
    </font>
    <font>
      <u/>
      <sz val="10"/>
      <color theme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sz val="12"/>
      <color rgb="FF000000"/>
      <name val="Arial"/>
      <family val="2"/>
      <charset val="238"/>
    </font>
    <font>
      <sz val="11"/>
      <color theme="1"/>
      <name val="Calibri"/>
      <family val="2"/>
      <charset val="238"/>
    </font>
    <font>
      <u/>
      <sz val="11"/>
      <color rgb="FF0563C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2"/>
      <color rgb="FF000000"/>
      <name val="Times"/>
      <family val="1"/>
    </font>
    <font>
      <sz val="10"/>
      <color rgb="FF000000"/>
      <name val="Times"/>
      <family val="1"/>
    </font>
    <font>
      <b/>
      <sz val="10"/>
      <color rgb="FF000000"/>
      <name val="Times"/>
      <family val="1"/>
    </font>
    <font>
      <b/>
      <sz val="16"/>
      <color theme="1"/>
      <name val="Times New Roman"/>
      <family val="1"/>
      <charset val="238"/>
    </font>
    <font>
      <sz val="16"/>
      <color rgb="FF000000"/>
      <name val="Times New Roman"/>
      <family val="1"/>
      <charset val="238"/>
    </font>
    <font>
      <b/>
      <sz val="11"/>
      <color rgb="FF000000"/>
      <name val="Times"/>
      <family val="1"/>
      <charset val="238"/>
    </font>
    <font>
      <sz val="11"/>
      <color rgb="FF000000"/>
      <name val="Times New Roman"/>
      <family val="1"/>
      <charset val="238"/>
    </font>
    <font>
      <b/>
      <sz val="14"/>
      <color rgb="FF000000"/>
      <name val="Times"/>
      <family val="1"/>
      <charset val="238"/>
    </font>
    <font>
      <b/>
      <sz val="14"/>
      <color rgb="FF000000"/>
      <name val="Times New Roman"/>
      <family val="1"/>
      <charset val="238"/>
    </font>
    <font>
      <b/>
      <sz val="14"/>
      <color rgb="FF000000"/>
      <name val="Times"/>
      <family val="1"/>
    </font>
    <font>
      <b/>
      <sz val="16"/>
      <color theme="1"/>
      <name val="Times"/>
      <family val="1"/>
    </font>
    <font>
      <b/>
      <sz val="16"/>
      <color rgb="FF000000"/>
      <name val="Times"/>
      <family val="1"/>
    </font>
    <font>
      <b/>
      <i/>
      <sz val="16"/>
      <color rgb="FFFF0000"/>
      <name val="Times"/>
      <family val="1"/>
    </font>
    <font>
      <sz val="11"/>
      <color rgb="FF000000"/>
      <name val="Times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thick">
        <color indexed="64"/>
      </right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thick">
        <color indexed="64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0">
    <xf numFmtId="0" fontId="0" fillId="0" borderId="0" xfId="0" applyAlignment="1">
      <alignment horizontal="left" vertical="top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2" fillId="0" borderId="1" xfId="0" applyFont="1" applyBorder="1"/>
    <xf numFmtId="0" fontId="9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top"/>
    </xf>
    <xf numFmtId="0" fontId="4" fillId="2" borderId="40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5" fillId="2" borderId="42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17" fillId="5" borderId="32" xfId="0" applyFont="1" applyFill="1" applyBorder="1" applyAlignment="1" applyProtection="1">
      <alignment horizontal="center" vertical="center" wrapText="1"/>
      <protection hidden="1"/>
    </xf>
    <xf numFmtId="0" fontId="30" fillId="5" borderId="32" xfId="0" applyFont="1" applyFill="1" applyBorder="1" applyAlignment="1">
      <alignment horizontal="center" vertical="center"/>
    </xf>
    <xf numFmtId="0" fontId="31" fillId="5" borderId="32" xfId="0" applyFont="1" applyFill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20" fillId="4" borderId="14" xfId="0" applyFont="1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6" xfId="0" applyBorder="1" applyAlignment="1">
      <alignment horizontal="center"/>
    </xf>
    <xf numFmtId="0" fontId="20" fillId="4" borderId="37" xfId="0" applyFont="1" applyFill="1" applyBorder="1" applyAlignment="1" applyProtection="1">
      <alignment horizontal="center"/>
      <protection locked="0"/>
    </xf>
    <xf numFmtId="0" fontId="2" fillId="4" borderId="38" xfId="0" applyFont="1" applyFill="1" applyBorder="1" applyAlignment="1" applyProtection="1">
      <alignment horizontal="center"/>
      <protection locked="0"/>
    </xf>
    <xf numFmtId="0" fontId="2" fillId="4" borderId="39" xfId="0" applyFont="1" applyFill="1" applyBorder="1" applyAlignment="1" applyProtection="1">
      <alignment horizontal="center"/>
      <protection locked="0"/>
    </xf>
    <xf numFmtId="0" fontId="2" fillId="4" borderId="14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/>
      <protection locked="0"/>
    </xf>
    <xf numFmtId="0" fontId="2" fillId="4" borderId="15" xfId="0" applyFont="1" applyFill="1" applyBorder="1" applyAlignment="1" applyProtection="1">
      <alignment horizontal="center"/>
      <protection locked="0"/>
    </xf>
    <xf numFmtId="0" fontId="2" fillId="4" borderId="16" xfId="0" applyFont="1" applyFill="1" applyBorder="1" applyAlignment="1" applyProtection="1">
      <alignment horizontal="center"/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2" fillId="4" borderId="17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19" xfId="0" applyFont="1" applyFill="1" applyBorder="1" applyAlignment="1" applyProtection="1">
      <alignment horizontal="center"/>
      <protection locked="0"/>
    </xf>
    <xf numFmtId="0" fontId="10" fillId="0" borderId="29" xfId="0" applyFont="1" applyBorder="1" applyAlignment="1">
      <alignment horizontal="center" wrapText="1"/>
    </xf>
    <xf numFmtId="0" fontId="10" fillId="0" borderId="30" xfId="0" applyFont="1" applyBorder="1" applyAlignment="1">
      <alignment horizontal="center" wrapText="1"/>
    </xf>
    <xf numFmtId="0" fontId="10" fillId="0" borderId="31" xfId="0" applyFont="1" applyBorder="1" applyAlignment="1">
      <alignment horizontal="center" wrapText="1"/>
    </xf>
    <xf numFmtId="0" fontId="8" fillId="0" borderId="0" xfId="1" applyFont="1" applyFill="1" applyBorder="1" applyAlignment="1">
      <alignment horizontal="center"/>
    </xf>
    <xf numFmtId="0" fontId="17" fillId="6" borderId="29" xfId="0" applyFont="1" applyFill="1" applyBorder="1" applyAlignment="1">
      <alignment horizontal="center" vertical="center"/>
    </xf>
    <xf numFmtId="0" fontId="18" fillId="6" borderId="30" xfId="0" applyFont="1" applyFill="1" applyBorder="1" applyAlignment="1">
      <alignment horizontal="center" vertical="center"/>
    </xf>
    <xf numFmtId="0" fontId="18" fillId="6" borderId="31" xfId="0" applyFont="1" applyFill="1" applyBorder="1" applyAlignment="1">
      <alignment horizontal="center" vertical="center"/>
    </xf>
    <xf numFmtId="0" fontId="24" fillId="6" borderId="43" xfId="0" applyFont="1" applyFill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32" fillId="5" borderId="29" xfId="0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32" fillId="5" borderId="31" xfId="0" applyFont="1" applyFill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7" fillId="4" borderId="42" xfId="0" applyFont="1" applyFill="1" applyBorder="1" applyAlignment="1">
      <alignment horizontal="center" vertical="center"/>
    </xf>
    <xf numFmtId="0" fontId="27" fillId="4" borderId="41" xfId="0" applyFont="1" applyFill="1" applyBorder="1" applyAlignment="1">
      <alignment horizontal="center" vertical="center"/>
    </xf>
    <xf numFmtId="0" fontId="27" fillId="4" borderId="48" xfId="0" applyFont="1" applyFill="1" applyBorder="1" applyAlignment="1">
      <alignment horizontal="center" vertical="center"/>
    </xf>
    <xf numFmtId="0" fontId="27" fillId="4" borderId="49" xfId="0" applyFont="1" applyFill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9" fillId="4" borderId="8" xfId="0" applyFont="1" applyFill="1" applyBorder="1" applyAlignment="1" applyProtection="1">
      <alignment horizontal="center" vertical="center"/>
      <protection locked="0"/>
    </xf>
    <xf numFmtId="0" fontId="0" fillId="4" borderId="25" xfId="0" applyFill="1" applyBorder="1" applyAlignment="1">
      <alignment horizontal="center" vertical="center"/>
    </xf>
    <xf numFmtId="0" fontId="9" fillId="4" borderId="5" xfId="0" applyFont="1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17" fillId="2" borderId="29" xfId="0" applyFont="1" applyFill="1" applyBorder="1" applyAlignment="1" applyProtection="1">
      <alignment horizontal="center" vertical="center" wrapText="1"/>
      <protection hidden="1"/>
    </xf>
    <xf numFmtId="0" fontId="18" fillId="0" borderId="3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9" fillId="4" borderId="13" xfId="0" applyFont="1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>
      <alignment horizontal="center" vertical="center"/>
    </xf>
    <xf numFmtId="0" fontId="5" fillId="2" borderId="29" xfId="0" applyFont="1" applyFill="1" applyBorder="1" applyAlignment="1" applyProtection="1">
      <alignment horizontal="center" vertical="center" wrapText="1"/>
      <protection hidden="1"/>
    </xf>
    <xf numFmtId="0" fontId="5" fillId="2" borderId="30" xfId="0" applyFont="1" applyFill="1" applyBorder="1" applyAlignment="1" applyProtection="1">
      <alignment horizontal="center" vertical="center" wrapText="1"/>
      <protection hidden="1"/>
    </xf>
    <xf numFmtId="0" fontId="0" fillId="0" borderId="30" xfId="0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117289</xdr:colOff>
      <xdr:row>4</xdr:row>
      <xdr:rowOff>180040</xdr:rowOff>
    </xdr:from>
    <xdr:to>
      <xdr:col>4</xdr:col>
      <xdr:colOff>363962</xdr:colOff>
      <xdr:row>9</xdr:row>
      <xdr:rowOff>58456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1C563B80-BE58-45BE-9265-BCA965BB8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214" y="961090"/>
          <a:ext cx="3759385" cy="878541"/>
        </a:xfrm>
        <a:prstGeom prst="rect">
          <a:avLst/>
        </a:prstGeom>
        <a:solidFill>
          <a:srgbClr val="FF5050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8B72E-937B-4EBD-9341-B45A2523E019}">
  <dimension ref="A1:L90"/>
  <sheetViews>
    <sheetView tabSelected="1" zoomScale="70" zoomScaleNormal="70" workbookViewId="0">
      <selection activeCell="Q16" sqref="Q16"/>
    </sheetView>
  </sheetViews>
  <sheetFormatPr defaultRowHeight="13" x14ac:dyDescent="0.3"/>
  <cols>
    <col min="1" max="1" width="3.69921875" customWidth="1"/>
    <col min="2" max="2" width="5.796875" customWidth="1"/>
    <col min="3" max="3" width="22.5" customWidth="1"/>
    <col min="4" max="4" width="38.19921875" customWidth="1"/>
    <col min="5" max="5" width="21.69921875" customWidth="1"/>
    <col min="6" max="6" width="22.8984375" customWidth="1"/>
    <col min="7" max="7" width="17.19921875" customWidth="1"/>
    <col min="8" max="8" width="16.796875" customWidth="1"/>
    <col min="9" max="9" width="22.296875" customWidth="1"/>
    <col min="10" max="10" width="22.3984375" customWidth="1"/>
  </cols>
  <sheetData>
    <row r="1" spans="1:12" ht="14.5" thickBot="1" x14ac:dyDescent="0.35">
      <c r="A1" s="1"/>
      <c r="B1" s="2"/>
      <c r="C1" s="2"/>
      <c r="D1" s="2"/>
      <c r="E1" s="2"/>
      <c r="F1" s="2"/>
      <c r="G1" s="2"/>
      <c r="H1" s="2"/>
      <c r="I1" s="2"/>
      <c r="J1" s="2"/>
    </row>
    <row r="2" spans="1:12" ht="14.15" customHeight="1" x14ac:dyDescent="0.3">
      <c r="A2" s="1"/>
      <c r="B2" s="117" t="s">
        <v>5</v>
      </c>
      <c r="C2" s="118"/>
      <c r="D2" s="119"/>
      <c r="E2" s="119"/>
      <c r="F2" s="119"/>
      <c r="G2" s="119"/>
      <c r="H2" s="119"/>
      <c r="I2" s="119"/>
      <c r="J2" s="120"/>
      <c r="K2" s="8"/>
      <c r="L2" s="8"/>
    </row>
    <row r="3" spans="1:12" ht="17.149999999999999" customHeight="1" thickBot="1" x14ac:dyDescent="0.35">
      <c r="A3" s="1"/>
      <c r="B3" s="121"/>
      <c r="C3" s="122"/>
      <c r="D3" s="122"/>
      <c r="E3" s="122"/>
      <c r="F3" s="122"/>
      <c r="G3" s="122"/>
      <c r="H3" s="122"/>
      <c r="I3" s="122"/>
      <c r="J3" s="123"/>
      <c r="K3" s="8"/>
      <c r="L3" s="8"/>
    </row>
    <row r="4" spans="1:12" ht="15.5" x14ac:dyDescent="0.3">
      <c r="A4" s="1"/>
      <c r="B4" s="100" t="s">
        <v>6</v>
      </c>
      <c r="C4" s="101"/>
      <c r="D4" s="101"/>
      <c r="E4" s="102"/>
      <c r="F4" s="129" t="s">
        <v>7</v>
      </c>
      <c r="G4" s="129"/>
      <c r="H4" s="129"/>
      <c r="I4" s="111"/>
      <c r="J4" s="112"/>
      <c r="K4" s="7"/>
      <c r="L4" s="7"/>
    </row>
    <row r="5" spans="1:12" ht="15.5" x14ac:dyDescent="0.3">
      <c r="A5" s="1"/>
      <c r="B5" s="103"/>
      <c r="C5" s="104"/>
      <c r="D5" s="104"/>
      <c r="E5" s="105"/>
      <c r="F5" s="98" t="s">
        <v>8</v>
      </c>
      <c r="G5" s="98"/>
      <c r="H5" s="98"/>
      <c r="I5" s="109"/>
      <c r="J5" s="110"/>
      <c r="K5" s="7"/>
      <c r="L5" s="7"/>
    </row>
    <row r="6" spans="1:12" ht="15.5" x14ac:dyDescent="0.3">
      <c r="A6" s="1"/>
      <c r="B6" s="103"/>
      <c r="C6" s="104"/>
      <c r="D6" s="104"/>
      <c r="E6" s="105"/>
      <c r="F6" s="98" t="s">
        <v>9</v>
      </c>
      <c r="G6" s="98"/>
      <c r="H6" s="98"/>
      <c r="I6" s="109"/>
      <c r="J6" s="110"/>
      <c r="K6" s="7"/>
      <c r="L6" s="7"/>
    </row>
    <row r="7" spans="1:12" ht="15.5" x14ac:dyDescent="0.3">
      <c r="A7" s="1"/>
      <c r="B7" s="103"/>
      <c r="C7" s="104"/>
      <c r="D7" s="104"/>
      <c r="E7" s="105"/>
      <c r="F7" s="98" t="s">
        <v>0</v>
      </c>
      <c r="G7" s="98"/>
      <c r="H7" s="98"/>
      <c r="I7" s="109"/>
      <c r="J7" s="110"/>
      <c r="K7" s="7"/>
      <c r="L7" s="7"/>
    </row>
    <row r="8" spans="1:12" ht="15.5" x14ac:dyDescent="0.3">
      <c r="A8" s="1"/>
      <c r="B8" s="103"/>
      <c r="C8" s="104"/>
      <c r="D8" s="104"/>
      <c r="E8" s="105"/>
      <c r="F8" s="98" t="s">
        <v>1</v>
      </c>
      <c r="G8" s="98"/>
      <c r="H8" s="98"/>
      <c r="I8" s="109"/>
      <c r="J8" s="110"/>
      <c r="K8" s="7"/>
      <c r="L8" s="7"/>
    </row>
    <row r="9" spans="1:12" ht="15.5" x14ac:dyDescent="0.3">
      <c r="A9" s="1"/>
      <c r="B9" s="103"/>
      <c r="C9" s="104"/>
      <c r="D9" s="104"/>
      <c r="E9" s="105"/>
      <c r="F9" s="98" t="s">
        <v>10</v>
      </c>
      <c r="G9" s="98"/>
      <c r="H9" s="98"/>
      <c r="I9" s="109" t="s">
        <v>155</v>
      </c>
      <c r="J9" s="110"/>
      <c r="K9" s="7"/>
      <c r="L9" s="7"/>
    </row>
    <row r="10" spans="1:12" ht="15.5" x14ac:dyDescent="0.3">
      <c r="A10" s="1"/>
      <c r="B10" s="103"/>
      <c r="C10" s="104"/>
      <c r="D10" s="104"/>
      <c r="E10" s="105"/>
      <c r="F10" s="98" t="s">
        <v>11</v>
      </c>
      <c r="G10" s="98"/>
      <c r="H10" s="98"/>
      <c r="I10" s="109"/>
      <c r="J10" s="110"/>
      <c r="K10" s="7"/>
      <c r="L10" s="7"/>
    </row>
    <row r="11" spans="1:12" ht="16" thickBot="1" x14ac:dyDescent="0.35">
      <c r="A11" s="1"/>
      <c r="B11" s="106"/>
      <c r="C11" s="107"/>
      <c r="D11" s="107"/>
      <c r="E11" s="108"/>
      <c r="F11" s="99" t="s">
        <v>12</v>
      </c>
      <c r="G11" s="99"/>
      <c r="H11" s="99"/>
      <c r="I11" s="124"/>
      <c r="J11" s="125"/>
      <c r="K11" s="7"/>
      <c r="L11" s="7"/>
    </row>
    <row r="12" spans="1:12" ht="14.5" thickBot="1" x14ac:dyDescent="0.35">
      <c r="A12" s="1"/>
      <c r="B12" s="1"/>
      <c r="C12" s="1"/>
      <c r="D12" s="2"/>
      <c r="E12" s="2"/>
      <c r="F12" s="2"/>
      <c r="G12" s="2"/>
      <c r="H12" s="2"/>
      <c r="I12" s="2"/>
      <c r="J12" s="2"/>
      <c r="K12" s="2"/>
    </row>
    <row r="13" spans="1:12" ht="18.5" thickBot="1" x14ac:dyDescent="0.35">
      <c r="A13" s="1"/>
      <c r="B13" s="74" t="s">
        <v>139</v>
      </c>
      <c r="C13" s="75"/>
      <c r="D13" s="75"/>
      <c r="E13" s="75"/>
      <c r="F13" s="75"/>
      <c r="G13" s="75"/>
      <c r="H13" s="75"/>
      <c r="I13" s="75"/>
      <c r="J13" s="76"/>
    </row>
    <row r="14" spans="1:12" ht="28.5" customHeight="1" x14ac:dyDescent="0.3">
      <c r="A14" s="1"/>
      <c r="B14" s="9" t="s">
        <v>63</v>
      </c>
      <c r="C14" s="13" t="s">
        <v>13</v>
      </c>
      <c r="D14" s="10" t="s">
        <v>4</v>
      </c>
      <c r="E14" s="12" t="s">
        <v>14</v>
      </c>
      <c r="F14" s="12" t="s">
        <v>15</v>
      </c>
      <c r="G14" s="12" t="s">
        <v>144</v>
      </c>
      <c r="H14" s="12" t="s">
        <v>16</v>
      </c>
      <c r="I14" s="10" t="s">
        <v>17</v>
      </c>
      <c r="J14" s="11" t="s">
        <v>22</v>
      </c>
    </row>
    <row r="15" spans="1:12" ht="53.5" customHeight="1" x14ac:dyDescent="0.3">
      <c r="A15" s="1"/>
      <c r="B15" s="3">
        <v>1</v>
      </c>
      <c r="C15" s="14" t="s">
        <v>18</v>
      </c>
      <c r="D15" s="16" t="s">
        <v>64</v>
      </c>
      <c r="E15" s="17" t="s">
        <v>122</v>
      </c>
      <c r="F15" s="22"/>
      <c r="G15" s="46">
        <f>IF(I9="áno",F15*0.2,IF(I9="nie",0))</f>
        <v>0</v>
      </c>
      <c r="H15" s="46">
        <f>SUM(F15:G15)</f>
        <v>0</v>
      </c>
      <c r="I15" s="47">
        <f>F15*3240</f>
        <v>0</v>
      </c>
      <c r="J15" s="48">
        <f>H15*3240</f>
        <v>0</v>
      </c>
    </row>
    <row r="16" spans="1:12" ht="50.15" customHeight="1" x14ac:dyDescent="0.3">
      <c r="A16" s="1"/>
      <c r="B16" s="3">
        <v>2</v>
      </c>
      <c r="C16" s="14" t="s">
        <v>19</v>
      </c>
      <c r="D16" s="16" t="s">
        <v>65</v>
      </c>
      <c r="E16" s="17" t="s">
        <v>121</v>
      </c>
      <c r="F16" s="22"/>
      <c r="G16" s="28">
        <f>IF(I9="áno",F16*0.2,IF(I9="nie",0))</f>
        <v>0</v>
      </c>
      <c r="H16" s="28">
        <f>SUM(F16:G16)</f>
        <v>0</v>
      </c>
      <c r="I16" s="26">
        <f>F16*96</f>
        <v>0</v>
      </c>
      <c r="J16" s="27">
        <f>H16*96</f>
        <v>0</v>
      </c>
    </row>
    <row r="17" spans="1:10" ht="41.15" customHeight="1" x14ac:dyDescent="0.3">
      <c r="A17" s="1"/>
      <c r="B17" s="41">
        <v>3</v>
      </c>
      <c r="C17" s="43" t="s">
        <v>20</v>
      </c>
      <c r="D17" s="42" t="s">
        <v>66</v>
      </c>
      <c r="E17" s="17" t="s">
        <v>120</v>
      </c>
      <c r="F17" s="22"/>
      <c r="G17" s="28">
        <f>IF(I9="áno",F17*0.2,IF(I9="nie",0))</f>
        <v>0</v>
      </c>
      <c r="H17" s="28">
        <f t="shared" ref="H17:H58" si="0">SUM(F17:G17)</f>
        <v>0</v>
      </c>
      <c r="I17" s="26">
        <f>F17*30</f>
        <v>0</v>
      </c>
      <c r="J17" s="27">
        <f>H17*30</f>
        <v>0</v>
      </c>
    </row>
    <row r="18" spans="1:10" ht="49.5" customHeight="1" x14ac:dyDescent="0.3">
      <c r="A18" s="1"/>
      <c r="B18" s="3">
        <v>4</v>
      </c>
      <c r="C18" s="14" t="s">
        <v>21</v>
      </c>
      <c r="D18" s="16" t="s">
        <v>67</v>
      </c>
      <c r="E18" s="17" t="s">
        <v>119</v>
      </c>
      <c r="F18" s="22"/>
      <c r="G18" s="28">
        <f>IF(I9="áno",F18*0.2,IF(I9="nie",0))</f>
        <v>0</v>
      </c>
      <c r="H18" s="28">
        <f t="shared" si="0"/>
        <v>0</v>
      </c>
      <c r="I18" s="26">
        <f>F18*6</f>
        <v>0</v>
      </c>
      <c r="J18" s="27">
        <f>H18*6</f>
        <v>0</v>
      </c>
    </row>
    <row r="19" spans="1:10" ht="42" customHeight="1" x14ac:dyDescent="0.3">
      <c r="A19" s="1"/>
      <c r="B19" s="3">
        <v>5</v>
      </c>
      <c r="C19" s="15" t="s">
        <v>23</v>
      </c>
      <c r="D19" s="16" t="s">
        <v>68</v>
      </c>
      <c r="E19" s="17" t="s">
        <v>118</v>
      </c>
      <c r="F19" s="22"/>
      <c r="G19" s="28">
        <f>IF(I9="áno",F19*0.2,IF(I9="nie",0))</f>
        <v>0</v>
      </c>
      <c r="H19" s="28">
        <f t="shared" si="0"/>
        <v>0</v>
      </c>
      <c r="I19" s="26">
        <f>F19*18</f>
        <v>0</v>
      </c>
      <c r="J19" s="27">
        <f>F19*18</f>
        <v>0</v>
      </c>
    </row>
    <row r="20" spans="1:10" ht="54" customHeight="1" x14ac:dyDescent="0.3">
      <c r="A20" s="1"/>
      <c r="B20" s="3">
        <v>6</v>
      </c>
      <c r="C20" s="15" t="s">
        <v>24</v>
      </c>
      <c r="D20" s="16" t="s">
        <v>69</v>
      </c>
      <c r="E20" s="17" t="s">
        <v>117</v>
      </c>
      <c r="F20" s="22"/>
      <c r="G20" s="28">
        <f>IF(I9="áno",F20*0.2,IF(I9="nie",0))</f>
        <v>0</v>
      </c>
      <c r="H20" s="28">
        <f t="shared" si="0"/>
        <v>0</v>
      </c>
      <c r="I20" s="26">
        <f>F20*100</f>
        <v>0</v>
      </c>
      <c r="J20" s="27">
        <f>H20*100</f>
        <v>0</v>
      </c>
    </row>
    <row r="21" spans="1:10" ht="53.5" customHeight="1" x14ac:dyDescent="0.3">
      <c r="A21" s="1"/>
      <c r="B21" s="3">
        <v>7</v>
      </c>
      <c r="C21" s="15" t="s">
        <v>25</v>
      </c>
      <c r="D21" s="16" t="s">
        <v>70</v>
      </c>
      <c r="E21" s="17" t="s">
        <v>117</v>
      </c>
      <c r="F21" s="22"/>
      <c r="G21" s="28">
        <f>IF(I9="áno",F21*0.2,IF(I9="nie",0))</f>
        <v>0</v>
      </c>
      <c r="H21" s="28">
        <f t="shared" si="0"/>
        <v>0</v>
      </c>
      <c r="I21" s="26">
        <f>F21*100</f>
        <v>0</v>
      </c>
      <c r="J21" s="27">
        <f>H21*100</f>
        <v>0</v>
      </c>
    </row>
    <row r="22" spans="1:10" ht="43" customHeight="1" x14ac:dyDescent="0.3">
      <c r="A22" s="1"/>
      <c r="B22" s="3">
        <v>8</v>
      </c>
      <c r="C22" s="15" t="s">
        <v>26</v>
      </c>
      <c r="D22" s="16" t="s">
        <v>71</v>
      </c>
      <c r="E22" s="17" t="s">
        <v>116</v>
      </c>
      <c r="F22" s="22"/>
      <c r="G22" s="28">
        <f>IF(I9="áno",F22*0.2,IF(I9="nie",0))</f>
        <v>0</v>
      </c>
      <c r="H22" s="28">
        <f t="shared" si="0"/>
        <v>0</v>
      </c>
      <c r="I22" s="26">
        <f>F22*120</f>
        <v>0</v>
      </c>
      <c r="J22" s="27">
        <f>H22*120</f>
        <v>0</v>
      </c>
    </row>
    <row r="23" spans="1:10" ht="67.5" customHeight="1" x14ac:dyDescent="0.3">
      <c r="A23" s="1"/>
      <c r="B23" s="3">
        <v>9</v>
      </c>
      <c r="C23" s="15" t="s">
        <v>27</v>
      </c>
      <c r="D23" s="16" t="s">
        <v>72</v>
      </c>
      <c r="E23" s="17" t="s">
        <v>115</v>
      </c>
      <c r="F23" s="22"/>
      <c r="G23" s="28">
        <f>IF(I9="áno",F23*0.2,IF(I9="nie",0))</f>
        <v>0</v>
      </c>
      <c r="H23" s="28">
        <f t="shared" si="0"/>
        <v>0</v>
      </c>
      <c r="I23" s="26">
        <f>F23*600</f>
        <v>0</v>
      </c>
      <c r="J23" s="27">
        <f>H23*600</f>
        <v>0</v>
      </c>
    </row>
    <row r="24" spans="1:10" ht="43.5" customHeight="1" x14ac:dyDescent="0.3">
      <c r="A24" s="1"/>
      <c r="B24" s="3">
        <v>10</v>
      </c>
      <c r="C24" s="15" t="s">
        <v>28</v>
      </c>
      <c r="D24" s="16" t="s">
        <v>73</v>
      </c>
      <c r="E24" s="17" t="s">
        <v>114</v>
      </c>
      <c r="F24" s="22"/>
      <c r="G24" s="28">
        <f>IF(I9="áno",F24*0.2,IF(I9="nie",0))</f>
        <v>0</v>
      </c>
      <c r="H24" s="28">
        <f t="shared" si="0"/>
        <v>0</v>
      </c>
      <c r="I24" s="26">
        <f>F24*240</f>
        <v>0</v>
      </c>
      <c r="J24" s="27">
        <f>H24*240</f>
        <v>0</v>
      </c>
    </row>
    <row r="25" spans="1:10" ht="64.5" customHeight="1" x14ac:dyDescent="0.3">
      <c r="A25" s="1"/>
      <c r="B25" s="3">
        <v>11</v>
      </c>
      <c r="C25" s="15" t="s">
        <v>29</v>
      </c>
      <c r="D25" s="16" t="s">
        <v>74</v>
      </c>
      <c r="E25" s="17" t="s">
        <v>113</v>
      </c>
      <c r="F25" s="22"/>
      <c r="G25" s="28">
        <f>IF(I9="áno",F25*0.2,IF(I9="nie",0))</f>
        <v>0</v>
      </c>
      <c r="H25" s="28">
        <f t="shared" si="0"/>
        <v>0</v>
      </c>
      <c r="I25" s="26">
        <f>F25*360</f>
        <v>0</v>
      </c>
      <c r="J25" s="27">
        <f>H25*360</f>
        <v>0</v>
      </c>
    </row>
    <row r="26" spans="1:10" ht="87.65" customHeight="1" x14ac:dyDescent="0.3">
      <c r="A26" s="1"/>
      <c r="B26" s="3">
        <v>12</v>
      </c>
      <c r="C26" s="15" t="s">
        <v>30</v>
      </c>
      <c r="D26" s="16" t="s">
        <v>75</v>
      </c>
      <c r="E26" s="17" t="s">
        <v>112</v>
      </c>
      <c r="F26" s="22"/>
      <c r="G26" s="28">
        <f>IF(I9="áno",F26*0.2,IF(I9="nie",0))</f>
        <v>0</v>
      </c>
      <c r="H26" s="28">
        <f t="shared" si="0"/>
        <v>0</v>
      </c>
      <c r="I26" s="26">
        <f>F26*2400</f>
        <v>0</v>
      </c>
      <c r="J26" s="27">
        <f>H26*2400</f>
        <v>0</v>
      </c>
    </row>
    <row r="27" spans="1:10" ht="68.5" customHeight="1" x14ac:dyDescent="0.3">
      <c r="A27" s="1"/>
      <c r="B27" s="3">
        <v>13</v>
      </c>
      <c r="C27" s="15" t="s">
        <v>31</v>
      </c>
      <c r="D27" s="16" t="s">
        <v>76</v>
      </c>
      <c r="E27" s="17" t="s">
        <v>123</v>
      </c>
      <c r="F27" s="22"/>
      <c r="G27" s="28">
        <f>IF(I9="áno",F27*0.2,IF(I9="nie",0))</f>
        <v>0</v>
      </c>
      <c r="H27" s="28">
        <f t="shared" si="0"/>
        <v>0</v>
      </c>
      <c r="I27" s="26">
        <f>F27*4200</f>
        <v>0</v>
      </c>
      <c r="J27" s="27">
        <f>H27*4200</f>
        <v>0</v>
      </c>
    </row>
    <row r="28" spans="1:10" ht="66" customHeight="1" x14ac:dyDescent="0.3">
      <c r="A28" s="1"/>
      <c r="B28" s="3">
        <v>14</v>
      </c>
      <c r="C28" s="15" t="s">
        <v>32</v>
      </c>
      <c r="D28" s="16" t="s">
        <v>77</v>
      </c>
      <c r="E28" s="17" t="s">
        <v>124</v>
      </c>
      <c r="F28" s="22"/>
      <c r="G28" s="28">
        <f>IF(I9="áno",F28*0.2,IF(I9="nie",0))</f>
        <v>0</v>
      </c>
      <c r="H28" s="28">
        <f t="shared" si="0"/>
        <v>0</v>
      </c>
      <c r="I28" s="26">
        <f>F28*33000</f>
        <v>0</v>
      </c>
      <c r="J28" s="27">
        <f>H28*33000</f>
        <v>0</v>
      </c>
    </row>
    <row r="29" spans="1:10" ht="84.65" customHeight="1" x14ac:dyDescent="0.3">
      <c r="A29" s="1"/>
      <c r="B29" s="3">
        <v>15</v>
      </c>
      <c r="C29" s="15" t="s">
        <v>33</v>
      </c>
      <c r="D29" s="16" t="s">
        <v>78</v>
      </c>
      <c r="E29" s="17" t="s">
        <v>125</v>
      </c>
      <c r="F29" s="22"/>
      <c r="G29" s="28">
        <f>IF(I9="áno",F29*0.2,IF(I9="nie",0))</f>
        <v>0</v>
      </c>
      <c r="H29" s="28">
        <f t="shared" si="0"/>
        <v>0</v>
      </c>
      <c r="I29" s="26">
        <f>F29*3000</f>
        <v>0</v>
      </c>
      <c r="J29" s="27">
        <f>H29*3000</f>
        <v>0</v>
      </c>
    </row>
    <row r="30" spans="1:10" ht="86.15" customHeight="1" x14ac:dyDescent="0.3">
      <c r="A30" s="1"/>
      <c r="B30" s="3">
        <v>16</v>
      </c>
      <c r="C30" s="15" t="s">
        <v>34</v>
      </c>
      <c r="D30" s="16" t="s">
        <v>79</v>
      </c>
      <c r="E30" s="17" t="s">
        <v>125</v>
      </c>
      <c r="F30" s="22"/>
      <c r="G30" s="28">
        <f>IF(I9="áno",F30*0.2,IF(I9="nie",0))</f>
        <v>0</v>
      </c>
      <c r="H30" s="28">
        <f t="shared" si="0"/>
        <v>0</v>
      </c>
      <c r="I30" s="26">
        <f>F30*3000</f>
        <v>0</v>
      </c>
      <c r="J30" s="27">
        <f>H30*3000</f>
        <v>0</v>
      </c>
    </row>
    <row r="31" spans="1:10" ht="75.650000000000006" customHeight="1" x14ac:dyDescent="0.3">
      <c r="A31" s="1"/>
      <c r="B31" s="3">
        <v>17</v>
      </c>
      <c r="C31" s="15" t="s">
        <v>35</v>
      </c>
      <c r="D31" s="16" t="s">
        <v>80</v>
      </c>
      <c r="E31" s="17" t="s">
        <v>126</v>
      </c>
      <c r="F31" s="22"/>
      <c r="G31" s="28">
        <f>IF(I9="áno",F31*0.2,IF(I9="nie",0))</f>
        <v>0</v>
      </c>
      <c r="H31" s="28">
        <f t="shared" si="0"/>
        <v>0</v>
      </c>
      <c r="I31" s="26">
        <f>F31*6000</f>
        <v>0</v>
      </c>
      <c r="J31" s="27">
        <f>H31*6000</f>
        <v>0</v>
      </c>
    </row>
    <row r="32" spans="1:10" ht="69.650000000000006" customHeight="1" x14ac:dyDescent="0.3">
      <c r="A32" s="1"/>
      <c r="B32" s="3">
        <v>18</v>
      </c>
      <c r="C32" s="15" t="s">
        <v>36</v>
      </c>
      <c r="D32" s="16" t="s">
        <v>81</v>
      </c>
      <c r="E32" s="17" t="s">
        <v>127</v>
      </c>
      <c r="F32" s="22"/>
      <c r="G32" s="28">
        <f>IF(I9="áno",F32*0.2,IF(I9="nie",0))</f>
        <v>0</v>
      </c>
      <c r="H32" s="28">
        <f t="shared" si="0"/>
        <v>0</v>
      </c>
      <c r="I32" s="26">
        <f>F32*7500</f>
        <v>0</v>
      </c>
      <c r="J32" s="27">
        <f>H32*7500</f>
        <v>0</v>
      </c>
    </row>
    <row r="33" spans="1:10" ht="65.5" customHeight="1" x14ac:dyDescent="0.3">
      <c r="A33" s="1"/>
      <c r="B33" s="3">
        <v>19</v>
      </c>
      <c r="C33" s="15" t="s">
        <v>37</v>
      </c>
      <c r="D33" s="16" t="s">
        <v>82</v>
      </c>
      <c r="E33" s="17" t="s">
        <v>128</v>
      </c>
      <c r="F33" s="22"/>
      <c r="G33" s="28">
        <f>IF(I9="áno",F33*0.2,IF(I9="nie",0))</f>
        <v>0</v>
      </c>
      <c r="H33" s="28">
        <f t="shared" si="0"/>
        <v>0</v>
      </c>
      <c r="I33" s="26">
        <f>F33*1400</f>
        <v>0</v>
      </c>
      <c r="J33" s="27">
        <f>H33*1400</f>
        <v>0</v>
      </c>
    </row>
    <row r="34" spans="1:10" ht="88.5" customHeight="1" x14ac:dyDescent="0.3">
      <c r="A34" s="1"/>
      <c r="B34" s="3">
        <v>20</v>
      </c>
      <c r="C34" s="15" t="s">
        <v>38</v>
      </c>
      <c r="D34" s="16" t="s">
        <v>83</v>
      </c>
      <c r="E34" s="17" t="s">
        <v>125</v>
      </c>
      <c r="F34" s="22"/>
      <c r="G34" s="28">
        <f>IF(I9="áno",F34*0.2,IF(I9="nie",0))</f>
        <v>0</v>
      </c>
      <c r="H34" s="28">
        <f t="shared" si="0"/>
        <v>0</v>
      </c>
      <c r="I34" s="26">
        <f>F34*3000</f>
        <v>0</v>
      </c>
      <c r="J34" s="27">
        <f>H34*3000</f>
        <v>0</v>
      </c>
    </row>
    <row r="35" spans="1:10" ht="86.15" customHeight="1" x14ac:dyDescent="0.3">
      <c r="A35" s="1"/>
      <c r="B35" s="3">
        <v>21</v>
      </c>
      <c r="C35" s="15" t="s">
        <v>39</v>
      </c>
      <c r="D35" s="16" t="s">
        <v>84</v>
      </c>
      <c r="E35" s="17" t="s">
        <v>125</v>
      </c>
      <c r="F35" s="22"/>
      <c r="G35" s="28">
        <f>IF(I9="áno",F35*0.2,IF(I9="nie",0))</f>
        <v>0</v>
      </c>
      <c r="H35" s="28">
        <f t="shared" si="0"/>
        <v>0</v>
      </c>
      <c r="I35" s="26">
        <f>F35*3000</f>
        <v>0</v>
      </c>
      <c r="J35" s="27">
        <f>H35*3000</f>
        <v>0</v>
      </c>
    </row>
    <row r="36" spans="1:10" ht="67" customHeight="1" x14ac:dyDescent="0.3">
      <c r="A36" s="1"/>
      <c r="B36" s="3">
        <v>22</v>
      </c>
      <c r="C36" s="15" t="s">
        <v>40</v>
      </c>
      <c r="D36" s="16" t="s">
        <v>85</v>
      </c>
      <c r="E36" s="17" t="s">
        <v>129</v>
      </c>
      <c r="F36" s="22"/>
      <c r="G36" s="28">
        <f>IF(I9="áno",F36*0.2,IF(I9="nie",0))</f>
        <v>0</v>
      </c>
      <c r="H36" s="28">
        <f t="shared" si="0"/>
        <v>0</v>
      </c>
      <c r="I36" s="26">
        <f>F36*6000</f>
        <v>0</v>
      </c>
      <c r="J36" s="27">
        <f>H36*6000</f>
        <v>0</v>
      </c>
    </row>
    <row r="37" spans="1:10" ht="57" customHeight="1" x14ac:dyDescent="0.3">
      <c r="A37" s="1"/>
      <c r="B37" s="3">
        <v>23</v>
      </c>
      <c r="C37" s="15" t="s">
        <v>41</v>
      </c>
      <c r="D37" s="16" t="s">
        <v>86</v>
      </c>
      <c r="E37" s="17" t="s">
        <v>127</v>
      </c>
      <c r="F37" s="22"/>
      <c r="G37" s="28">
        <f>IF(I9="áno",F37*0.2,IF(I9="nie",0))</f>
        <v>0</v>
      </c>
      <c r="H37" s="28">
        <f t="shared" si="0"/>
        <v>0</v>
      </c>
      <c r="I37" s="26">
        <f>F37*7500</f>
        <v>0</v>
      </c>
      <c r="J37" s="27">
        <f>H37*7500</f>
        <v>0</v>
      </c>
    </row>
    <row r="38" spans="1:10" ht="59.15" customHeight="1" x14ac:dyDescent="0.3">
      <c r="A38" s="1"/>
      <c r="B38" s="3">
        <v>24</v>
      </c>
      <c r="C38" s="15" t="s">
        <v>42</v>
      </c>
      <c r="D38" s="16" t="s">
        <v>87</v>
      </c>
      <c r="E38" s="17" t="s">
        <v>128</v>
      </c>
      <c r="F38" s="22"/>
      <c r="G38" s="28">
        <f>IF(I9="áno",F38*0.2,IF(I9="nie",0))</f>
        <v>0</v>
      </c>
      <c r="H38" s="28">
        <f t="shared" si="0"/>
        <v>0</v>
      </c>
      <c r="I38" s="26">
        <f>F38*1400</f>
        <v>0</v>
      </c>
      <c r="J38" s="27">
        <f>H38*1400</f>
        <v>0</v>
      </c>
    </row>
    <row r="39" spans="1:10" ht="93.65" customHeight="1" x14ac:dyDescent="0.3">
      <c r="A39" s="1"/>
      <c r="B39" s="3">
        <v>25</v>
      </c>
      <c r="C39" s="15" t="s">
        <v>57</v>
      </c>
      <c r="D39" s="16" t="s">
        <v>88</v>
      </c>
      <c r="E39" s="17" t="s">
        <v>130</v>
      </c>
      <c r="F39" s="22"/>
      <c r="G39" s="28">
        <f>IF(I9="áno",F39*0.2,IF(I9="nie",0))</f>
        <v>0</v>
      </c>
      <c r="H39" s="28">
        <f t="shared" si="0"/>
        <v>0</v>
      </c>
      <c r="I39" s="26">
        <f>F39*5000</f>
        <v>0</v>
      </c>
      <c r="J39" s="27">
        <f>H39*5000</f>
        <v>0</v>
      </c>
    </row>
    <row r="40" spans="1:10" ht="90.65" customHeight="1" x14ac:dyDescent="0.3">
      <c r="A40" s="1"/>
      <c r="B40" s="3">
        <v>26</v>
      </c>
      <c r="C40" s="15" t="s">
        <v>58</v>
      </c>
      <c r="D40" s="16" t="s">
        <v>89</v>
      </c>
      <c r="E40" s="17" t="s">
        <v>130</v>
      </c>
      <c r="F40" s="22"/>
      <c r="G40" s="28">
        <f>IF(I9="áno",F40*0.2,IF(I9="nie",0))</f>
        <v>0</v>
      </c>
      <c r="H40" s="28">
        <f t="shared" si="0"/>
        <v>0</v>
      </c>
      <c r="I40" s="26">
        <f>F40*5000</f>
        <v>0</v>
      </c>
      <c r="J40" s="27">
        <f>H40*5000</f>
        <v>0</v>
      </c>
    </row>
    <row r="41" spans="1:10" ht="88.5" customHeight="1" x14ac:dyDescent="0.3">
      <c r="A41" s="1"/>
      <c r="B41" s="3">
        <v>27</v>
      </c>
      <c r="C41" s="15" t="s">
        <v>59</v>
      </c>
      <c r="D41" s="16" t="s">
        <v>90</v>
      </c>
      <c r="E41" s="17" t="s">
        <v>131</v>
      </c>
      <c r="F41" s="22"/>
      <c r="G41" s="28">
        <f>IF(I9="áno",F41*0.2,IF(I9="nie",0))</f>
        <v>0</v>
      </c>
      <c r="H41" s="28">
        <f t="shared" si="0"/>
        <v>0</v>
      </c>
      <c r="I41" s="26">
        <f>F41*25000</f>
        <v>0</v>
      </c>
      <c r="J41" s="27">
        <f>H41*25000</f>
        <v>0</v>
      </c>
    </row>
    <row r="42" spans="1:10" ht="93" customHeight="1" x14ac:dyDescent="0.3">
      <c r="A42" s="1"/>
      <c r="B42" s="3">
        <v>28</v>
      </c>
      <c r="C42" s="15" t="s">
        <v>60</v>
      </c>
      <c r="D42" s="16" t="s">
        <v>91</v>
      </c>
      <c r="E42" s="17" t="s">
        <v>132</v>
      </c>
      <c r="F42" s="22"/>
      <c r="G42" s="28">
        <f>IF(I9="áno",F42*0.2,IF(I9="nie",0))</f>
        <v>0</v>
      </c>
      <c r="H42" s="28">
        <f t="shared" si="0"/>
        <v>0</v>
      </c>
      <c r="I42" s="26">
        <f>F42*10000</f>
        <v>0</v>
      </c>
      <c r="J42" s="27">
        <f>H42*10000</f>
        <v>0</v>
      </c>
    </row>
    <row r="43" spans="1:10" ht="89.15" customHeight="1" x14ac:dyDescent="0.3">
      <c r="A43" s="1"/>
      <c r="B43" s="3">
        <v>29</v>
      </c>
      <c r="C43" s="15" t="s">
        <v>61</v>
      </c>
      <c r="D43" s="16" t="s">
        <v>92</v>
      </c>
      <c r="E43" s="17" t="s">
        <v>133</v>
      </c>
      <c r="F43" s="22"/>
      <c r="G43" s="28">
        <f>IF(I9="áno",F43*0.2,IF(I9="nie",0))</f>
        <v>0</v>
      </c>
      <c r="H43" s="28">
        <f t="shared" si="0"/>
        <v>0</v>
      </c>
      <c r="I43" s="26">
        <f>F43*10000</f>
        <v>0</v>
      </c>
      <c r="J43" s="27">
        <f>H43*10000</f>
        <v>0</v>
      </c>
    </row>
    <row r="44" spans="1:10" ht="82" customHeight="1" x14ac:dyDescent="0.3">
      <c r="A44" s="1"/>
      <c r="B44" s="3">
        <v>30</v>
      </c>
      <c r="C44" s="15" t="s">
        <v>62</v>
      </c>
      <c r="D44" s="16" t="s">
        <v>93</v>
      </c>
      <c r="E44" s="17" t="s">
        <v>127</v>
      </c>
      <c r="F44" s="22"/>
      <c r="G44" s="28">
        <f>IF(I9="áno",F44*0.2,IF(I9="nie",0))</f>
        <v>0</v>
      </c>
      <c r="H44" s="28">
        <f t="shared" si="0"/>
        <v>0</v>
      </c>
      <c r="I44" s="26">
        <f>F44*7500</f>
        <v>0</v>
      </c>
      <c r="J44" s="27">
        <f>H44*7500</f>
        <v>0</v>
      </c>
    </row>
    <row r="45" spans="1:10" ht="39" x14ac:dyDescent="0.3">
      <c r="A45" s="1"/>
      <c r="B45" s="3">
        <v>31</v>
      </c>
      <c r="C45" s="15" t="s">
        <v>43</v>
      </c>
      <c r="D45" s="16" t="s">
        <v>94</v>
      </c>
      <c r="E45" s="17" t="s">
        <v>134</v>
      </c>
      <c r="F45" s="22"/>
      <c r="G45" s="28">
        <f>IF(I9="áno",F45*0.2,IF(I9="nie",0))</f>
        <v>0</v>
      </c>
      <c r="H45" s="28">
        <f t="shared" si="0"/>
        <v>0</v>
      </c>
      <c r="I45" s="26">
        <f>F45*30000</f>
        <v>0</v>
      </c>
      <c r="J45" s="27">
        <f>H45*30000</f>
        <v>0</v>
      </c>
    </row>
    <row r="46" spans="1:10" ht="102.65" customHeight="1" x14ac:dyDescent="0.3">
      <c r="A46" s="1"/>
      <c r="B46" s="3">
        <v>32</v>
      </c>
      <c r="C46" s="15" t="s">
        <v>44</v>
      </c>
      <c r="D46" s="16" t="s">
        <v>95</v>
      </c>
      <c r="E46" s="17" t="s">
        <v>148</v>
      </c>
      <c r="F46" s="22"/>
      <c r="G46" s="28">
        <f>IF(I9="áno",F46*0.2,IF(I9="nie",0))</f>
        <v>0</v>
      </c>
      <c r="H46" s="28">
        <f t="shared" si="0"/>
        <v>0</v>
      </c>
      <c r="I46" s="39">
        <f>F46*100</f>
        <v>0</v>
      </c>
      <c r="J46" s="40">
        <f>H46*100</f>
        <v>0</v>
      </c>
    </row>
    <row r="47" spans="1:10" ht="114.65" customHeight="1" x14ac:dyDescent="0.3">
      <c r="A47" s="1"/>
      <c r="B47" s="3">
        <v>33</v>
      </c>
      <c r="C47" s="15" t="s">
        <v>45</v>
      </c>
      <c r="D47" s="16" t="s">
        <v>96</v>
      </c>
      <c r="E47" s="17" t="s">
        <v>149</v>
      </c>
      <c r="F47" s="22"/>
      <c r="G47" s="28">
        <f>IF(I9="áno",F47*0.2,IF(I9="nie",0))</f>
        <v>0</v>
      </c>
      <c r="H47" s="28">
        <f t="shared" si="0"/>
        <v>0</v>
      </c>
      <c r="I47" s="39">
        <f>F47*100</f>
        <v>0</v>
      </c>
      <c r="J47" s="40">
        <f>H47*100</f>
        <v>0</v>
      </c>
    </row>
    <row r="48" spans="1:10" ht="33.65" customHeight="1" x14ac:dyDescent="0.3">
      <c r="A48" s="1"/>
      <c r="B48" s="3">
        <v>34</v>
      </c>
      <c r="C48" s="15" t="s">
        <v>46</v>
      </c>
      <c r="D48" s="16" t="s">
        <v>97</v>
      </c>
      <c r="E48" s="17" t="s">
        <v>150</v>
      </c>
      <c r="F48" s="22"/>
      <c r="G48" s="28">
        <f>IF(I9="áno",F48*0.2,IF(I9="nie",0))</f>
        <v>0</v>
      </c>
      <c r="H48" s="28">
        <f t="shared" si="0"/>
        <v>0</v>
      </c>
      <c r="I48" s="39">
        <f>F48*50</f>
        <v>0</v>
      </c>
      <c r="J48" s="40">
        <f>H48*50</f>
        <v>0</v>
      </c>
    </row>
    <row r="49" spans="1:10" ht="32.15" customHeight="1" x14ac:dyDescent="0.3">
      <c r="A49" s="1"/>
      <c r="B49" s="3">
        <v>35</v>
      </c>
      <c r="C49" s="15" t="s">
        <v>47</v>
      </c>
      <c r="D49" s="16" t="s">
        <v>98</v>
      </c>
      <c r="E49" s="17" t="s">
        <v>109</v>
      </c>
      <c r="F49" s="22"/>
      <c r="G49" s="28">
        <f>IF(I9="áno",F49*0.2,IF(I9="nie",0))</f>
        <v>0</v>
      </c>
      <c r="H49" s="28">
        <f t="shared" si="0"/>
        <v>0</v>
      </c>
      <c r="I49" s="26">
        <f>F49*5</f>
        <v>0</v>
      </c>
      <c r="J49" s="27">
        <f>H49*5</f>
        <v>0</v>
      </c>
    </row>
    <row r="50" spans="1:10" ht="39" customHeight="1" x14ac:dyDescent="0.3">
      <c r="A50" s="1"/>
      <c r="B50" s="3">
        <v>36</v>
      </c>
      <c r="C50" s="15" t="s">
        <v>48</v>
      </c>
      <c r="D50" s="16" t="s">
        <v>99</v>
      </c>
      <c r="E50" s="17" t="s">
        <v>135</v>
      </c>
      <c r="F50" s="22"/>
      <c r="G50" s="28">
        <f>IF(I9="áno",F50*0.2,IF(I9="nie",0))</f>
        <v>0</v>
      </c>
      <c r="H50" s="28">
        <f t="shared" si="0"/>
        <v>0</v>
      </c>
      <c r="I50" s="26">
        <f>F50*1500</f>
        <v>0</v>
      </c>
      <c r="J50" s="27">
        <f>H50*1500</f>
        <v>0</v>
      </c>
    </row>
    <row r="51" spans="1:10" ht="37" customHeight="1" x14ac:dyDescent="0.3">
      <c r="A51" s="1"/>
      <c r="B51" s="3">
        <v>37</v>
      </c>
      <c r="C51" s="15" t="s">
        <v>49</v>
      </c>
      <c r="D51" s="16" t="s">
        <v>101</v>
      </c>
      <c r="E51" s="17" t="s">
        <v>136</v>
      </c>
      <c r="F51" s="22"/>
      <c r="G51" s="28">
        <f>IF(I9="áno",F51*0.2,IF(I9="nie",0))</f>
        <v>0</v>
      </c>
      <c r="H51" s="28">
        <f t="shared" si="0"/>
        <v>0</v>
      </c>
      <c r="I51" s="26">
        <f>F51*1500</f>
        <v>0</v>
      </c>
      <c r="J51" s="27">
        <f>H51*1500</f>
        <v>0</v>
      </c>
    </row>
    <row r="52" spans="1:10" ht="36" customHeight="1" x14ac:dyDescent="0.3">
      <c r="A52" s="1"/>
      <c r="B52" s="3">
        <v>38</v>
      </c>
      <c r="C52" s="15" t="s">
        <v>50</v>
      </c>
      <c r="D52" s="16" t="s">
        <v>100</v>
      </c>
      <c r="E52" s="17" t="s">
        <v>135</v>
      </c>
      <c r="F52" s="22"/>
      <c r="G52" s="28">
        <f>IF(I9="áno",F52*0.2,IF(I9="nie",0))</f>
        <v>0</v>
      </c>
      <c r="H52" s="28">
        <f t="shared" si="0"/>
        <v>0</v>
      </c>
      <c r="I52" s="26">
        <f>F52*1500</f>
        <v>0</v>
      </c>
      <c r="J52" s="27">
        <f>H52*1500</f>
        <v>0</v>
      </c>
    </row>
    <row r="53" spans="1:10" ht="40" customHeight="1" x14ac:dyDescent="0.3">
      <c r="A53" s="1"/>
      <c r="B53" s="3">
        <v>39</v>
      </c>
      <c r="C53" s="15" t="s">
        <v>51</v>
      </c>
      <c r="D53" s="16" t="s">
        <v>102</v>
      </c>
      <c r="E53" s="17" t="s">
        <v>137</v>
      </c>
      <c r="F53" s="22"/>
      <c r="G53" s="28">
        <f>IF(I9="áno",F53*0.2,IF(I9="nie",0))</f>
        <v>0</v>
      </c>
      <c r="H53" s="28">
        <f t="shared" si="0"/>
        <v>0</v>
      </c>
      <c r="I53" s="26">
        <f>F53*900</f>
        <v>0</v>
      </c>
      <c r="J53" s="27">
        <f>H53*900</f>
        <v>0</v>
      </c>
    </row>
    <row r="54" spans="1:10" ht="39" customHeight="1" x14ac:dyDescent="0.3">
      <c r="A54" s="1"/>
      <c r="B54" s="3">
        <v>40</v>
      </c>
      <c r="C54" s="15" t="s">
        <v>52</v>
      </c>
      <c r="D54" s="16" t="s">
        <v>103</v>
      </c>
      <c r="E54" s="18" t="s">
        <v>110</v>
      </c>
      <c r="F54" s="22"/>
      <c r="G54" s="28">
        <f>IF(I9="áno",F54*0.2,IF(I9="nie",0))</f>
        <v>0</v>
      </c>
      <c r="H54" s="28">
        <f t="shared" si="0"/>
        <v>0</v>
      </c>
      <c r="I54" s="26">
        <f>F54*2</f>
        <v>0</v>
      </c>
      <c r="J54" s="27">
        <f>H54*2</f>
        <v>0</v>
      </c>
    </row>
    <row r="55" spans="1:10" ht="38.15" customHeight="1" x14ac:dyDescent="0.3">
      <c r="A55" s="1"/>
      <c r="B55" s="3">
        <v>41</v>
      </c>
      <c r="C55" s="15" t="s">
        <v>53</v>
      </c>
      <c r="D55" s="16" t="s">
        <v>105</v>
      </c>
      <c r="E55" s="24" t="s">
        <v>143</v>
      </c>
      <c r="F55" s="22"/>
      <c r="G55" s="28">
        <f>IF(I9="áno",F55*0.2,IF(I9="nie",0))</f>
        <v>0</v>
      </c>
      <c r="H55" s="28">
        <f t="shared" si="0"/>
        <v>0</v>
      </c>
      <c r="I55" s="26">
        <f>F55*300</f>
        <v>0</v>
      </c>
      <c r="J55" s="27">
        <f>H55*300</f>
        <v>0</v>
      </c>
    </row>
    <row r="56" spans="1:10" ht="34" customHeight="1" x14ac:dyDescent="0.3">
      <c r="A56" s="1"/>
      <c r="B56" s="3">
        <v>42</v>
      </c>
      <c r="C56" s="15" t="s">
        <v>54</v>
      </c>
      <c r="D56" s="16" t="s">
        <v>106</v>
      </c>
      <c r="E56" s="17" t="s">
        <v>142</v>
      </c>
      <c r="F56" s="22"/>
      <c r="G56" s="28">
        <f>IF(I9="áno",F56*0.2,IF(I9="nie",0))</f>
        <v>0</v>
      </c>
      <c r="H56" s="28">
        <f t="shared" si="0"/>
        <v>0</v>
      </c>
      <c r="I56" s="26">
        <f>F56*300</f>
        <v>0</v>
      </c>
      <c r="J56" s="27">
        <f>H56*300</f>
        <v>0</v>
      </c>
    </row>
    <row r="57" spans="1:10" ht="64" customHeight="1" x14ac:dyDescent="0.3">
      <c r="A57" s="1"/>
      <c r="B57" s="3">
        <v>43</v>
      </c>
      <c r="C57" s="15" t="s">
        <v>55</v>
      </c>
      <c r="D57" s="16" t="s">
        <v>104</v>
      </c>
      <c r="E57" s="17" t="s">
        <v>141</v>
      </c>
      <c r="F57" s="22"/>
      <c r="G57" s="28">
        <f>IF(I9="áno",F57*0.2,IF(I9="nie",0))</f>
        <v>0</v>
      </c>
      <c r="H57" s="28">
        <f t="shared" si="0"/>
        <v>0</v>
      </c>
      <c r="I57" s="26">
        <f>F57*600</f>
        <v>0</v>
      </c>
      <c r="J57" s="27">
        <f>H57*600</f>
        <v>0</v>
      </c>
    </row>
    <row r="58" spans="1:10" ht="67.5" customHeight="1" thickBot="1" x14ac:dyDescent="0.35">
      <c r="A58" s="1"/>
      <c r="B58" s="19">
        <v>44</v>
      </c>
      <c r="C58" s="20" t="s">
        <v>56</v>
      </c>
      <c r="D58" s="21" t="s">
        <v>107</v>
      </c>
      <c r="E58" s="25" t="s">
        <v>108</v>
      </c>
      <c r="F58" s="23"/>
      <c r="G58" s="28">
        <f>IF(I9="áno",F58*0.2,IF(I9="nie",0))</f>
        <v>0</v>
      </c>
      <c r="H58" s="28">
        <f t="shared" si="0"/>
        <v>0</v>
      </c>
      <c r="I58" s="26">
        <f>F58*300</f>
        <v>0</v>
      </c>
      <c r="J58" s="27">
        <f>H58*300</f>
        <v>0</v>
      </c>
    </row>
    <row r="59" spans="1:10" ht="27.65" customHeight="1" thickBot="1" x14ac:dyDescent="0.35">
      <c r="A59" s="1"/>
      <c r="B59" s="126" t="s">
        <v>2</v>
      </c>
      <c r="C59" s="127"/>
      <c r="D59" s="127"/>
      <c r="E59" s="128"/>
      <c r="F59" s="128"/>
      <c r="G59" s="128"/>
      <c r="H59" s="128"/>
      <c r="I59" s="128"/>
      <c r="J59" s="29">
        <f>SUM(J15:J58)</f>
        <v>0</v>
      </c>
    </row>
    <row r="60" spans="1:10" ht="27.65" customHeight="1" thickBot="1" x14ac:dyDescent="0.35">
      <c r="A60" s="1"/>
      <c r="B60" s="114" t="s">
        <v>138</v>
      </c>
      <c r="C60" s="115"/>
      <c r="D60" s="115"/>
      <c r="E60" s="115"/>
      <c r="F60" s="115"/>
      <c r="G60" s="115"/>
      <c r="H60" s="115"/>
      <c r="I60" s="116"/>
      <c r="J60" s="35">
        <f>98*((285000-J59)/285000)</f>
        <v>98</v>
      </c>
    </row>
    <row r="61" spans="1:10" ht="16" thickBot="1" x14ac:dyDescent="0.4">
      <c r="A61" s="1"/>
      <c r="B61" s="4"/>
      <c r="C61" s="4"/>
      <c r="D61" s="4"/>
      <c r="E61" s="4"/>
      <c r="F61" s="4"/>
      <c r="G61" s="4"/>
      <c r="H61" s="4"/>
      <c r="I61" s="4"/>
      <c r="J61" s="5"/>
    </row>
    <row r="62" spans="1:10" ht="21" thickBot="1" x14ac:dyDescent="0.4">
      <c r="A62" s="1"/>
      <c r="B62" s="77" t="s">
        <v>151</v>
      </c>
      <c r="C62" s="78"/>
      <c r="D62" s="78"/>
      <c r="E62" s="78"/>
      <c r="F62" s="78"/>
      <c r="G62" s="79"/>
      <c r="H62" s="31"/>
      <c r="I62" s="4"/>
      <c r="J62" s="5"/>
    </row>
    <row r="63" spans="1:10" ht="43.5" customHeight="1" x14ac:dyDescent="0.35">
      <c r="A63" s="1"/>
      <c r="B63" s="33" t="s">
        <v>63</v>
      </c>
      <c r="C63" s="92" t="s">
        <v>152</v>
      </c>
      <c r="D63" s="93"/>
      <c r="E63" s="86" t="s">
        <v>154</v>
      </c>
      <c r="F63" s="87"/>
      <c r="G63" s="34" t="s">
        <v>140</v>
      </c>
      <c r="H63" s="30"/>
      <c r="I63" s="4"/>
      <c r="J63" s="5"/>
    </row>
    <row r="64" spans="1:10" ht="25.5" customHeight="1" x14ac:dyDescent="0.35">
      <c r="A64" s="1"/>
      <c r="B64" s="32">
        <v>1</v>
      </c>
      <c r="C64" s="94"/>
      <c r="D64" s="95"/>
      <c r="E64" s="88"/>
      <c r="F64" s="89"/>
      <c r="G64" s="38">
        <f>IF(E64="mikiny",1,IF(E64="tričká",1,))</f>
        <v>0</v>
      </c>
      <c r="H64" s="30"/>
      <c r="I64" s="4"/>
      <c r="J64" s="5"/>
    </row>
    <row r="65" spans="1:10" ht="27.5" customHeight="1" thickBot="1" x14ac:dyDescent="0.4">
      <c r="A65" s="1"/>
      <c r="B65" s="44">
        <v>2</v>
      </c>
      <c r="C65" s="96"/>
      <c r="D65" s="97"/>
      <c r="E65" s="90"/>
      <c r="F65" s="91"/>
      <c r="G65" s="45">
        <f>IF(E65="mikiny",1,IF(E65="tričká",1,))</f>
        <v>0</v>
      </c>
      <c r="H65" s="30"/>
      <c r="I65" s="4"/>
      <c r="J65" s="5"/>
    </row>
    <row r="66" spans="1:10" ht="18" thickBot="1" x14ac:dyDescent="0.4">
      <c r="A66" s="1"/>
      <c r="B66" s="80" t="s">
        <v>146</v>
      </c>
      <c r="C66" s="81"/>
      <c r="D66" s="81"/>
      <c r="E66" s="81"/>
      <c r="F66" s="82"/>
      <c r="G66" s="36">
        <f>SUM(G64:G65)</f>
        <v>0</v>
      </c>
      <c r="H66" s="4"/>
      <c r="I66" s="4"/>
      <c r="J66" s="5"/>
    </row>
    <row r="67" spans="1:10" ht="16" thickBot="1" x14ac:dyDescent="0.4">
      <c r="A67" s="1"/>
      <c r="B67" s="4"/>
      <c r="C67" s="4"/>
      <c r="D67" s="4"/>
      <c r="E67" s="4"/>
      <c r="F67" s="4"/>
      <c r="G67" s="4"/>
      <c r="H67" s="4"/>
      <c r="I67" s="4"/>
      <c r="J67" s="5"/>
    </row>
    <row r="68" spans="1:10" ht="58.5" customHeight="1" thickBot="1" x14ac:dyDescent="0.35">
      <c r="A68" s="1"/>
      <c r="B68" s="83" t="s">
        <v>153</v>
      </c>
      <c r="C68" s="84"/>
      <c r="D68" s="84"/>
      <c r="E68" s="84"/>
      <c r="F68" s="84"/>
      <c r="G68" s="84"/>
      <c r="H68" s="84"/>
      <c r="I68" s="85"/>
      <c r="J68" s="37">
        <f>SUM(G66,J60)</f>
        <v>98</v>
      </c>
    </row>
    <row r="69" spans="1:10" ht="15.5" x14ac:dyDescent="0.35">
      <c r="A69" s="1"/>
      <c r="B69" s="4"/>
      <c r="C69" s="4"/>
      <c r="D69" s="4"/>
      <c r="E69" s="4"/>
      <c r="F69" s="4"/>
      <c r="G69" s="4"/>
      <c r="H69" s="4"/>
      <c r="I69" s="4"/>
      <c r="J69" s="5"/>
    </row>
    <row r="70" spans="1:10" ht="13" customHeight="1" thickBot="1" x14ac:dyDescent="0.4">
      <c r="A70" s="1"/>
      <c r="B70" s="4"/>
      <c r="C70" s="4"/>
      <c r="D70" s="4"/>
      <c r="E70" s="4"/>
      <c r="F70" s="4"/>
      <c r="G70" s="4"/>
      <c r="H70" s="4"/>
      <c r="I70" s="4"/>
      <c r="J70" s="5"/>
    </row>
    <row r="71" spans="1:10" ht="45" customHeight="1" thickBot="1" x14ac:dyDescent="0.35">
      <c r="A71" s="1"/>
      <c r="B71" s="70" t="s">
        <v>156</v>
      </c>
      <c r="C71" s="71"/>
      <c r="D71" s="71"/>
      <c r="E71" s="71"/>
      <c r="F71" s="71"/>
      <c r="G71" s="71"/>
      <c r="H71" s="71"/>
      <c r="I71" s="71"/>
      <c r="J71" s="72"/>
    </row>
    <row r="72" spans="1:10" ht="14" x14ac:dyDescent="0.3">
      <c r="A72" s="1"/>
      <c r="B72" s="73"/>
      <c r="C72" s="73"/>
      <c r="D72" s="73"/>
      <c r="E72" s="73"/>
      <c r="F72" s="73"/>
      <c r="G72" s="73"/>
      <c r="H72" s="73"/>
      <c r="I72" s="73"/>
      <c r="J72" s="73"/>
    </row>
    <row r="73" spans="1:10" ht="14.5" thickBot="1" x14ac:dyDescent="0.35">
      <c r="A73" s="1"/>
      <c r="B73" s="6"/>
      <c r="C73" s="1"/>
      <c r="D73" s="1"/>
      <c r="E73" s="1"/>
      <c r="F73" s="1"/>
      <c r="G73" s="1"/>
      <c r="H73" s="1"/>
      <c r="I73" s="6"/>
      <c r="J73" s="6"/>
    </row>
    <row r="74" spans="1:10" ht="14.5" thickTop="1" x14ac:dyDescent="0.3">
      <c r="A74" s="1"/>
      <c r="B74" s="58" t="s">
        <v>145</v>
      </c>
      <c r="C74" s="50"/>
      <c r="D74" s="51"/>
      <c r="E74" s="49" t="s">
        <v>111</v>
      </c>
      <c r="F74" s="50"/>
      <c r="G74" s="51"/>
      <c r="H74" s="61" t="s">
        <v>3</v>
      </c>
      <c r="I74" s="62"/>
      <c r="J74" s="63"/>
    </row>
    <row r="75" spans="1:10" ht="14" x14ac:dyDescent="0.3">
      <c r="A75" s="1"/>
      <c r="B75" s="59"/>
      <c r="C75" s="53"/>
      <c r="D75" s="54"/>
      <c r="E75" s="52"/>
      <c r="F75" s="53"/>
      <c r="G75" s="54"/>
      <c r="H75" s="64"/>
      <c r="I75" s="65"/>
      <c r="J75" s="66"/>
    </row>
    <row r="76" spans="1:10" ht="14.5" thickBot="1" x14ac:dyDescent="0.35">
      <c r="A76" s="1"/>
      <c r="B76" s="60"/>
      <c r="C76" s="56"/>
      <c r="D76" s="57"/>
      <c r="E76" s="55"/>
      <c r="F76" s="56"/>
      <c r="G76" s="57"/>
      <c r="H76" s="67"/>
      <c r="I76" s="68"/>
      <c r="J76" s="69"/>
    </row>
    <row r="77" spans="1:10" ht="13.5" thickTop="1" x14ac:dyDescent="0.3"/>
    <row r="78" spans="1:10" ht="20" x14ac:dyDescent="0.3">
      <c r="C78" s="113" t="s">
        <v>147</v>
      </c>
      <c r="D78" s="113"/>
      <c r="E78" s="113"/>
    </row>
    <row r="90" spans="1:1" x14ac:dyDescent="0.3">
      <c r="A90">
        <v>0</v>
      </c>
    </row>
  </sheetData>
  <mergeCells count="36">
    <mergeCell ref="C78:E78"/>
    <mergeCell ref="B60:I60"/>
    <mergeCell ref="B2:J3"/>
    <mergeCell ref="I11:J11"/>
    <mergeCell ref="I10:J10"/>
    <mergeCell ref="I9:J9"/>
    <mergeCell ref="I8:J8"/>
    <mergeCell ref="I7:J7"/>
    <mergeCell ref="I6:J6"/>
    <mergeCell ref="B59:I59"/>
    <mergeCell ref="F4:H4"/>
    <mergeCell ref="F5:H5"/>
    <mergeCell ref="F6:H6"/>
    <mergeCell ref="F7:H7"/>
    <mergeCell ref="F8:H8"/>
    <mergeCell ref="F9:H9"/>
    <mergeCell ref="F10:H10"/>
    <mergeCell ref="F11:H11"/>
    <mergeCell ref="B4:E11"/>
    <mergeCell ref="I5:J5"/>
    <mergeCell ref="I4:J4"/>
    <mergeCell ref="B13:J13"/>
    <mergeCell ref="B62:G62"/>
    <mergeCell ref="B66:F66"/>
    <mergeCell ref="B68:I68"/>
    <mergeCell ref="E63:F63"/>
    <mergeCell ref="E64:F64"/>
    <mergeCell ref="E65:F65"/>
    <mergeCell ref="C63:D63"/>
    <mergeCell ref="C64:D64"/>
    <mergeCell ref="C65:D65"/>
    <mergeCell ref="E74:G76"/>
    <mergeCell ref="B74:D76"/>
    <mergeCell ref="H74:J76"/>
    <mergeCell ref="B71:J71"/>
    <mergeCell ref="B72:J72"/>
  </mergeCells>
  <phoneticPr fontId="14" type="noConversion"/>
  <dataValidations count="3">
    <dataValidation type="list" allowBlank="1" showInputMessage="1" showErrorMessage="1" sqref="I9" xr:uid="{EA6C04C8-B407-4681-9738-8D686D02A8C2}">
      <formula1>"áno,nie"</formula1>
    </dataValidation>
    <dataValidation allowBlank="1" showInputMessage="1" showErrorMessage="1" promptTitle="Vyberte jednu z možností" sqref="C64:C65" xr:uid="{36D16410-BD1D-4723-94D4-1DB0443C29CF}"/>
    <dataValidation type="list" allowBlank="1" showInputMessage="1" showErrorMessage="1" sqref="E64:F65" xr:uid="{E14B5538-69FB-4747-AD58-0A5C7445CBC2}">
      <formula1>"mikiny,tričká"</formula1>
    </dataValidation>
  </dataValidations>
  <pageMargins left="0.7" right="0.7" top="0.75" bottom="0.75" header="0.3" footer="0.3"/>
  <pageSetup paperSize="9" scale="48" orientation="portrait" r:id="rId1"/>
  <rowBreaks count="2" manualBreakCount="2">
    <brk id="28" max="16383" man="1"/>
    <brk id="45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4" ma:contentTypeDescription="Create a new document." ma:contentTypeScope="" ma:versionID="336969156554a870ee434295a068cc76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7e6f46fadf6906d49bedbd1139ad2180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P U D A A B Q S w M E F A A C A A g A U E u J V b Q c 7 F S j A A A A 9 g A A A B I A H A B D b 2 5 m a W c v U G F j a 2 F n Z S 5 4 b W w g o h g A K K A U A A A A A A A A A A A A A A A A A A A A A A A A A A A A h Y + 9 D o I w G E V f h X S n f y 6 G f J T B U U l M S I x r U y o 0 Q D G 0 W N 7 N w U f y F c Q o 6 u Z 4 z z 3 D v f f r D b K p a 6 O L H p z p b Y o Y p i j S V v W l s V W K R n + K 1 y g T s J e q k Z W O Z t m 6 Z H J l i m r v z w k h I Q Q c V r g f K s I p Z e S Y 7 w p V 6 0 6 i j 2 z + y 7 G x z k u r N B J w e I 0 R H D N G M e c c U y A L h N z Y r 8 D n v c / 2 B 8 J m b P 0 4 a O G a u N g C W S K Q 9 w f x A F B L A w Q U A A I A C A B Q S 4 l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E u J V f + y D k 7 w A A A A S A E A A B M A H A B G b 3 J t d W x h c y 9 T Z W N 0 a W 9 u M S 5 t I K I Y A C i g F A A A A A A A A A A A A A A A A A A A A A A A A A A A A G 2 O w W q D Q B C G 7 4 L v s G w v C o u Q H h s 8 m Z a W H m M p G E N Z 4 5 R s X X d k d y w G 8 W H y I D 2 F v l e 3 0 U u h c x m Y f + b 7 x s G B F B q 2 n f t q H Q Z h 4 I 7 S Q s 0 e L 2 e L z Y q l T A O F A f N V 1 B Y / / O B + O I B O X t E 2 F W I T P S g N S Y a G w J C L e H Z X v j i w r n S q R S O T u r e V b P B T l h t w D W F X F v h 9 V n S b D N o N P B b M 9 F o L R r a H W M y m R f 6 2 P Q K Q N 1 7 N 4 + 6 J o E 3 5 E n L x r E y d 8 u s O 3 0 + 7 j S S 5 X w A 3 v G j B g L l 8 M T p 1 3 C N y W f k 3 c y u N e 0 f b Z q j 7 1 u S n D l z 0 x y b G k c + h N / w e A y M Y a J r i M F D m X / r 6 B 1 B L A Q I t A B Q A A g A I A F B L i V W 0 H O x U o w A A A P Y A A A A S A A A A A A A A A A A A A A A A A A A A A A B D b 2 5 m a W c v U G F j a 2 F n Z S 5 4 b W x Q S w E C L Q A U A A I A C A B Q S 4 l V D 8 r p q 6 Q A A A D p A A A A E w A A A A A A A A A A A A A A A A D v A A A A W 0 N v b n R l b n R f V H l w Z X N d L n h t b F B L A Q I t A B Q A A g A I A F B L i V X / s g 5 O 8 A A A A E g B A A A T A A A A A A A A A A A A A A A A A O A B A A B G b 3 J t d W x h c y 9 T Z W N 0 a W 9 u M S 5 t U E s F B g A A A A A D A A M A w g A A A B 0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A I A A A A A A A A T g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g l Q z M l Q T F y b 2 s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i 0 w O V Q w O D o y N T o z M C 4 1 N z Y 1 N z Y 0 W i I g L z 4 8 R W 5 0 c n k g V H l w Z T 0 i R m l s b E N v b H V t b l R 5 c G V z I i B W Y W x 1 Z T 0 i c 0 J n P T 0 i I C 8 + P E V u d H J 5 I F R 5 c G U 9 I k Z p b G x D b 2 x 1 b W 5 O Y W 1 l c y I g V m F s d W U 9 I n N b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D o X J v a z E v Q X V 0 b 1 J l b W 9 2 Z W R D b 2 x 1 b W 5 z M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I w 6 F y b 2 s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g l Q z M l Q T F y b 2 s x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C V D M y V B M X J v a z E v S C V D M y V B M X J v a z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J U M z J U E x c m 9 r M S 9 a b W V u Z W 4 l Q z M l Q k Q l M j B 0 e X A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H J A J t 1 M L x E e u 8 A y j L y T + e w A A A A A C A A A A A A A D Z g A A w A A A A B A A A A C U + + L L K L t e 8 E S j s r R k q V N N A A A A A A S A A A C g A A A A E A A A A E K / I R L r 1 9 4 6 Z q W n / Z I 6 R T l Q A A A A N W x H M k H B n o H z q w E 4 W O H t e 6 Q R D 4 / H 7 L x 0 m L y C s x P r B B m 9 f 4 W 5 / v 7 r 7 i h 5 9 b / q n J v 9 c 6 s k e N d z J o 3 / J w W + h M 1 / B 2 T 0 h h / u 7 V H p C K A 5 X l X 9 G / o U A A A A k g H + G Z V g P r b 0 r W + P E 3 / K Z J z k i e o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3d1ceb-ec91-4593-ab49-8ce9533748d9">
      <Terms xmlns="http://schemas.microsoft.com/office/infopath/2007/PartnerControls"/>
    </lcf76f155ced4ddcb4097134ff3c332f>
    <TaxCatchAll xmlns="e4b31099-8163-4ac9-ab84-be06feeb7ef4" xsi:nil="true"/>
  </documentManagement>
</p:properties>
</file>

<file path=customXml/itemProps1.xml><?xml version="1.0" encoding="utf-8"?>
<ds:datastoreItem xmlns:ds="http://schemas.openxmlformats.org/officeDocument/2006/customXml" ds:itemID="{496CEF7B-DFC7-4E89-84DA-42A4AE474C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C5A469-15E9-454A-803A-8FB733536E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DB3828-CD76-44E6-8A51-66B83C7A2AD9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A86D907A-234D-4F27-819F-C8BA0C1630B9}">
  <ds:schemaRefs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e4b31099-8163-4ac9-ab84-be06feeb7ef4"/>
    <ds:schemaRef ds:uri="bb3d1ceb-ec91-4593-ab49-8ce9533748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Návrh na plnenie kritéria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Výkaz výmer_Odpadové teplo_Z` ON Bratislava.xlsx</dc:title>
  <dc:subject/>
  <dc:creator>NB HP 17</dc:creator>
  <cp:keywords/>
  <dc:description/>
  <cp:lastModifiedBy>Durbáková Simona, Mgr.</cp:lastModifiedBy>
  <cp:revision/>
  <cp:lastPrinted>2022-10-19T05:36:31Z</cp:lastPrinted>
  <dcterms:created xsi:type="dcterms:W3CDTF">2022-05-25T13:03:14Z</dcterms:created>
  <dcterms:modified xsi:type="dcterms:W3CDTF">2023-01-27T08:19:14Z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