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Valika Petrová\PD\"/>
    </mc:Choice>
  </mc:AlternateContent>
  <xr:revisionPtr revIDLastSave="0" documentId="8_{B6004D7D-69C8-4458-BA4D-AF5E563C49B5}" xr6:coauthVersionLast="47" xr6:coauthVersionMax="47" xr10:uidLastSave="{00000000-0000-0000-0000-000000000000}"/>
  <bookViews>
    <workbookView xWindow="-108" yWindow="-108" windowWidth="23256" windowHeight="12576" firstSheet="1" activeTab="4" xr2:uid="{00000000-000D-0000-FFFF-FFFF00000000}"/>
  </bookViews>
  <sheets>
    <sheet name="Rekapitulácia stavby" sheetId="1" r:id="rId1"/>
    <sheet name="01 - Vyhliadková veža" sheetId="2" r:id="rId2"/>
    <sheet name="02 - Učebňa lesnej pedago..." sheetId="3" r:id="rId3"/>
    <sheet name="03 - Pozorovateľňa 1" sheetId="4" r:id="rId4"/>
    <sheet name="04 - Pozorovateľňa 2" sheetId="5" r:id="rId5"/>
  </sheets>
  <definedNames>
    <definedName name="_xlnm._FilterDatabase" localSheetId="1" hidden="1">'01 - Vyhliadková veža'!$C$128:$K$180</definedName>
    <definedName name="_xlnm._FilterDatabase" localSheetId="2" hidden="1">'02 - Učebňa lesnej pedago...'!$C$131:$K$208</definedName>
    <definedName name="_xlnm._FilterDatabase" localSheetId="3" hidden="1">'03 - Pozorovateľňa 1'!$C$131:$K$200</definedName>
    <definedName name="_xlnm._FilterDatabase" localSheetId="4" hidden="1">'04 - Pozorovateľňa 2'!$C$131:$K$200</definedName>
    <definedName name="_xlnm.Print_Titles" localSheetId="1">'01 - Vyhliadková veža'!$128:$128</definedName>
    <definedName name="_xlnm.Print_Titles" localSheetId="2">'02 - Učebňa lesnej pedago...'!$131:$131</definedName>
    <definedName name="_xlnm.Print_Titles" localSheetId="3">'03 - Pozorovateľňa 1'!$131:$131</definedName>
    <definedName name="_xlnm.Print_Titles" localSheetId="4">'04 - Pozorovateľňa 2'!$131:$131</definedName>
    <definedName name="_xlnm.Print_Titles" localSheetId="0">'Rekapitulácia stavby'!$92:$92</definedName>
    <definedName name="_xlnm.Print_Area" localSheetId="1">'01 - Vyhliadková veža'!$C$4:$J$76,'01 - Vyhliadková veža'!$C$82:$J$110,'01 - Vyhliadková veža'!$C$116:$J$180</definedName>
    <definedName name="_xlnm.Print_Area" localSheetId="2">'02 - Učebňa lesnej pedago...'!$C$4:$J$76,'02 - Učebňa lesnej pedago...'!$C$82:$J$113,'02 - Učebňa lesnej pedago...'!$C$119:$J$208</definedName>
    <definedName name="_xlnm.Print_Area" localSheetId="3">'03 - Pozorovateľňa 1'!$C$4:$J$76,'03 - Pozorovateľňa 1'!$C$82:$J$113,'03 - Pozorovateľňa 1'!$C$119:$J$200</definedName>
    <definedName name="_xlnm.Print_Area" localSheetId="4">'04 - Pozorovateľňa 2'!$C$4:$J$76,'04 - Pozorovateľňa 2'!$C$82:$J$113,'04 - Pozorovateľňa 2'!$C$119:$J$200</definedName>
    <definedName name="_xlnm.Print_Area" localSheetId="0">'Rekapitulácia stavby'!$D$4:$AO$76,'Rekapitulácia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98" i="1"/>
  <c r="J35" i="5"/>
  <c r="AX98" i="1"/>
  <c r="BI200" i="5"/>
  <c r="BH200" i="5"/>
  <c r="BG200" i="5"/>
  <c r="BE200" i="5"/>
  <c r="T200" i="5"/>
  <c r="T199" i="5" s="1"/>
  <c r="R200" i="5"/>
  <c r="R199" i="5" s="1"/>
  <c r="P200" i="5"/>
  <c r="P199" i="5" s="1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4" i="5"/>
  <c r="BH194" i="5"/>
  <c r="BG194" i="5"/>
  <c r="BE194" i="5"/>
  <c r="T194" i="5"/>
  <c r="T193" i="5" s="1"/>
  <c r="R194" i="5"/>
  <c r="R193" i="5"/>
  <c r="P194" i="5"/>
  <c r="P193" i="5" s="1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0" i="5"/>
  <c r="BH160" i="5"/>
  <c r="BG160" i="5"/>
  <c r="BE160" i="5"/>
  <c r="T160" i="5"/>
  <c r="T159" i="5"/>
  <c r="R160" i="5"/>
  <c r="R159" i="5"/>
  <c r="P160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2" i="5"/>
  <c r="BH152" i="5"/>
  <c r="BG152" i="5"/>
  <c r="BE152" i="5"/>
  <c r="T152" i="5"/>
  <c r="T151" i="5" s="1"/>
  <c r="R152" i="5"/>
  <c r="R151" i="5"/>
  <c r="P152" i="5"/>
  <c r="P151" i="5" s="1"/>
  <c r="BI150" i="5"/>
  <c r="BH150" i="5"/>
  <c r="BG150" i="5"/>
  <c r="BE150" i="5"/>
  <c r="T150" i="5"/>
  <c r="T149" i="5"/>
  <c r="R150" i="5"/>
  <c r="R149" i="5" s="1"/>
  <c r="P150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J128" i="5"/>
  <c r="F128" i="5"/>
  <c r="F126" i="5"/>
  <c r="E124" i="5"/>
  <c r="J91" i="5"/>
  <c r="F91" i="5"/>
  <c r="F89" i="5"/>
  <c r="E87" i="5"/>
  <c r="J24" i="5"/>
  <c r="E24" i="5"/>
  <c r="J92" i="5" s="1"/>
  <c r="J23" i="5"/>
  <c r="J18" i="5"/>
  <c r="E18" i="5"/>
  <c r="F129" i="5" s="1"/>
  <c r="J17" i="5"/>
  <c r="J12" i="5"/>
  <c r="J126" i="5"/>
  <c r="E7" i="5"/>
  <c r="E85" i="5"/>
  <c r="J37" i="4"/>
  <c r="J36" i="4"/>
  <c r="AY97" i="1" s="1"/>
  <c r="J35" i="4"/>
  <c r="AX97" i="1" s="1"/>
  <c r="BI200" i="4"/>
  <c r="BH200" i="4"/>
  <c r="BG200" i="4"/>
  <c r="BE200" i="4"/>
  <c r="T200" i="4"/>
  <c r="T199" i="4" s="1"/>
  <c r="R200" i="4"/>
  <c r="R199" i="4" s="1"/>
  <c r="P200" i="4"/>
  <c r="P199" i="4" s="1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4" i="4"/>
  <c r="BH194" i="4"/>
  <c r="BG194" i="4"/>
  <c r="BE194" i="4"/>
  <c r="T194" i="4"/>
  <c r="T193" i="4" s="1"/>
  <c r="R194" i="4"/>
  <c r="R193" i="4" s="1"/>
  <c r="P194" i="4"/>
  <c r="P193" i="4" s="1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0" i="4"/>
  <c r="BH160" i="4"/>
  <c r="BG160" i="4"/>
  <c r="BE160" i="4"/>
  <c r="T160" i="4"/>
  <c r="T159" i="4"/>
  <c r="R160" i="4"/>
  <c r="R159" i="4"/>
  <c r="P160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2" i="4"/>
  <c r="BH152" i="4"/>
  <c r="BG152" i="4"/>
  <c r="BE152" i="4"/>
  <c r="T152" i="4"/>
  <c r="T151" i="4" s="1"/>
  <c r="R152" i="4"/>
  <c r="R151" i="4" s="1"/>
  <c r="P152" i="4"/>
  <c r="P151" i="4" s="1"/>
  <c r="BI150" i="4"/>
  <c r="BH150" i="4"/>
  <c r="BG150" i="4"/>
  <c r="BE150" i="4"/>
  <c r="T150" i="4"/>
  <c r="T149" i="4" s="1"/>
  <c r="R150" i="4"/>
  <c r="R149" i="4" s="1"/>
  <c r="P150" i="4"/>
  <c r="P149" i="4" s="1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J128" i="4"/>
  <c r="F128" i="4"/>
  <c r="F126" i="4"/>
  <c r="E124" i="4"/>
  <c r="J91" i="4"/>
  <c r="F91" i="4"/>
  <c r="F89" i="4"/>
  <c r="E87" i="4"/>
  <c r="J24" i="4"/>
  <c r="E24" i="4"/>
  <c r="J92" i="4" s="1"/>
  <c r="J23" i="4"/>
  <c r="J18" i="4"/>
  <c r="E18" i="4"/>
  <c r="F129" i="4" s="1"/>
  <c r="J17" i="4"/>
  <c r="J12" i="4"/>
  <c r="J126" i="4"/>
  <c r="E7" i="4"/>
  <c r="E85" i="4"/>
  <c r="J37" i="3"/>
  <c r="J36" i="3"/>
  <c r="AY96" i="1" s="1"/>
  <c r="J35" i="3"/>
  <c r="AX96" i="1" s="1"/>
  <c r="BI208" i="3"/>
  <c r="BH208" i="3"/>
  <c r="BG208" i="3"/>
  <c r="BE208" i="3"/>
  <c r="T208" i="3"/>
  <c r="T207" i="3" s="1"/>
  <c r="R208" i="3"/>
  <c r="R207" i="3" s="1"/>
  <c r="P208" i="3"/>
  <c r="P207" i="3" s="1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2" i="3"/>
  <c r="BH202" i="3"/>
  <c r="BG202" i="3"/>
  <c r="BE202" i="3"/>
  <c r="T202" i="3"/>
  <c r="T201" i="3" s="1"/>
  <c r="R202" i="3"/>
  <c r="R201" i="3" s="1"/>
  <c r="P202" i="3"/>
  <c r="P201" i="3" s="1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68" i="3"/>
  <c r="BH168" i="3"/>
  <c r="BG168" i="3"/>
  <c r="BE168" i="3"/>
  <c r="T168" i="3"/>
  <c r="T167" i="3"/>
  <c r="R168" i="3"/>
  <c r="R167" i="3"/>
  <c r="P168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T152" i="3"/>
  <c r="R153" i="3"/>
  <c r="R152" i="3"/>
  <c r="P153" i="3"/>
  <c r="P152" i="3"/>
  <c r="BI151" i="3"/>
  <c r="BH151" i="3"/>
  <c r="BG151" i="3"/>
  <c r="BE151" i="3"/>
  <c r="T151" i="3"/>
  <c r="T150" i="3"/>
  <c r="R151" i="3"/>
  <c r="R150" i="3"/>
  <c r="P151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J128" i="3"/>
  <c r="F128" i="3"/>
  <c r="F126" i="3"/>
  <c r="E124" i="3"/>
  <c r="J91" i="3"/>
  <c r="F91" i="3"/>
  <c r="F89" i="3"/>
  <c r="E87" i="3"/>
  <c r="J24" i="3"/>
  <c r="E24" i="3"/>
  <c r="J129" i="3" s="1"/>
  <c r="J23" i="3"/>
  <c r="J18" i="3"/>
  <c r="E18" i="3"/>
  <c r="F92" i="3" s="1"/>
  <c r="J17" i="3"/>
  <c r="J12" i="3"/>
  <c r="J89" i="3"/>
  <c r="E7" i="3"/>
  <c r="E122" i="3"/>
  <c r="J37" i="2"/>
  <c r="J36" i="2"/>
  <c r="AY95" i="1" s="1"/>
  <c r="J35" i="2"/>
  <c r="AX95" i="1" s="1"/>
  <c r="BI180" i="2"/>
  <c r="BH180" i="2"/>
  <c r="BG180" i="2"/>
  <c r="BE180" i="2"/>
  <c r="T180" i="2"/>
  <c r="T179" i="2" s="1"/>
  <c r="R180" i="2"/>
  <c r="R179" i="2" s="1"/>
  <c r="P180" i="2"/>
  <c r="P179" i="2" s="1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6" i="2"/>
  <c r="BH146" i="2"/>
  <c r="BG146" i="2"/>
  <c r="BE146" i="2"/>
  <c r="T146" i="2"/>
  <c r="T145" i="2"/>
  <c r="R146" i="2"/>
  <c r="R145" i="2"/>
  <c r="P146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J125" i="2"/>
  <c r="F125" i="2"/>
  <c r="F123" i="2"/>
  <c r="E121" i="2"/>
  <c r="J91" i="2"/>
  <c r="F91" i="2"/>
  <c r="F89" i="2"/>
  <c r="E87" i="2"/>
  <c r="J24" i="2"/>
  <c r="E24" i="2"/>
  <c r="J92" i="2" s="1"/>
  <c r="J23" i="2"/>
  <c r="J18" i="2"/>
  <c r="E18" i="2"/>
  <c r="F126" i="2" s="1"/>
  <c r="J17" i="2"/>
  <c r="J12" i="2"/>
  <c r="J123" i="2" s="1"/>
  <c r="E7" i="2"/>
  <c r="E119" i="2"/>
  <c r="L90" i="1"/>
  <c r="AM90" i="1"/>
  <c r="AM89" i="1"/>
  <c r="L89" i="1"/>
  <c r="AM87" i="1"/>
  <c r="L87" i="1"/>
  <c r="L85" i="1"/>
  <c r="L84" i="1"/>
  <c r="BK176" i="2"/>
  <c r="BK174" i="2"/>
  <c r="BK169" i="2"/>
  <c r="BK164" i="2"/>
  <c r="BK160" i="2"/>
  <c r="BK155" i="2"/>
  <c r="J146" i="2"/>
  <c r="BK140" i="2"/>
  <c r="BK135" i="2"/>
  <c r="AS94" i="1"/>
  <c r="BK162" i="2"/>
  <c r="BK157" i="2"/>
  <c r="J153" i="2"/>
  <c r="BK146" i="2"/>
  <c r="J141" i="2"/>
  <c r="BK136" i="2"/>
  <c r="J132" i="2"/>
  <c r="J197" i="3"/>
  <c r="BK190" i="3"/>
  <c r="BK178" i="3"/>
  <c r="J172" i="3"/>
  <c r="J160" i="3"/>
  <c r="J147" i="3"/>
  <c r="J139" i="3"/>
  <c r="J208" i="3"/>
  <c r="BK200" i="3"/>
  <c r="J187" i="3"/>
  <c r="BK173" i="3"/>
  <c r="J163" i="3"/>
  <c r="BK151" i="3"/>
  <c r="BK143" i="3"/>
  <c r="J137" i="3"/>
  <c r="J205" i="3"/>
  <c r="J191" i="3"/>
  <c r="J185" i="3"/>
  <c r="BK163" i="4"/>
  <c r="J155" i="4"/>
  <c r="J144" i="4"/>
  <c r="J140" i="4"/>
  <c r="BK138" i="4"/>
  <c r="J136" i="4"/>
  <c r="J197" i="4"/>
  <c r="BK187" i="4"/>
  <c r="J184" i="4"/>
  <c r="BK178" i="4"/>
  <c r="J176" i="4"/>
  <c r="BK172" i="4"/>
  <c r="J168" i="4"/>
  <c r="J165" i="4"/>
  <c r="BK158" i="4"/>
  <c r="BK154" i="4"/>
  <c r="J147" i="4"/>
  <c r="J198" i="4"/>
  <c r="BK189" i="4"/>
  <c r="BK182" i="4"/>
  <c r="BK180" i="4"/>
  <c r="J178" i="4"/>
  <c r="BK175" i="4"/>
  <c r="J172" i="4"/>
  <c r="BK164" i="4"/>
  <c r="J156" i="4"/>
  <c r="BK150" i="4"/>
  <c r="BK147" i="4"/>
  <c r="BK144" i="4"/>
  <c r="J135" i="4"/>
  <c r="BK194" i="5"/>
  <c r="J187" i="5"/>
  <c r="J183" i="5"/>
  <c r="BK181" i="5"/>
  <c r="J177" i="5"/>
  <c r="J174" i="5"/>
  <c r="BK169" i="5"/>
  <c r="BK165" i="5"/>
  <c r="BK160" i="5"/>
  <c r="BK154" i="5"/>
  <c r="J147" i="5"/>
  <c r="BK144" i="5"/>
  <c r="J138" i="5"/>
  <c r="J197" i="5"/>
  <c r="BK187" i="5"/>
  <c r="BK180" i="5"/>
  <c r="BK172" i="5"/>
  <c r="J167" i="5"/>
  <c r="J152" i="5"/>
  <c r="J142" i="5"/>
  <c r="BK183" i="5"/>
  <c r="BK178" i="5"/>
  <c r="BK174" i="5"/>
  <c r="BK167" i="5"/>
  <c r="BK164" i="5"/>
  <c r="BK157" i="5"/>
  <c r="BK155" i="5"/>
  <c r="J150" i="5"/>
  <c r="J145" i="5"/>
  <c r="J140" i="5"/>
  <c r="J137" i="5"/>
  <c r="J198" i="5"/>
  <c r="J194" i="5"/>
  <c r="J191" i="5"/>
  <c r="BK188" i="5"/>
  <c r="J180" i="2"/>
  <c r="BK170" i="2"/>
  <c r="J165" i="2"/>
  <c r="J161" i="2"/>
  <c r="BK156" i="2"/>
  <c r="BK151" i="2"/>
  <c r="J144" i="2"/>
  <c r="J138" i="2"/>
  <c r="BK134" i="2"/>
  <c r="BK180" i="2"/>
  <c r="BK173" i="2"/>
  <c r="J169" i="2"/>
  <c r="BK165" i="2"/>
  <c r="BK161" i="2"/>
  <c r="J156" i="2"/>
  <c r="J150" i="2"/>
  <c r="J143" i="2"/>
  <c r="BK137" i="2"/>
  <c r="BK132" i="2"/>
  <c r="J199" i="3"/>
  <c r="J192" i="3"/>
  <c r="BK180" i="3"/>
  <c r="J174" i="3"/>
  <c r="BK165" i="3"/>
  <c r="J159" i="3"/>
  <c r="BK153" i="3"/>
  <c r="J142" i="3"/>
  <c r="BK136" i="3"/>
  <c r="BK205" i="3"/>
  <c r="BK195" i="3"/>
  <c r="BK182" i="3"/>
  <c r="J168" i="3"/>
  <c r="J162" i="3"/>
  <c r="BK156" i="3"/>
  <c r="J145" i="3"/>
  <c r="J138" i="3"/>
  <c r="BK208" i="3"/>
  <c r="BK197" i="3"/>
  <c r="BK192" i="3"/>
  <c r="J188" i="3"/>
  <c r="BK159" i="3"/>
  <c r="J149" i="3"/>
  <c r="BK142" i="3"/>
  <c r="BK137" i="3"/>
  <c r="BK198" i="4"/>
  <c r="J191" i="4"/>
  <c r="BK188" i="4"/>
  <c r="BK184" i="4"/>
  <c r="J183" i="4"/>
  <c r="J175" i="4"/>
  <c r="BK169" i="4"/>
  <c r="BK167" i="4"/>
  <c r="BK165" i="4"/>
  <c r="BK157" i="4"/>
  <c r="J152" i="4"/>
  <c r="J145" i="4"/>
  <c r="J142" i="4"/>
  <c r="J157" i="4"/>
  <c r="BK148" i="4"/>
  <c r="BK141" i="4"/>
  <c r="BK135" i="4"/>
  <c r="J194" i="4"/>
  <c r="BK191" i="4"/>
  <c r="J188" i="4"/>
  <c r="BK183" i="4"/>
  <c r="BK181" i="4"/>
  <c r="BK179" i="4"/>
  <c r="BK177" i="4"/>
  <c r="BK174" i="4"/>
  <c r="BK170" i="4"/>
  <c r="BK166" i="4"/>
  <c r="J163" i="4"/>
  <c r="J158" i="4"/>
  <c r="J154" i="4"/>
  <c r="J148" i="4"/>
  <c r="BK145" i="4"/>
  <c r="J139" i="4"/>
  <c r="J137" i="4"/>
  <c r="J188" i="5"/>
  <c r="J184" i="5"/>
  <c r="J180" i="5"/>
  <c r="BK176" i="5"/>
  <c r="BK173" i="5"/>
  <c r="J168" i="5"/>
  <c r="J164" i="5"/>
  <c r="J158" i="5"/>
  <c r="BK150" i="5"/>
  <c r="J146" i="5"/>
  <c r="BK142" i="5"/>
  <c r="J139" i="5"/>
  <c r="BK136" i="5"/>
  <c r="BK200" i="5"/>
  <c r="BK192" i="5"/>
  <c r="J186" i="5"/>
  <c r="J178" i="5"/>
  <c r="J170" i="5"/>
  <c r="BK156" i="5"/>
  <c r="BK148" i="5"/>
  <c r="BK140" i="5"/>
  <c r="BK184" i="5"/>
  <c r="BK179" i="5"/>
  <c r="J176" i="5"/>
  <c r="J169" i="5"/>
  <c r="J165" i="5"/>
  <c r="J163" i="5"/>
  <c r="BK158" i="5"/>
  <c r="J154" i="5"/>
  <c r="BK147" i="5"/>
  <c r="BK141" i="5"/>
  <c r="BK138" i="5"/>
  <c r="J136" i="5"/>
  <c r="J200" i="5"/>
  <c r="J192" i="5"/>
  <c r="J189" i="5"/>
  <c r="J177" i="2"/>
  <c r="J172" i="2"/>
  <c r="J166" i="2"/>
  <c r="J162" i="2"/>
  <c r="BK158" i="2"/>
  <c r="J154" i="2"/>
  <c r="BK150" i="2"/>
  <c r="BK143" i="2"/>
  <c r="J136" i="2"/>
  <c r="BK133" i="2"/>
  <c r="BK178" i="2"/>
  <c r="J176" i="2"/>
  <c r="BK172" i="2"/>
  <c r="J168" i="2"/>
  <c r="J164" i="2"/>
  <c r="J160" i="2"/>
  <c r="J155" i="2"/>
  <c r="J151" i="2"/>
  <c r="BK144" i="2"/>
  <c r="J140" i="2"/>
  <c r="J135" i="2"/>
  <c r="BK202" i="3"/>
  <c r="BK196" i="3"/>
  <c r="BK188" i="3"/>
  <c r="J176" i="3"/>
  <c r="J173" i="3"/>
  <c r="J161" i="3"/>
  <c r="J155" i="3"/>
  <c r="J143" i="3"/>
  <c r="BK138" i="3"/>
  <c r="BK206" i="3"/>
  <c r="J196" i="3"/>
  <c r="BK186" i="3"/>
  <c r="J175" i="3"/>
  <c r="J165" i="3"/>
  <c r="J158" i="3"/>
  <c r="BK147" i="3"/>
  <c r="BK141" i="3"/>
  <c r="J136" i="3"/>
  <c r="BK199" i="3"/>
  <c r="BK194" i="3"/>
  <c r="BK187" i="3"/>
  <c r="J178" i="2"/>
  <c r="J173" i="2"/>
  <c r="BK168" i="2"/>
  <c r="BK163" i="2"/>
  <c r="J157" i="2"/>
  <c r="BK153" i="2"/>
  <c r="J149" i="2"/>
  <c r="BK141" i="2"/>
  <c r="J137" i="2"/>
  <c r="J133" i="2"/>
  <c r="BK177" i="2"/>
  <c r="J174" i="2"/>
  <c r="J170" i="2"/>
  <c r="BK166" i="2"/>
  <c r="J163" i="2"/>
  <c r="J158" i="2"/>
  <c r="BK154" i="2"/>
  <c r="BK149" i="2"/>
  <c r="BK138" i="2"/>
  <c r="J134" i="2"/>
  <c r="J200" i="3"/>
  <c r="J194" i="3"/>
  <c r="BK185" i="3"/>
  <c r="BK175" i="3"/>
  <c r="J164" i="3"/>
  <c r="J157" i="3"/>
  <c r="BK149" i="3"/>
  <c r="J141" i="3"/>
  <c r="BK135" i="3"/>
  <c r="J202" i="3"/>
  <c r="BK191" i="3"/>
  <c r="J181" i="3"/>
  <c r="BK166" i="3"/>
  <c r="BK161" i="3"/>
  <c r="J146" i="3"/>
  <c r="BK139" i="3"/>
  <c r="J135" i="3"/>
  <c r="J195" i="3"/>
  <c r="J189" i="3"/>
  <c r="BK184" i="3"/>
  <c r="J183" i="3"/>
  <c r="J182" i="3"/>
  <c r="J177" i="3"/>
  <c r="BK174" i="3"/>
  <c r="BK171" i="3"/>
  <c r="J166" i="3"/>
  <c r="BK164" i="3"/>
  <c r="BK163" i="3"/>
  <c r="BK157" i="3"/>
  <c r="J156" i="3"/>
  <c r="BK155" i="3"/>
  <c r="J151" i="3"/>
  <c r="BK148" i="3"/>
  <c r="BK146" i="3"/>
  <c r="BK140" i="3"/>
  <c r="J206" i="3"/>
  <c r="J190" i="3"/>
  <c r="BK189" i="3"/>
  <c r="J186" i="3"/>
  <c r="J184" i="3"/>
  <c r="BK183" i="3"/>
  <c r="BK181" i="3"/>
  <c r="J180" i="3"/>
  <c r="J178" i="3"/>
  <c r="BK177" i="3"/>
  <c r="BK176" i="3"/>
  <c r="BK172" i="3"/>
  <c r="J171" i="3"/>
  <c r="BK168" i="3"/>
  <c r="BK162" i="3"/>
  <c r="BK160" i="3"/>
  <c r="BK158" i="3"/>
  <c r="J153" i="3"/>
  <c r="J148" i="3"/>
  <c r="BK145" i="3"/>
  <c r="J140" i="3"/>
  <c r="J200" i="4"/>
  <c r="BK192" i="4"/>
  <c r="J189" i="4"/>
  <c r="J186" i="4"/>
  <c r="J174" i="4"/>
  <c r="BK168" i="4"/>
  <c r="J166" i="4"/>
  <c r="J164" i="4"/>
  <c r="BK156" i="4"/>
  <c r="J146" i="4"/>
  <c r="J141" i="4"/>
  <c r="BK139" i="4"/>
  <c r="BK137" i="4"/>
  <c r="BK200" i="4"/>
  <c r="BK194" i="4"/>
  <c r="BK186" i="4"/>
  <c r="J180" i="4"/>
  <c r="J177" i="4"/>
  <c r="J173" i="4"/>
  <c r="J170" i="4"/>
  <c r="J167" i="4"/>
  <c r="BK160" i="4"/>
  <c r="J150" i="4"/>
  <c r="BK142" i="4"/>
  <c r="BK136" i="4"/>
  <c r="BK197" i="4"/>
  <c r="J192" i="4"/>
  <c r="J187" i="4"/>
  <c r="J182" i="4"/>
  <c r="J181" i="4"/>
  <c r="J179" i="4"/>
  <c r="BK176" i="4"/>
  <c r="BK173" i="4"/>
  <c r="J169" i="4"/>
  <c r="J160" i="4"/>
  <c r="BK155" i="4"/>
  <c r="BK152" i="4"/>
  <c r="BK146" i="4"/>
  <c r="BK140" i="4"/>
  <c r="J138" i="4"/>
  <c r="BK197" i="5"/>
  <c r="BK191" i="5"/>
  <c r="BK186" i="5"/>
  <c r="J182" i="5"/>
  <c r="J179" i="5"/>
  <c r="BK175" i="5"/>
  <c r="J172" i="5"/>
  <c r="J166" i="5"/>
  <c r="BK163" i="5"/>
  <c r="J157" i="5"/>
  <c r="J148" i="5"/>
  <c r="BK145" i="5"/>
  <c r="J141" i="5"/>
  <c r="BK137" i="5"/>
  <c r="BK135" i="5"/>
  <c r="BK198" i="5"/>
  <c r="BK189" i="5"/>
  <c r="J181" i="5"/>
  <c r="J173" i="5"/>
  <c r="BK168" i="5"/>
  <c r="J155" i="5"/>
  <c r="J144" i="5"/>
  <c r="J135" i="5"/>
  <c r="BK182" i="5"/>
  <c r="BK177" i="5"/>
  <c r="J175" i="5"/>
  <c r="BK170" i="5"/>
  <c r="BK166" i="5"/>
  <c r="J160" i="5"/>
  <c r="J156" i="5"/>
  <c r="BK152" i="5"/>
  <c r="BK146" i="5"/>
  <c r="BK139" i="5"/>
  <c r="T131" i="2" l="1"/>
  <c r="T139" i="2"/>
  <c r="T130" i="2" s="1"/>
  <c r="T142" i="2"/>
  <c r="R148" i="2"/>
  <c r="R152" i="2"/>
  <c r="T159" i="2"/>
  <c r="T167" i="2"/>
  <c r="R171" i="2"/>
  <c r="BK175" i="2"/>
  <c r="J175" i="2"/>
  <c r="J108" i="2" s="1"/>
  <c r="P134" i="3"/>
  <c r="BK144" i="3"/>
  <c r="J144" i="3" s="1"/>
  <c r="J99" i="3" s="1"/>
  <c r="P154" i="3"/>
  <c r="R170" i="3"/>
  <c r="R179" i="3"/>
  <c r="R193" i="3"/>
  <c r="T198" i="3"/>
  <c r="T204" i="3"/>
  <c r="T203" i="3"/>
  <c r="P134" i="4"/>
  <c r="R143" i="4"/>
  <c r="P153" i="4"/>
  <c r="P162" i="4"/>
  <c r="R171" i="4"/>
  <c r="R185" i="4"/>
  <c r="T190" i="4"/>
  <c r="BK196" i="4"/>
  <c r="J196" i="4"/>
  <c r="J111" i="4" s="1"/>
  <c r="R131" i="2"/>
  <c r="P139" i="2"/>
  <c r="P142" i="2"/>
  <c r="P130" i="2" s="1"/>
  <c r="T148" i="2"/>
  <c r="T152" i="2"/>
  <c r="R159" i="2"/>
  <c r="P167" i="2"/>
  <c r="P171" i="2"/>
  <c r="P175" i="2"/>
  <c r="R134" i="3"/>
  <c r="P144" i="3"/>
  <c r="R154" i="3"/>
  <c r="P170" i="3"/>
  <c r="P179" i="3"/>
  <c r="P193" i="3"/>
  <c r="BK198" i="3"/>
  <c r="J198" i="3"/>
  <c r="J108" i="3"/>
  <c r="BK204" i="3"/>
  <c r="J204" i="3" s="1"/>
  <c r="J111" i="3" s="1"/>
  <c r="R134" i="4"/>
  <c r="P143" i="4"/>
  <c r="BK153" i="4"/>
  <c r="J153" i="4" s="1"/>
  <c r="J102" i="4" s="1"/>
  <c r="BK162" i="4"/>
  <c r="J162" i="4" s="1"/>
  <c r="J105" i="4" s="1"/>
  <c r="P171" i="4"/>
  <c r="P185" i="4"/>
  <c r="P190" i="4"/>
  <c r="P196" i="4"/>
  <c r="P195" i="4"/>
  <c r="R134" i="5"/>
  <c r="P131" i="2"/>
  <c r="R139" i="2"/>
  <c r="R142" i="2"/>
  <c r="BK148" i="2"/>
  <c r="J148" i="2" s="1"/>
  <c r="J103" i="2" s="1"/>
  <c r="BK152" i="2"/>
  <c r="J152" i="2" s="1"/>
  <c r="J104" i="2" s="1"/>
  <c r="BK159" i="2"/>
  <c r="J159" i="2" s="1"/>
  <c r="J105" i="2" s="1"/>
  <c r="BK167" i="2"/>
  <c r="J167" i="2" s="1"/>
  <c r="J106" i="2" s="1"/>
  <c r="BK171" i="2"/>
  <c r="J171" i="2"/>
  <c r="J107" i="2" s="1"/>
  <c r="T175" i="2"/>
  <c r="BK134" i="3"/>
  <c r="J134" i="3" s="1"/>
  <c r="J98" i="3" s="1"/>
  <c r="R144" i="3"/>
  <c r="T154" i="3"/>
  <c r="T170" i="3"/>
  <c r="T179" i="3"/>
  <c r="T193" i="3"/>
  <c r="R198" i="3"/>
  <c r="P204" i="3"/>
  <c r="P203" i="3" s="1"/>
  <c r="T134" i="4"/>
  <c r="T143" i="4"/>
  <c r="R153" i="4"/>
  <c r="R162" i="4"/>
  <c r="T171" i="4"/>
  <c r="T185" i="4"/>
  <c r="R190" i="4"/>
  <c r="R196" i="4"/>
  <c r="R195" i="4"/>
  <c r="BK134" i="5"/>
  <c r="T134" i="5"/>
  <c r="T143" i="5"/>
  <c r="BK153" i="5"/>
  <c r="J153" i="5" s="1"/>
  <c r="J102" i="5" s="1"/>
  <c r="R153" i="5"/>
  <c r="BK162" i="5"/>
  <c r="T162" i="5"/>
  <c r="P171" i="5"/>
  <c r="T171" i="5"/>
  <c r="R185" i="5"/>
  <c r="BK190" i="5"/>
  <c r="J190" i="5" s="1"/>
  <c r="J108" i="5" s="1"/>
  <c r="R190" i="5"/>
  <c r="BK131" i="2"/>
  <c r="J131" i="2" s="1"/>
  <c r="J98" i="2" s="1"/>
  <c r="BK139" i="2"/>
  <c r="J139" i="2" s="1"/>
  <c r="J99" i="2" s="1"/>
  <c r="BK142" i="2"/>
  <c r="J142" i="2" s="1"/>
  <c r="J100" i="2" s="1"/>
  <c r="P148" i="2"/>
  <c r="P152" i="2"/>
  <c r="P159" i="2"/>
  <c r="R167" i="2"/>
  <c r="T171" i="2"/>
  <c r="R175" i="2"/>
  <c r="T134" i="3"/>
  <c r="T133" i="3" s="1"/>
  <c r="T144" i="3"/>
  <c r="BK154" i="3"/>
  <c r="J154" i="3" s="1"/>
  <c r="J102" i="3" s="1"/>
  <c r="BK170" i="3"/>
  <c r="J170" i="3" s="1"/>
  <c r="J105" i="3" s="1"/>
  <c r="BK179" i="3"/>
  <c r="J179" i="3" s="1"/>
  <c r="J106" i="3" s="1"/>
  <c r="BK193" i="3"/>
  <c r="J193" i="3" s="1"/>
  <c r="J107" i="3" s="1"/>
  <c r="P198" i="3"/>
  <c r="R204" i="3"/>
  <c r="R203" i="3" s="1"/>
  <c r="BK134" i="4"/>
  <c r="J134" i="4" s="1"/>
  <c r="J98" i="4" s="1"/>
  <c r="BK143" i="4"/>
  <c r="J143" i="4" s="1"/>
  <c r="J99" i="4" s="1"/>
  <c r="T153" i="4"/>
  <c r="T162" i="4"/>
  <c r="T161" i="4" s="1"/>
  <c r="BK171" i="4"/>
  <c r="J171" i="4" s="1"/>
  <c r="J106" i="4" s="1"/>
  <c r="BK185" i="4"/>
  <c r="J185" i="4" s="1"/>
  <c r="J107" i="4" s="1"/>
  <c r="BK190" i="4"/>
  <c r="J190" i="4" s="1"/>
  <c r="J108" i="4" s="1"/>
  <c r="T196" i="4"/>
  <c r="T195" i="4" s="1"/>
  <c r="P134" i="5"/>
  <c r="BK143" i="5"/>
  <c r="J143" i="5"/>
  <c r="J99" i="5" s="1"/>
  <c r="P143" i="5"/>
  <c r="R143" i="5"/>
  <c r="P153" i="5"/>
  <c r="T153" i="5"/>
  <c r="P162" i="5"/>
  <c r="R162" i="5"/>
  <c r="BK171" i="5"/>
  <c r="J171" i="5" s="1"/>
  <c r="J106" i="5" s="1"/>
  <c r="R171" i="5"/>
  <c r="BK185" i="5"/>
  <c r="J185" i="5" s="1"/>
  <c r="J107" i="5" s="1"/>
  <c r="P185" i="5"/>
  <c r="T185" i="5"/>
  <c r="P190" i="5"/>
  <c r="T190" i="5"/>
  <c r="BK196" i="5"/>
  <c r="BK195" i="5"/>
  <c r="J195" i="5" s="1"/>
  <c r="J110" i="5" s="1"/>
  <c r="P196" i="5"/>
  <c r="P195" i="5"/>
  <c r="R196" i="5"/>
  <c r="R195" i="5" s="1"/>
  <c r="T196" i="5"/>
  <c r="T195" i="5"/>
  <c r="BK179" i="2"/>
  <c r="J179" i="2" s="1"/>
  <c r="J109" i="2" s="1"/>
  <c r="BK167" i="3"/>
  <c r="J167" i="3" s="1"/>
  <c r="J103" i="3" s="1"/>
  <c r="BK199" i="4"/>
  <c r="J199" i="4"/>
  <c r="J112" i="4" s="1"/>
  <c r="BK145" i="2"/>
  <c r="J145" i="2" s="1"/>
  <c r="J101" i="2" s="1"/>
  <c r="BK150" i="3"/>
  <c r="J150" i="3" s="1"/>
  <c r="J100" i="3" s="1"/>
  <c r="BK159" i="4"/>
  <c r="J159" i="4" s="1"/>
  <c r="J103" i="4" s="1"/>
  <c r="BK193" i="4"/>
  <c r="J193" i="4"/>
  <c r="J109" i="4" s="1"/>
  <c r="BK152" i="3"/>
  <c r="J152" i="3" s="1"/>
  <c r="J101" i="3" s="1"/>
  <c r="BK207" i="3"/>
  <c r="J207" i="3" s="1"/>
  <c r="J112" i="3" s="1"/>
  <c r="BK151" i="4"/>
  <c r="J151" i="4" s="1"/>
  <c r="J101" i="4" s="1"/>
  <c r="BK151" i="5"/>
  <c r="J151" i="5" s="1"/>
  <c r="J101" i="5" s="1"/>
  <c r="BK193" i="5"/>
  <c r="J193" i="5"/>
  <c r="J109" i="5" s="1"/>
  <c r="BK201" i="3"/>
  <c r="J201" i="3" s="1"/>
  <c r="J109" i="3" s="1"/>
  <c r="BK149" i="4"/>
  <c r="J149" i="4" s="1"/>
  <c r="J100" i="4" s="1"/>
  <c r="BK149" i="5"/>
  <c r="J149" i="5" s="1"/>
  <c r="J100" i="5" s="1"/>
  <c r="BK159" i="5"/>
  <c r="J159" i="5"/>
  <c r="J103" i="5"/>
  <c r="BK199" i="5"/>
  <c r="J199" i="5" s="1"/>
  <c r="J112" i="5" s="1"/>
  <c r="BF188" i="5"/>
  <c r="BF191" i="5"/>
  <c r="BF194" i="5"/>
  <c r="BF197" i="5"/>
  <c r="BF198" i="5"/>
  <c r="BF200" i="5"/>
  <c r="J89" i="5"/>
  <c r="E122" i="5"/>
  <c r="J129" i="5"/>
  <c r="BF137" i="5"/>
  <c r="BF140" i="5"/>
  <c r="BF142" i="5"/>
  <c r="BF144" i="5"/>
  <c r="BF145" i="5"/>
  <c r="BF146" i="5"/>
  <c r="BF150" i="5"/>
  <c r="BF156" i="5"/>
  <c r="BF160" i="5"/>
  <c r="BF164" i="5"/>
  <c r="BF168" i="5"/>
  <c r="BF170" i="5"/>
  <c r="BF173" i="5"/>
  <c r="BF176" i="5"/>
  <c r="BF181" i="5"/>
  <c r="BF182" i="5"/>
  <c r="BF183" i="5"/>
  <c r="F92" i="5"/>
  <c r="BF139" i="5"/>
  <c r="BF141" i="5"/>
  <c r="BF147" i="5"/>
  <c r="BF154" i="5"/>
  <c r="BF155" i="5"/>
  <c r="BF157" i="5"/>
  <c r="BF163" i="5"/>
  <c r="BF166" i="5"/>
  <c r="BF167" i="5"/>
  <c r="BF169" i="5"/>
  <c r="BF177" i="5"/>
  <c r="BF179" i="5"/>
  <c r="BF186" i="5"/>
  <c r="BF189" i="5"/>
  <c r="BF135" i="5"/>
  <c r="BF136" i="5"/>
  <c r="BF138" i="5"/>
  <c r="BF148" i="5"/>
  <c r="BF152" i="5"/>
  <c r="BF158" i="5"/>
  <c r="BF165" i="5"/>
  <c r="BF172" i="5"/>
  <c r="BF174" i="5"/>
  <c r="BF175" i="5"/>
  <c r="BF178" i="5"/>
  <c r="BF180" i="5"/>
  <c r="BF184" i="5"/>
  <c r="BF187" i="5"/>
  <c r="BF192" i="5"/>
  <c r="F92" i="4"/>
  <c r="J129" i="4"/>
  <c r="BF135" i="4"/>
  <c r="BF141" i="4"/>
  <c r="BF148" i="4"/>
  <c r="BF150" i="4"/>
  <c r="BF156" i="4"/>
  <c r="BF157" i="4"/>
  <c r="BF158" i="4"/>
  <c r="BF164" i="4"/>
  <c r="BF166" i="4"/>
  <c r="BF179" i="4"/>
  <c r="BF180" i="4"/>
  <c r="BF181" i="4"/>
  <c r="BF183" i="4"/>
  <c r="BF186" i="4"/>
  <c r="BF187" i="4"/>
  <c r="BF197" i="4"/>
  <c r="BF198" i="4"/>
  <c r="BF200" i="4"/>
  <c r="J89" i="4"/>
  <c r="E122" i="4"/>
  <c r="BF136" i="4"/>
  <c r="BF137" i="4"/>
  <c r="BF139" i="4"/>
  <c r="BF142" i="4"/>
  <c r="BF144" i="4"/>
  <c r="BF145" i="4"/>
  <c r="BF154" i="4"/>
  <c r="BF155" i="4"/>
  <c r="BF160" i="4"/>
  <c r="BF163" i="4"/>
  <c r="BF167" i="4"/>
  <c r="BF168" i="4"/>
  <c r="BF170" i="4"/>
  <c r="BF173" i="4"/>
  <c r="BF174" i="4"/>
  <c r="BF178" i="4"/>
  <c r="BF182" i="4"/>
  <c r="BF184" i="4"/>
  <c r="BF188" i="4"/>
  <c r="BF191" i="4"/>
  <c r="BF192" i="4"/>
  <c r="BF194" i="4"/>
  <c r="BF138" i="4"/>
  <c r="BF140" i="4"/>
  <c r="BF146" i="4"/>
  <c r="BF147" i="4"/>
  <c r="BF152" i="4"/>
  <c r="BF165" i="4"/>
  <c r="BF169" i="4"/>
  <c r="BF172" i="4"/>
  <c r="BF175" i="4"/>
  <c r="BF176" i="4"/>
  <c r="BF177" i="4"/>
  <c r="BF189" i="4"/>
  <c r="J92" i="3"/>
  <c r="F129" i="3"/>
  <c r="BF139" i="3"/>
  <c r="BF143" i="3"/>
  <c r="BF146" i="3"/>
  <c r="BF147" i="3"/>
  <c r="BF151" i="3"/>
  <c r="BF159" i="3"/>
  <c r="BF161" i="3"/>
  <c r="BF177" i="3"/>
  <c r="BF178" i="3"/>
  <c r="BF183" i="3"/>
  <c r="BF184" i="3"/>
  <c r="BF189" i="3"/>
  <c r="BF191" i="3"/>
  <c r="BF194" i="3"/>
  <c r="BF196" i="3"/>
  <c r="J126" i="3"/>
  <c r="BF137" i="3"/>
  <c r="BF155" i="3"/>
  <c r="BF176" i="3"/>
  <c r="BF182" i="3"/>
  <c r="BF185" i="3"/>
  <c r="BF187" i="3"/>
  <c r="BF190" i="3"/>
  <c r="BF192" i="3"/>
  <c r="BF199" i="3"/>
  <c r="BF202" i="3"/>
  <c r="BF205" i="3"/>
  <c r="BF206" i="3"/>
  <c r="BF208" i="3"/>
  <c r="E85" i="3"/>
  <c r="BF135" i="3"/>
  <c r="BF136" i="3"/>
  <c r="BF145" i="3"/>
  <c r="BF148" i="3"/>
  <c r="BF149" i="3"/>
  <c r="BF153" i="3"/>
  <c r="BF157" i="3"/>
  <c r="BF162" i="3"/>
  <c r="BF164" i="3"/>
  <c r="BF166" i="3"/>
  <c r="BF180" i="3"/>
  <c r="BF181" i="3"/>
  <c r="BF186" i="3"/>
  <c r="BF188" i="3"/>
  <c r="BF195" i="3"/>
  <c r="BF200" i="3"/>
  <c r="BF138" i="3"/>
  <c r="BF140" i="3"/>
  <c r="BF141" i="3"/>
  <c r="BF142" i="3"/>
  <c r="BF156" i="3"/>
  <c r="BF158" i="3"/>
  <c r="BF160" i="3"/>
  <c r="BF163" i="3"/>
  <c r="BF165" i="3"/>
  <c r="BF168" i="3"/>
  <c r="BF171" i="3"/>
  <c r="BF172" i="3"/>
  <c r="BF173" i="3"/>
  <c r="BF174" i="3"/>
  <c r="BF175" i="3"/>
  <c r="BF197" i="3"/>
  <c r="E85" i="2"/>
  <c r="J89" i="2"/>
  <c r="F92" i="2"/>
  <c r="J126" i="2"/>
  <c r="BF132" i="2"/>
  <c r="BF133" i="2"/>
  <c r="BF134" i="2"/>
  <c r="BF135" i="2"/>
  <c r="BF136" i="2"/>
  <c r="BF137" i="2"/>
  <c r="BF140" i="2"/>
  <c r="BF144" i="2"/>
  <c r="BF149" i="2"/>
  <c r="BF150" i="2"/>
  <c r="BF154" i="2"/>
  <c r="BF155" i="2"/>
  <c r="BF157" i="2"/>
  <c r="BF162" i="2"/>
  <c r="BF163" i="2"/>
  <c r="BF165" i="2"/>
  <c r="BF168" i="2"/>
  <c r="BF169" i="2"/>
  <c r="BF170" i="2"/>
  <c r="BF172" i="2"/>
  <c r="BF173" i="2"/>
  <c r="BF138" i="2"/>
  <c r="BF141" i="2"/>
  <c r="BF143" i="2"/>
  <c r="BF146" i="2"/>
  <c r="BF151" i="2"/>
  <c r="BF153" i="2"/>
  <c r="BF156" i="2"/>
  <c r="BF158" i="2"/>
  <c r="BF160" i="2"/>
  <c r="BF161" i="2"/>
  <c r="BF164" i="2"/>
  <c r="BF166" i="2"/>
  <c r="BF174" i="2"/>
  <c r="BF176" i="2"/>
  <c r="BF177" i="2"/>
  <c r="BF178" i="2"/>
  <c r="BF180" i="2"/>
  <c r="F36" i="2"/>
  <c r="BC95" i="1" s="1"/>
  <c r="F37" i="2"/>
  <c r="BD95" i="1" s="1"/>
  <c r="F35" i="3"/>
  <c r="BB96" i="1" s="1"/>
  <c r="F37" i="4"/>
  <c r="BD97" i="1"/>
  <c r="F35" i="5"/>
  <c r="BB98" i="1" s="1"/>
  <c r="J33" i="5"/>
  <c r="AV98" i="1"/>
  <c r="J33" i="2"/>
  <c r="AV95" i="1" s="1"/>
  <c r="F33" i="2"/>
  <c r="AZ95" i="1" s="1"/>
  <c r="F36" i="3"/>
  <c r="BC96" i="1" s="1"/>
  <c r="F33" i="3"/>
  <c r="AZ96" i="1" s="1"/>
  <c r="J33" i="4"/>
  <c r="AV97" i="1" s="1"/>
  <c r="F35" i="4"/>
  <c r="BB97" i="1"/>
  <c r="F33" i="5"/>
  <c r="AZ98" i="1" s="1"/>
  <c r="F35" i="2"/>
  <c r="BB95" i="1" s="1"/>
  <c r="J33" i="3"/>
  <c r="AV96" i="1" s="1"/>
  <c r="F37" i="3"/>
  <c r="BD96" i="1" s="1"/>
  <c r="F33" i="4"/>
  <c r="AZ97" i="1" s="1"/>
  <c r="F36" i="4"/>
  <c r="BC97" i="1" s="1"/>
  <c r="F37" i="5"/>
  <c r="BD98" i="1" s="1"/>
  <c r="F36" i="5"/>
  <c r="BC98" i="1"/>
  <c r="BK161" i="4" l="1"/>
  <c r="J161" i="4" s="1"/>
  <c r="J104" i="4" s="1"/>
  <c r="BK161" i="5"/>
  <c r="J161" i="5"/>
  <c r="J104" i="5"/>
  <c r="T133" i="5"/>
  <c r="T133" i="4"/>
  <c r="T132" i="4" s="1"/>
  <c r="R133" i="5"/>
  <c r="P169" i="3"/>
  <c r="T147" i="2"/>
  <c r="P161" i="4"/>
  <c r="R169" i="3"/>
  <c r="R161" i="5"/>
  <c r="P133" i="5"/>
  <c r="R161" i="4"/>
  <c r="R147" i="2"/>
  <c r="P161" i="5"/>
  <c r="P147" i="2"/>
  <c r="T161" i="5"/>
  <c r="BK133" i="5"/>
  <c r="BK132" i="5"/>
  <c r="J132" i="5" s="1"/>
  <c r="J30" i="5" s="1"/>
  <c r="AG98" i="1" s="1"/>
  <c r="T169" i="3"/>
  <c r="T132" i="3"/>
  <c r="P129" i="2"/>
  <c r="AU95" i="1" s="1"/>
  <c r="R133" i="4"/>
  <c r="R132" i="4"/>
  <c r="R133" i="3"/>
  <c r="R132" i="3" s="1"/>
  <c r="R130" i="2"/>
  <c r="R129" i="2"/>
  <c r="P133" i="4"/>
  <c r="P132" i="4" s="1"/>
  <c r="AU97" i="1" s="1"/>
  <c r="P133" i="3"/>
  <c r="P132" i="3"/>
  <c r="AU96" i="1" s="1"/>
  <c r="T129" i="2"/>
  <c r="BK130" i="2"/>
  <c r="J130" i="2"/>
  <c r="J97" i="2" s="1"/>
  <c r="BK133" i="3"/>
  <c r="J133" i="3" s="1"/>
  <c r="J97" i="3" s="1"/>
  <c r="BK169" i="3"/>
  <c r="J169" i="3"/>
  <c r="J104" i="3" s="1"/>
  <c r="BK147" i="2"/>
  <c r="J147" i="2" s="1"/>
  <c r="J102" i="2" s="1"/>
  <c r="BK133" i="4"/>
  <c r="BK132" i="4" s="1"/>
  <c r="J132" i="4" s="1"/>
  <c r="J30" i="4" s="1"/>
  <c r="AG97" i="1" s="1"/>
  <c r="J133" i="4"/>
  <c r="J97" i="4" s="1"/>
  <c r="BK203" i="3"/>
  <c r="J203" i="3" s="1"/>
  <c r="J110" i="3" s="1"/>
  <c r="BK195" i="4"/>
  <c r="J195" i="4" s="1"/>
  <c r="J110" i="4" s="1"/>
  <c r="J134" i="5"/>
  <c r="J98" i="5" s="1"/>
  <c r="J162" i="5"/>
  <c r="J105" i="5" s="1"/>
  <c r="J196" i="5"/>
  <c r="J111" i="5" s="1"/>
  <c r="F34" i="2"/>
  <c r="BA95" i="1" s="1"/>
  <c r="F34" i="3"/>
  <c r="BA96" i="1" s="1"/>
  <c r="F34" i="4"/>
  <c r="BA97" i="1" s="1"/>
  <c r="BB94" i="1"/>
  <c r="W31" i="1" s="1"/>
  <c r="J34" i="5"/>
  <c r="AW98" i="1" s="1"/>
  <c r="AT98" i="1" s="1"/>
  <c r="J34" i="2"/>
  <c r="AW95" i="1"/>
  <c r="AT95" i="1" s="1"/>
  <c r="J34" i="4"/>
  <c r="AW97" i="1" s="1"/>
  <c r="AT97" i="1" s="1"/>
  <c r="AZ94" i="1"/>
  <c r="W29" i="1" s="1"/>
  <c r="BD94" i="1"/>
  <c r="W33" i="1" s="1"/>
  <c r="J34" i="3"/>
  <c r="AW96" i="1" s="1"/>
  <c r="AT96" i="1" s="1"/>
  <c r="F34" i="5"/>
  <c r="BA98" i="1" s="1"/>
  <c r="BC94" i="1"/>
  <c r="W32" i="1" s="1"/>
  <c r="P132" i="5" l="1"/>
  <c r="AU98" i="1" s="1"/>
  <c r="AU94" i="1" s="1"/>
  <c r="R132" i="5"/>
  <c r="T132" i="5"/>
  <c r="J133" i="5"/>
  <c r="J97" i="5" s="1"/>
  <c r="BK129" i="2"/>
  <c r="J129" i="2" s="1"/>
  <c r="J96" i="2" s="1"/>
  <c r="J96" i="5"/>
  <c r="BK132" i="3"/>
  <c r="J132" i="3" s="1"/>
  <c r="J30" i="3" s="1"/>
  <c r="AG96" i="1" s="1"/>
  <c r="AN97" i="1"/>
  <c r="J39" i="5"/>
  <c r="J96" i="4"/>
  <c r="J39" i="4"/>
  <c r="AN98" i="1"/>
  <c r="AX94" i="1"/>
  <c r="AV94" i="1"/>
  <c r="AK29" i="1" s="1"/>
  <c r="AY94" i="1"/>
  <c r="BA94" i="1"/>
  <c r="AW94" i="1" s="1"/>
  <c r="AK30" i="1" s="1"/>
  <c r="J39" i="3" l="1"/>
  <c r="J96" i="3"/>
  <c r="AN96" i="1"/>
  <c r="J30" i="2"/>
  <c r="AG95" i="1" s="1"/>
  <c r="W30" i="1"/>
  <c r="AT94" i="1"/>
  <c r="J39" i="2" l="1"/>
  <c r="AN95" i="1"/>
  <c r="AN102" i="1" s="1"/>
  <c r="AG94" i="1"/>
  <c r="AN94" i="1" s="1"/>
  <c r="AN105" i="1" l="1"/>
  <c r="AK26" i="1"/>
  <c r="AK35" i="1" s="1"/>
</calcChain>
</file>

<file path=xl/sharedStrings.xml><?xml version="1.0" encoding="utf-8"?>
<sst xmlns="http://schemas.openxmlformats.org/spreadsheetml/2006/main" count="3898" uniqueCount="530">
  <si>
    <t>Export Komplet</t>
  </si>
  <si>
    <t/>
  </si>
  <si>
    <t>2.0</t>
  </si>
  <si>
    <t>False</t>
  </si>
  <si>
    <t>{9b3b1ab3-69d3-4755-8ed5-57549b1c0bb0}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</si>
  <si>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</si>
  <si>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</si>
  <si>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</si>
  <si>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</si>
  <si>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</si>
  <si>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</si>
  <si>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</si>
  <si>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M725</t>
  </si>
  <si>
    <t>Stavba:</t>
  </si>
  <si>
    <t>Poznávacia infraštruktúra v lesnom ekosystéme CHVÚ Čergov - Hradisko</t>
  </si>
  <si>
    <t>JKSO:</t>
  </si>
  <si>
    <t>KS:</t>
  </si>
  <si>
    <t>Miesto:</t>
  </si>
  <si>
    <t>Hradisko</t>
  </si>
  <si>
    <t>Dátum:</t>
  </si>
  <si>
    <t>15. 11. 2022</t>
  </si>
  <si>
    <t>Objednávateľ:</t>
  </si>
  <si>
    <t>IČO:</t>
  </si>
  <si>
    <t>Dobrovoľné združenie občanov Hradisko o.z.</t>
  </si>
  <si>
    <t>IČ DPH:</t>
  </si>
  <si>
    <t>Zhotoviteľ:</t>
  </si>
  <si>
    <t xml:space="preserve"> </t>
  </si>
  <si>
    <t>Projektant:</t>
  </si>
  <si>
    <t>Vladimír Kubinec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</si>
  <si>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</si>
  <si>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</si>
  <si>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</si>
  <si>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</si>
  <si>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</si>
  <si>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</si>
  <si>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</si>
  <si>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</si>
  <si>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</si>
  <si>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</si>
  <si>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</si>
  <si>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</si>
  <si>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</si>
  <si>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</si>
  <si>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</si>
  <si>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</si>
  <si>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</si>
  <si>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</si>
  <si>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</si>
  <si>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</si>
  <si>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</si>
  <si>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</si>
  <si>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</si>
  <si>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</si>
  <si>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</si>
  <si>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</si>
  <si>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</si>
  <si>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</si>
  <si>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</si>
  <si>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</si>
  <si>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</si>
  <si>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</si>
  <si>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</si>
  <si>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</si>
  <si>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</si>
  <si>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</si>
  <si>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</si>
  <si>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</si>
  <si>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</si>
  <si>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</si>
  <si>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</si>
  <si>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</si>
  <si>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</si>
  <si>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</si>
  <si>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</si>
  <si>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</si>
  <si>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</si>
  <si>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</si>
  <si>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</si>
  <si>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Vyhliadková veža</t>
  </si>
  <si>
    <t>STA</t>
  </si>
  <si>
    <t>1</t>
  </si>
  <si>
    <t>{0872499b-aa62-4f9c-abd3-17d031937c52}</t>
  </si>
  <si>
    <t>02</t>
  </si>
  <si>
    <t>Učebňa lesnej pedagogiky</t>
  </si>
  <si>
    <t>{d6e00565-8946-46c7-a6da-294ba41b311f}</t>
  </si>
  <si>
    <t>03</t>
  </si>
  <si>
    <t>Pozorovateľňa 1</t>
  </si>
  <si>
    <t>{1d4a3435-116a-4440-91ea-6d4c2e5528bc}</t>
  </si>
  <si>
    <t>04</t>
  </si>
  <si>
    <t>Pozorovateľňa 2</t>
  </si>
  <si>
    <t>{94844a78-21e0-41ea-95b3-931adf185ef5}</t>
  </si>
  <si>
    <t>Objekt:</t>
  </si>
  <si>
    <t>01 - Vyhliadková veža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</si>
  <si>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</si>
  <si>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</si>
  <si>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</si>
  <si>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</si>
  <si>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</si>
  <si>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</si>
  <si>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</si>
  <si>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6 - Úpravy povrchov, podlahy, osadenie</t>
  </si>
  <si>
    <t xml:space="preserve">    99 - Presun hmôt HSV</t>
  </si>
  <si>
    <t>PSV - Práce a dodávky PSV</t>
  </si>
  <si>
    <t xml:space="preserve">    711 - Izolácie proti vode a vlhkosti</t>
  </si>
  <si>
    <t xml:space="preserve">    762 - Konštrukcie tesárske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</si>
  <si>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</si>
  <si>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</si>
  <si>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</si>
  <si>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783 - Nátery</t>
  </si>
  <si>
    <t>VRN - Investičné náklady neobsiahnuté v cenách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</si>
  <si>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</si>
  <si>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</si>
  <si>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</si>
  <si>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</si>
  <si>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</si>
  <si>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</si>
  <si>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</si>
  <si>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</si>
  <si>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</si>
  <si>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</si>
  <si>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</si>
  <si>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</si>
  <si>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</si>
  <si>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</si>
  <si>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</si>
  <si>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</si>
  <si>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111201101.S</t>
  </si>
  <si>
    <t>Odstránenie krovín a stromov s koreňom s priemerom kmeňa - náletové dreviny</t>
  </si>
  <si>
    <t>kpl</t>
  </si>
  <si>
    <t>4</t>
  </si>
  <si>
    <t>2</t>
  </si>
  <si>
    <t>-1582486063</t>
  </si>
  <si>
    <t>122201101.S</t>
  </si>
  <si>
    <t>Odkopávka a prekopávka nezapažená v hornine 3, do 100 m3</t>
  </si>
  <si>
    <t>m3</t>
  </si>
  <si>
    <t>27345550</t>
  </si>
  <si>
    <t>3</t>
  </si>
  <si>
    <t>122201109.S</t>
  </si>
  <si>
    <t>Odkopávky a prekopávky nezapažené. Príplatok k cenám za lepivosť horniny 3</t>
  </si>
  <si>
    <t>-1387344293</t>
  </si>
  <si>
    <t>131201201.S</t>
  </si>
  <si>
    <t>Výkop zapaženej jamy v hornine 3, do 100 m3</t>
  </si>
  <si>
    <t>-1659690933</t>
  </si>
  <si>
    <t>5</t>
  </si>
  <si>
    <t>131201209.S</t>
  </si>
  <si>
    <t>Príplatok za lepivosť pri hĺbení zapažených jám a zárezov s urovnaním dna v hornine 3</t>
  </si>
  <si>
    <t>1266195320</t>
  </si>
  <si>
    <t>6</t>
  </si>
  <si>
    <t>162301101.S</t>
  </si>
  <si>
    <t>Vodorovné premiestnenie výkopku po spevnenej ceste z horniny tr.1-4, do 100 m3 na vzdialenosť do 500 m</t>
  </si>
  <si>
    <t>-1644783463</t>
  </si>
  <si>
    <t>7</t>
  </si>
  <si>
    <t>181101102.S</t>
  </si>
  <si>
    <t>Úprava pláne v zárezoch v hornine 1-4 so zhutnením</t>
  </si>
  <si>
    <t>m2</t>
  </si>
  <si>
    <t>1392642446</t>
  </si>
  <si>
    <t>Zakladanie</t>
  </si>
  <si>
    <t>8</t>
  </si>
  <si>
    <t>275313611.S</t>
  </si>
  <si>
    <t>Betón základových pätiek, prostý tr. C 16/20</t>
  </si>
  <si>
    <t>1926264903</t>
  </si>
  <si>
    <t>9</t>
  </si>
  <si>
    <t>275361821.S</t>
  </si>
  <si>
    <t>Výstuž základových pätiek z ocele 10505</t>
  </si>
  <si>
    <t>t</t>
  </si>
  <si>
    <t>1296967471</t>
  </si>
  <si>
    <t>Úpravy povrchov, podlahy, osadenie</t>
  </si>
  <si>
    <t>10</t>
  </si>
  <si>
    <t>622463256</t>
  </si>
  <si>
    <t>Sanácia betonových konštrukcií Weber - Terranova, akrylátový dvojnásobný, weber.ton purolast A030</t>
  </si>
  <si>
    <t>1885857468</t>
  </si>
  <si>
    <t>11</t>
  </si>
  <si>
    <t>622491310.S</t>
  </si>
  <si>
    <t>Fasádny náter dvojnásobný</t>
  </si>
  <si>
    <t>1311361211</t>
  </si>
  <si>
    <t>99</t>
  </si>
  <si>
    <t>Presun hmôt HSV</t>
  </si>
  <si>
    <t>12</t>
  </si>
  <si>
    <t>998011001.S</t>
  </si>
  <si>
    <t>Presun hmôt výšky do 6 m</t>
  </si>
  <si>
    <t>928488019</t>
  </si>
  <si>
    <t>PSV</t>
  </si>
  <si>
    <t>Práce a dodávky PSV</t>
  </si>
  <si>
    <t>711</t>
  </si>
  <si>
    <t>Izolácie proti vode a vlhkosti</t>
  </si>
  <si>
    <t>13</t>
  </si>
  <si>
    <t>711133001.S</t>
  </si>
  <si>
    <t>Zhotovenie izolácie proti zemnej vlhkosti PVC fóliou položenou voľne na vodorovnej ploche so zvarením spoju</t>
  </si>
  <si>
    <t>16</t>
  </si>
  <si>
    <t>-419556302</t>
  </si>
  <si>
    <t>14</t>
  </si>
  <si>
    <t>M</t>
  </si>
  <si>
    <t>283220000300.S</t>
  </si>
  <si>
    <t>Hydroizolačná fólia PVC-P, hr. 1,5 mm, š. 1,3 m, izolácia základov proti zemnej vlhkosti, tlakovej vode, radónu</t>
  </si>
  <si>
    <t>32</t>
  </si>
  <si>
    <t>-1487975604</t>
  </si>
  <si>
    <t>15</t>
  </si>
  <si>
    <t>998711201.S</t>
  </si>
  <si>
    <t>Presun hmôt pre izoláciu proti vode v objektoch výšky do 6 m</t>
  </si>
  <si>
    <t>%</t>
  </si>
  <si>
    <t>-341608967</t>
  </si>
  <si>
    <t>762</t>
  </si>
  <si>
    <t>Konštrukcie tesárske</t>
  </si>
  <si>
    <t>762311101.S</t>
  </si>
  <si>
    <t>Montáž oceľových spojovacích prostriedkov - príchytiek Buldog - vrátane dlabania lôžka</t>
  </si>
  <si>
    <t>ks</t>
  </si>
  <si>
    <t>-1630918070</t>
  </si>
  <si>
    <t>17</t>
  </si>
  <si>
    <t>000000021500101949</t>
  </si>
  <si>
    <t>bulldog 36x95 ŽIAROVÝ ZINOK obojstranný do dreva</t>
  </si>
  <si>
    <t>-1904684061</t>
  </si>
  <si>
    <t>18</t>
  </si>
  <si>
    <t>762512245.S</t>
  </si>
  <si>
    <t>Položenie podláh na drevený podklad priskrutkovaním 2x</t>
  </si>
  <si>
    <t>-866865804</t>
  </si>
  <si>
    <t>19</t>
  </si>
  <si>
    <t>591510001300</t>
  </si>
  <si>
    <t>Cementotriesková doska CETRIS BASIC, rozmer 16x3350x1250 mm, s hladkým cementovo šedým povrchom</t>
  </si>
  <si>
    <t>1217654746</t>
  </si>
  <si>
    <t>762795000.S</t>
  </si>
  <si>
    <t>Spojovacie prostriedky pre priestorové viazané konštrukcie - klince, svorky, fixačné dosky</t>
  </si>
  <si>
    <t>513112917</t>
  </si>
  <si>
    <t>21</t>
  </si>
  <si>
    <t>998762202.S</t>
  </si>
  <si>
    <t>Presun hmôt pre konštrukcie tesárske v objektoch výšky do 12 m</t>
  </si>
  <si>
    <t>-563663767</t>
  </si>
  <si>
    <t>763</t>
  </si>
  <si>
    <t>Konštrukcie - drevostavby</t>
  </si>
  <si>
    <t>22</t>
  </si>
  <si>
    <t>763710010</t>
  </si>
  <si>
    <t>Montáž obvodových stien stĺpikovou konštrukciou</t>
  </si>
  <si>
    <t>1683774952</t>
  </si>
  <si>
    <t>23</t>
  </si>
  <si>
    <t>605710003600</t>
  </si>
  <si>
    <t>Konštrukčné drevo - hranoly KVH, NSI priemyselná kvalita</t>
  </si>
  <si>
    <t>-109128299</t>
  </si>
  <si>
    <t>24</t>
  </si>
  <si>
    <t>7637350199</t>
  </si>
  <si>
    <t>Pomocné drevené konštrukcie</t>
  </si>
  <si>
    <t>1388398561</t>
  </si>
  <si>
    <t>25</t>
  </si>
  <si>
    <t>763750100</t>
  </si>
  <si>
    <t>Montáž drevených konštrukcií</t>
  </si>
  <si>
    <t>-2018457931</t>
  </si>
  <si>
    <t>26</t>
  </si>
  <si>
    <t>611980004100</t>
  </si>
  <si>
    <t>Spojovacie prostriedky  - svorky, L, klince, pásová oceľ, vruty, oceľ. papuče a pod.</t>
  </si>
  <si>
    <t>-2010863878</t>
  </si>
  <si>
    <t>27</t>
  </si>
  <si>
    <t>611980004101</t>
  </si>
  <si>
    <t>Spojovacie prostriedky  - svorky, L, klince, pásová oceľ, vruty, oceľ. papuče a pod. - Konzultovať so statikom detaily D1 - D7 STATIKA</t>
  </si>
  <si>
    <t>-1482133309</t>
  </si>
  <si>
    <t>28</t>
  </si>
  <si>
    <t>998763201</t>
  </si>
  <si>
    <t>Presun hmôt pre drevostavby v objektoch výšky do 12 m</t>
  </si>
  <si>
    <t>-343504499</t>
  </si>
  <si>
    <t>766</t>
  </si>
  <si>
    <t>Konštrukcie stolárske</t>
  </si>
  <si>
    <t>29</t>
  </si>
  <si>
    <t>766411121.S</t>
  </si>
  <si>
    <t>Montáž obloženia stien z hranolov smrekovcovými, š. nad 40 do 60 mm</t>
  </si>
  <si>
    <t>888744544</t>
  </si>
  <si>
    <t>30</t>
  </si>
  <si>
    <t>611920001300.S</t>
  </si>
  <si>
    <t>Drevené hranoly 50x50mm</t>
  </si>
  <si>
    <t>-1435675174</t>
  </si>
  <si>
    <t>31</t>
  </si>
  <si>
    <t>998766201.S</t>
  </si>
  <si>
    <t>Presun hmot pre konštrukcie stolárske v objektoch výšky do 6 m</t>
  </si>
  <si>
    <t>2100482824</t>
  </si>
  <si>
    <t>767</t>
  </si>
  <si>
    <t>Konštrukcie doplnkové kovové</t>
  </si>
  <si>
    <t>767995102</t>
  </si>
  <si>
    <t>Pomocná oceľová konštrukcia</t>
  </si>
  <si>
    <t>kg</t>
  </si>
  <si>
    <t>-1736975125</t>
  </si>
  <si>
    <t>33</t>
  </si>
  <si>
    <t>767995109</t>
  </si>
  <si>
    <t>Sieť trvalo pružná oceľová</t>
  </si>
  <si>
    <t>-1403512153</t>
  </si>
  <si>
    <t>34</t>
  </si>
  <si>
    <t>998767201</t>
  </si>
  <si>
    <t>Presun hmôt pre kovové stavebné doplnkové konštrukcie v objektoch výšky do 6 m</t>
  </si>
  <si>
    <t>-1022262351</t>
  </si>
  <si>
    <t>783</t>
  </si>
  <si>
    <t>Nátery</t>
  </si>
  <si>
    <t>35</t>
  </si>
  <si>
    <t>783726000</t>
  </si>
  <si>
    <t>Nátery tesárskych konštrukcií syntetické lazurovacím lakom napustením</t>
  </si>
  <si>
    <t>1646079041</t>
  </si>
  <si>
    <t>36</t>
  </si>
  <si>
    <t>783726200</t>
  </si>
  <si>
    <t>Nátery tesárskych konštrukcií syntetické na vzduchu schnúce lazurovacím lakom 2x lakovaním</t>
  </si>
  <si>
    <t>1643076349</t>
  </si>
  <si>
    <t>37</t>
  </si>
  <si>
    <t>783782404</t>
  </si>
  <si>
    <t>Nátery tesárskych konštrukcií, povrchová impregnácia proti drevokaznému hmyzu, hubám a plesniam, jednonásobná</t>
  </si>
  <si>
    <t>578190037</t>
  </si>
  <si>
    <t>VRN</t>
  </si>
  <si>
    <t>Investičné náklady neobsiahnuté v cenách</t>
  </si>
  <si>
    <t>38</t>
  </si>
  <si>
    <t>000700011.S</t>
  </si>
  <si>
    <t xml:space="preserve">Dopravné náklady </t>
  </si>
  <si>
    <t>km</t>
  </si>
  <si>
    <t>1024</t>
  </si>
  <si>
    <t>-958020986</t>
  </si>
  <si>
    <t>02 - Učebňa lesnej pedagogiky</t>
  </si>
  <si>
    <t xml:space="preserve">    3 - Zvislé a kompletné konštrukcie</t>
  </si>
  <si>
    <t xml:space="preserve">    9 - Ostatné konštrukcie a práce-búranie</t>
  </si>
  <si>
    <t xml:space="preserve">    764 - Konštrukcie klampiarske</t>
  </si>
  <si>
    <t>Ostatné - Ostatné</t>
  </si>
  <si>
    <t xml:space="preserve">    EXT - Exterier</t>
  </si>
  <si>
    <t>-866903023</t>
  </si>
  <si>
    <t>757042216</t>
  </si>
  <si>
    <t>131201101.S</t>
  </si>
  <si>
    <t>Výkop nezapaženej jamy v hornine 3, do 100 m3</t>
  </si>
  <si>
    <t>-839453172</t>
  </si>
  <si>
    <t>131201109.S</t>
  </si>
  <si>
    <t>Hĺbenie nezapažených jám a zárezov. Príplatok za lepivosť horniny 3</t>
  </si>
  <si>
    <t>-254059389</t>
  </si>
  <si>
    <t>162201102.S</t>
  </si>
  <si>
    <t>Vodorovné premiestnenie výkopku z horniny 1-4 nad 20-50m</t>
  </si>
  <si>
    <t>731229876</t>
  </si>
  <si>
    <t>162201211.S</t>
  </si>
  <si>
    <t>Vodorovné premiestnenie výkopku horniny tr. 1 až 4 stavebným fúrikom do 10 m v rovine alebo vo svahu do 1:5</t>
  </si>
  <si>
    <t>-1792446744</t>
  </si>
  <si>
    <t>162301112.S</t>
  </si>
  <si>
    <t>Vodorovné premiestnenie výkopku po nespevnenej ceste z  horniny tr.1-4, do 100 m3 na vzdialenosť do 1000 m</t>
  </si>
  <si>
    <t>2104004464</t>
  </si>
  <si>
    <t>171201101.S</t>
  </si>
  <si>
    <t>Uloženie sypaniny do násypov s rozprestretím sypaniny vo vrstvách a s hrubým urovnaním nezhutnených</t>
  </si>
  <si>
    <t>724586782</t>
  </si>
  <si>
    <t>-1994994320</t>
  </si>
  <si>
    <t>271533001.S</t>
  </si>
  <si>
    <t>Násyp pod základové konštrukcie so zhutnením z  kameniva hrubého drveného fr.32-63 mm</t>
  </si>
  <si>
    <t>-439754214</t>
  </si>
  <si>
    <t>274271011.S</t>
  </si>
  <si>
    <t>Murivo základových pásov (m3) z betónových debniacich tvárnic s betónovou výplňou C 16/20 hrúbky 150 mm</t>
  </si>
  <si>
    <t>-2118173893</t>
  </si>
  <si>
    <t>275313711.S</t>
  </si>
  <si>
    <t>Betón základových pätiek, prostý tr. C 25/30</t>
  </si>
  <si>
    <t>-1764263919</t>
  </si>
  <si>
    <t>289971211.S</t>
  </si>
  <si>
    <t>Zhotovenie vrstvy z geotextílie na upravenom povrchu sklon do 1 : 5 , šírky od 0 do 3 m</t>
  </si>
  <si>
    <t>148183633</t>
  </si>
  <si>
    <t>693110002000.S</t>
  </si>
  <si>
    <t>Geotextília polypropylénová netkaná 200 g/m2</t>
  </si>
  <si>
    <t>319792381</t>
  </si>
  <si>
    <t>Zvislé a kompletné konštrukcie</t>
  </si>
  <si>
    <t>331270521.S</t>
  </si>
  <si>
    <t>Murivo pilierov a stĺpov z betónových debniacich tvárnic rozmerov 300x300 mm s betónovou výplňou C 16/20</t>
  </si>
  <si>
    <t>-446300681</t>
  </si>
  <si>
    <t>631571003.S</t>
  </si>
  <si>
    <t>Násyp zo štrkopiesku 0-32 (pre spevnenie podkladu)</t>
  </si>
  <si>
    <t>-205293741</t>
  </si>
  <si>
    <t>Ostatné konštrukcie a práce-búranie</t>
  </si>
  <si>
    <t>936104101.S</t>
  </si>
  <si>
    <t>Montáž prvkov drobnej architektúry, hmotnosti do 0,1 t</t>
  </si>
  <si>
    <t>-1469879675</t>
  </si>
  <si>
    <t>936001</t>
  </si>
  <si>
    <t>Suché WC - viď PD</t>
  </si>
  <si>
    <t>735838817</t>
  </si>
  <si>
    <t>936104212.S</t>
  </si>
  <si>
    <t>Osadenie odpadkového koša kotevnými skrutkami na pevný podklad</t>
  </si>
  <si>
    <t>1489115172</t>
  </si>
  <si>
    <t>553560003600.S</t>
  </si>
  <si>
    <t>Kôš odpadkový 65 l  - viď PD</t>
  </si>
  <si>
    <t>1096476031</t>
  </si>
  <si>
    <t>936105171.S</t>
  </si>
  <si>
    <t>Montáž edukatívnych tabúľ, osadené do betónových pätiek</t>
  </si>
  <si>
    <t>súb.</t>
  </si>
  <si>
    <t>679640574</t>
  </si>
  <si>
    <t>553570026100.S</t>
  </si>
  <si>
    <t>Tabuľa edukatívna - viď PD</t>
  </si>
  <si>
    <t>2124941101</t>
  </si>
  <si>
    <t>553570026101.S</t>
  </si>
  <si>
    <t xml:space="preserve">Graficke práce - jednoduchší grafický návrh </t>
  </si>
  <si>
    <t>-1029135589</t>
  </si>
  <si>
    <t>936105172.S</t>
  </si>
  <si>
    <t>Montáž informačnej tabule</t>
  </si>
  <si>
    <t>1289310908</t>
  </si>
  <si>
    <t>553570026100</t>
  </si>
  <si>
    <t>Tabuľa informačná</t>
  </si>
  <si>
    <t>-744088311</t>
  </si>
  <si>
    <t>936124122.S</t>
  </si>
  <si>
    <t>Osadenie parkovej lavičky kotevnými skrutkami bez zabetónovania nôh na pevný podklad</t>
  </si>
  <si>
    <t>961299284</t>
  </si>
  <si>
    <t>553560002100.S</t>
  </si>
  <si>
    <t>Lavička - viď PD</t>
  </si>
  <si>
    <t>556969481</t>
  </si>
  <si>
    <t>936124199.S</t>
  </si>
  <si>
    <t>Kotviace prvky k základom alebo na ich pospájanie</t>
  </si>
  <si>
    <t>2078019834</t>
  </si>
  <si>
    <t>998222011.S</t>
  </si>
  <si>
    <t>Presun hmôt pre pozemné komunikácie s krytom z kameniva (8222, 8225) akejkoľvek dĺžky objektu</t>
  </si>
  <si>
    <t>64758370</t>
  </si>
  <si>
    <t>-20286021</t>
  </si>
  <si>
    <t>1499114237</t>
  </si>
  <si>
    <t>762332130.S</t>
  </si>
  <si>
    <t>Montáž viazaných konštrukcií krovov striech z reziva priemernej plochy 224 - 288 cm2</t>
  </si>
  <si>
    <t>m</t>
  </si>
  <si>
    <t>1489018994</t>
  </si>
  <si>
    <t>605120007300.S</t>
  </si>
  <si>
    <t>Rezivo krov</t>
  </si>
  <si>
    <t>1958798683</t>
  </si>
  <si>
    <t>762341004.S</t>
  </si>
  <si>
    <t>Montáž debnenia jednoduchých striech, na krokvy a kontralaty z dosiek na zraz</t>
  </si>
  <si>
    <t>489254824</t>
  </si>
  <si>
    <t>605110004300.S</t>
  </si>
  <si>
    <t>Dosky a fošne z borovice neopracované neomietané akosť I hr. 24-32 mm, š. 60-160 mm</t>
  </si>
  <si>
    <t>-168466021</t>
  </si>
  <si>
    <t>762395000.S</t>
  </si>
  <si>
    <t>Spojovacie prostriedky pre viazané konštrukcie krovov, debnenie a laťovanie, nadstrešné konštr., spádové kliny - svorky, dosky, klince, pásová oceľ, vruty</t>
  </si>
  <si>
    <t>-1324624938</t>
  </si>
  <si>
    <t>1751292008</t>
  </si>
  <si>
    <t>763712211.S</t>
  </si>
  <si>
    <t>Montáž drevených stĺpov - zadná stena</t>
  </si>
  <si>
    <t>2055308870</t>
  </si>
  <si>
    <t>39</t>
  </si>
  <si>
    <t>605120000900.S</t>
  </si>
  <si>
    <t>Drevené stĺpy 100x180mm</t>
  </si>
  <si>
    <t>1964975415</t>
  </si>
  <si>
    <t>40</t>
  </si>
  <si>
    <t>763712212.S</t>
  </si>
  <si>
    <t>Montáž drevenýh stĺpov 200x200mm</t>
  </si>
  <si>
    <t>1334793230</t>
  </si>
  <si>
    <t>41</t>
  </si>
  <si>
    <t>605120003500.S</t>
  </si>
  <si>
    <t>Drevené stĺpy 200x200mm</t>
  </si>
  <si>
    <t>-1142230309</t>
  </si>
  <si>
    <t>42</t>
  </si>
  <si>
    <t>763713091.S</t>
  </si>
  <si>
    <t>Montáž a dodávka guľatinových prierezov</t>
  </si>
  <si>
    <t>1201520731</t>
  </si>
  <si>
    <t>43</t>
  </si>
  <si>
    <t>763713092.S</t>
  </si>
  <si>
    <t>Montáž a dodávke masivného stola</t>
  </si>
  <si>
    <t>935086990</t>
  </si>
  <si>
    <t>44</t>
  </si>
  <si>
    <t>763713093.S</t>
  </si>
  <si>
    <t>Montáž a dodávka drevenej lavice</t>
  </si>
  <si>
    <t>1318289455</t>
  </si>
  <si>
    <t>45</t>
  </si>
  <si>
    <t>763713094.S</t>
  </si>
  <si>
    <t>Montáž a dodávka tabule na kriedu</t>
  </si>
  <si>
    <t>-666556323</t>
  </si>
  <si>
    <t>46</t>
  </si>
  <si>
    <t>763713095.S</t>
  </si>
  <si>
    <t>Montáž a dodávka drevený schodík do prístrešku</t>
  </si>
  <si>
    <t>715149484</t>
  </si>
  <si>
    <t>47</t>
  </si>
  <si>
    <t>763714101.S</t>
  </si>
  <si>
    <t xml:space="preserve">Spojovacie prostriedky - závitová tyč </t>
  </si>
  <si>
    <t>975083675</t>
  </si>
  <si>
    <t>48</t>
  </si>
  <si>
    <t>763752113</t>
  </si>
  <si>
    <t>Montáž podláh z drevených trámov 100x180mm</t>
  </si>
  <si>
    <t>1297049352</t>
  </si>
  <si>
    <t>49</t>
  </si>
  <si>
    <t>605120006900.S</t>
  </si>
  <si>
    <t>Rezivo podlaha</t>
  </si>
  <si>
    <t>1930331690</t>
  </si>
  <si>
    <t>50</t>
  </si>
  <si>
    <t>998763201.S</t>
  </si>
  <si>
    <t>925810021</t>
  </si>
  <si>
    <t>764</t>
  </si>
  <si>
    <t>Konštrukcie klampiarske</t>
  </si>
  <si>
    <t>51</t>
  </si>
  <si>
    <t>764311221.S</t>
  </si>
  <si>
    <t>Krytiny hladké z pozinkovaného PZ plechu, z tabúľ 2000x670 mm, sklon do 30°</t>
  </si>
  <si>
    <t>-67250814</t>
  </si>
  <si>
    <t>52</t>
  </si>
  <si>
    <t>764324220.S</t>
  </si>
  <si>
    <t>Oplechovanie z pozinkovaného PZ plechu, odkvapov na strechách s tvrdou krytinou zo segmentov r.š. 330 mm</t>
  </si>
  <si>
    <t>-887775188</t>
  </si>
  <si>
    <t>53</t>
  </si>
  <si>
    <t>764900002</t>
  </si>
  <si>
    <t>Paropriepustná fólia pod strešnú krytinu kontaktná - 135g/m2</t>
  </si>
  <si>
    <t>-1328992482</t>
  </si>
  <si>
    <t>54</t>
  </si>
  <si>
    <t>998764201.S</t>
  </si>
  <si>
    <t>Presun hmôt pre konštrukcie klampiarske v objektoch výšky do 6 m</t>
  </si>
  <si>
    <t>-349208828</t>
  </si>
  <si>
    <t>55</t>
  </si>
  <si>
    <t>767871225.S</t>
  </si>
  <si>
    <t>Montáž zemnej skrutky pre drevostavby, dĺžky 1000 mm</t>
  </si>
  <si>
    <t>-637832680</t>
  </si>
  <si>
    <t>56</t>
  </si>
  <si>
    <t>311490001000.S</t>
  </si>
  <si>
    <t>Zemná skrutka, dĺ. 1000 mm so závitom, pozinkovaná oceľ</t>
  </si>
  <si>
    <t>1157537573</t>
  </si>
  <si>
    <t>57</t>
  </si>
  <si>
    <t>783782404.S</t>
  </si>
  <si>
    <t>1061291509</t>
  </si>
  <si>
    <t>Ostatné</t>
  </si>
  <si>
    <t>EXT</t>
  </si>
  <si>
    <t>Exterier</t>
  </si>
  <si>
    <t>58</t>
  </si>
  <si>
    <t>EXT002</t>
  </si>
  <si>
    <t>Sedenie - guľatina</t>
  </si>
  <si>
    <t>-646134923</t>
  </si>
  <si>
    <t>59</t>
  </si>
  <si>
    <t>EXT003</t>
  </si>
  <si>
    <t xml:space="preserve">Ohnisko </t>
  </si>
  <si>
    <t>510051753</t>
  </si>
  <si>
    <t>60</t>
  </si>
  <si>
    <t>1095305808</t>
  </si>
  <si>
    <t>03 - Pozorovateľňa 1</t>
  </si>
  <si>
    <t>-1705473326</t>
  </si>
  <si>
    <t>-1777177145</t>
  </si>
  <si>
    <t>1658657781</t>
  </si>
  <si>
    <t>954540385</t>
  </si>
  <si>
    <t>-1374065658</t>
  </si>
  <si>
    <t>1116198970</t>
  </si>
  <si>
    <t>1128383580</t>
  </si>
  <si>
    <t>-739582337</t>
  </si>
  <si>
    <t>-741921198</t>
  </si>
  <si>
    <t>763712212.S.1</t>
  </si>
  <si>
    <t>-1712215788</t>
  </si>
  <si>
    <t>605120003500.S.1</t>
  </si>
  <si>
    <t>-1315234657</t>
  </si>
  <si>
    <t>612850536</t>
  </si>
  <si>
    <t>-1489466552</t>
  </si>
  <si>
    <t>1741757876</t>
  </si>
  <si>
    <t>1282845633</t>
  </si>
  <si>
    <t>1604980082</t>
  </si>
  <si>
    <t>04 - Pozorovateľňa 2</t>
  </si>
  <si>
    <t>VÝKAZ VÝMER</t>
  </si>
  <si>
    <t xml:space="preserve">REKAPITULÁCIA </t>
  </si>
  <si>
    <t>REKAPITULÁCIA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</si>
</sst>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" fontId="0" fillId="0" borderId="0" xfId="0" applyNumberFormat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opLeftCell="A79" workbookViewId="0">
      <selection activeCell="BE91" sqref="BE91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71093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.049999999999997" customHeight="1">
      <c r="AR2" s="188" t="s">
        <v>5</v>
      </c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3" t="s">
        <v>6</v>
      </c>
      <c r="BT2" s="13" t="s">
        <v>7</v>
      </c>
    </row>
    <row r="3" spans="1:74" ht="7.0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.0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81" t="s">
        <v>12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R5" s="16"/>
      <c r="BS5" s="13" t="s">
        <v>6</v>
      </c>
    </row>
    <row r="6" spans="1:74" ht="37.049999999999997" customHeight="1">
      <c r="B6" s="16"/>
      <c r="D6" s="21" t="s">
        <v>13</v>
      </c>
      <c r="K6" s="183" t="s">
        <v>14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6</v>
      </c>
    </row>
    <row r="9" spans="1:74" ht="14.4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6</v>
      </c>
    </row>
    <row r="11" spans="1:74" ht="18.45" customHeight="1">
      <c r="B11" s="16"/>
      <c r="E11" s="20" t="s">
        <v>23</v>
      </c>
      <c r="AK11" s="22" t="s">
        <v>24</v>
      </c>
      <c r="AN11" s="20" t="s">
        <v>1</v>
      </c>
      <c r="AR11" s="16"/>
      <c r="BS11" s="13" t="s">
        <v>6</v>
      </c>
    </row>
    <row r="12" spans="1:74" ht="7.05" customHeight="1">
      <c r="B12" s="16"/>
      <c r="AR12" s="16"/>
      <c r="BS12" s="13" t="s">
        <v>6</v>
      </c>
    </row>
    <row r="13" spans="1:74" ht="12" customHeight="1">
      <c r="B13" s="16"/>
      <c r="D13" s="22" t="s">
        <v>25</v>
      </c>
      <c r="AK13" s="22" t="s">
        <v>22</v>
      </c>
      <c r="AN13" s="20" t="s">
        <v>1</v>
      </c>
      <c r="AR13" s="16"/>
      <c r="BS13" s="13" t="s">
        <v>6</v>
      </c>
    </row>
    <row r="14" spans="1:74" ht="13.2">
      <c r="B14" s="16"/>
      <c r="E14" s="20" t="s">
        <v>26</v>
      </c>
      <c r="AK14" s="22" t="s">
        <v>24</v>
      </c>
      <c r="AN14" s="20" t="s">
        <v>1</v>
      </c>
      <c r="AR14" s="16"/>
      <c r="BS14" s="13" t="s">
        <v>6</v>
      </c>
    </row>
    <row r="15" spans="1:74" ht="7.05" customHeight="1">
      <c r="B15" s="16"/>
      <c r="AR15" s="16"/>
      <c r="BS15" s="13" t="s">
        <v>3</v>
      </c>
    </row>
    <row r="16" spans="1:74" ht="12" customHeight="1">
      <c r="B16" s="16"/>
      <c r="D16" s="22" t="s">
        <v>27</v>
      </c>
      <c r="AK16" s="22" t="s">
        <v>22</v>
      </c>
      <c r="AN16" s="20" t="s">
        <v>1</v>
      </c>
      <c r="AR16" s="16"/>
      <c r="BS16" s="13" t="s">
        <v>3</v>
      </c>
    </row>
    <row r="17" spans="2:71" ht="18.45" customHeight="1">
      <c r="B17" s="16"/>
      <c r="E17" s="20" t="s">
        <v>28</v>
      </c>
      <c r="AK17" s="22" t="s">
        <v>24</v>
      </c>
      <c r="AN17" s="20" t="s">
        <v>1</v>
      </c>
      <c r="AR17" s="16"/>
      <c r="BS17" s="13" t="s">
        <v>29</v>
      </c>
    </row>
    <row r="18" spans="2:71" ht="7.05" customHeight="1">
      <c r="B18" s="16"/>
      <c r="AR18" s="16"/>
      <c r="BS18" s="13" t="s">
        <v>6</v>
      </c>
    </row>
    <row r="19" spans="2:71" ht="12" customHeight="1">
      <c r="B19" s="16"/>
      <c r="D19" s="22" t="s">
        <v>30</v>
      </c>
      <c r="AK19" s="22" t="s">
        <v>22</v>
      </c>
      <c r="AN19" s="20" t="s">
        <v>1</v>
      </c>
      <c r="AR19" s="16"/>
      <c r="BS19" s="13" t="s">
        <v>6</v>
      </c>
    </row>
    <row r="20" spans="2:71" ht="18.45" customHeight="1">
      <c r="B20" s="16"/>
      <c r="E20" s="20" t="s">
        <v>26</v>
      </c>
      <c r="AK20" s="22" t="s">
        <v>24</v>
      </c>
      <c r="AN20" s="20" t="s">
        <v>1</v>
      </c>
      <c r="AR20" s="16"/>
      <c r="BS20" s="13" t="s">
        <v>29</v>
      </c>
    </row>
    <row r="21" spans="2:71" ht="7.05" customHeight="1">
      <c r="B21" s="16"/>
      <c r="AR21" s="16"/>
    </row>
    <row r="22" spans="2:71" ht="12" customHeight="1">
      <c r="B22" s="16"/>
      <c r="D22" s="22" t="s">
        <v>31</v>
      </c>
      <c r="AR22" s="16"/>
    </row>
    <row r="23" spans="2:71" ht="16.5" customHeight="1">
      <c r="B23" s="16"/>
      <c r="E23" s="184" t="s">
        <v>1</v>
      </c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R23" s="16"/>
    </row>
    <row r="24" spans="2:71" ht="7.05" customHeight="1">
      <c r="B24" s="16"/>
      <c r="AR24" s="16"/>
    </row>
    <row r="25" spans="2:71" ht="7.0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>
      <c r="B26" s="25"/>
      <c r="D26" s="26" t="s">
        <v>32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85">
        <f>ROUND(AG94,2)</f>
        <v>0</v>
      </c>
      <c r="AL26" s="186"/>
      <c r="AM26" s="186"/>
      <c r="AN26" s="186"/>
      <c r="AO26" s="186"/>
      <c r="AR26" s="25"/>
    </row>
    <row r="27" spans="2:71" s="1" customFormat="1" ht="7.05" customHeight="1">
      <c r="B27" s="25"/>
      <c r="AR27" s="25"/>
    </row>
    <row r="28" spans="2:71" s="1" customFormat="1" ht="13.2">
      <c r="B28" s="25"/>
      <c r="L28" s="187" t="s">
        <v>33</v>
      </c>
      <c r="M28" s="187"/>
      <c r="N28" s="187"/>
      <c r="O28" s="187"/>
      <c r="P28" s="187"/>
      <c r="W28" s="187" t="s">
        <v>34</v>
      </c>
      <c r="X28" s="187"/>
      <c r="Y28" s="187"/>
      <c r="Z28" s="187"/>
      <c r="AA28" s="187"/>
      <c r="AB28" s="187"/>
      <c r="AC28" s="187"/>
      <c r="AD28" s="187"/>
      <c r="AE28" s="187"/>
      <c r="AK28" s="187" t="s">
        <v>35</v>
      </c>
      <c r="AL28" s="187"/>
      <c r="AM28" s="187"/>
      <c r="AN28" s="187"/>
      <c r="AO28" s="187"/>
      <c r="AR28" s="25"/>
    </row>
    <row r="29" spans="2:71" s="2" customFormat="1" ht="14.4" customHeight="1">
      <c r="B29" s="29"/>
      <c r="D29" s="22" t="s">
        <v>36</v>
      </c>
      <c r="F29" s="30" t="s">
        <v>37</v>
      </c>
      <c r="L29" s="189">
        <v>0.2</v>
      </c>
      <c r="M29" s="190"/>
      <c r="N29" s="190"/>
      <c r="O29" s="190"/>
      <c r="P29" s="190"/>
      <c r="Q29" s="31"/>
      <c r="R29" s="31"/>
      <c r="S29" s="31"/>
      <c r="T29" s="31"/>
      <c r="U29" s="31"/>
      <c r="V29" s="31"/>
      <c r="W29" s="191">
        <f>ROUND(AZ94, 2)</f>
        <v>0</v>
      </c>
      <c r="X29" s="190"/>
      <c r="Y29" s="190"/>
      <c r="Z29" s="190"/>
      <c r="AA29" s="190"/>
      <c r="AB29" s="190"/>
      <c r="AC29" s="190"/>
      <c r="AD29" s="190"/>
      <c r="AE29" s="190"/>
      <c r="AF29" s="31"/>
      <c r="AG29" s="31"/>
      <c r="AH29" s="31"/>
      <c r="AI29" s="31"/>
      <c r="AJ29" s="31"/>
      <c r="AK29" s="191">
        <f>ROUND(AV94, 2)</f>
        <v>0</v>
      </c>
      <c r="AL29" s="190"/>
      <c r="AM29" s="190"/>
      <c r="AN29" s="190"/>
      <c r="AO29" s="190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" customHeight="1">
      <c r="B30" s="29"/>
      <c r="F30" s="30" t="s">
        <v>38</v>
      </c>
      <c r="L30" s="178">
        <v>0.2</v>
      </c>
      <c r="M30" s="179"/>
      <c r="N30" s="179"/>
      <c r="O30" s="179"/>
      <c r="P30" s="179"/>
      <c r="W30" s="180">
        <f>ROUND(BA94, 2)</f>
        <v>0</v>
      </c>
      <c r="X30" s="179"/>
      <c r="Y30" s="179"/>
      <c r="Z30" s="179"/>
      <c r="AA30" s="179"/>
      <c r="AB30" s="179"/>
      <c r="AC30" s="179"/>
      <c r="AD30" s="179"/>
      <c r="AE30" s="179"/>
      <c r="AK30" s="180">
        <f>ROUND(AW94, 2)+0.01</f>
        <v>0.01</v>
      </c>
      <c r="AL30" s="179"/>
      <c r="AM30" s="179"/>
      <c r="AN30" s="179"/>
      <c r="AO30" s="179"/>
      <c r="AR30" s="29"/>
    </row>
    <row r="31" spans="2:71" s="2" customFormat="1" ht="14.4" hidden="1" customHeight="1">
      <c r="B31" s="29"/>
      <c r="F31" s="22" t="s">
        <v>39</v>
      </c>
      <c r="L31" s="178">
        <v>0.2</v>
      </c>
      <c r="M31" s="179"/>
      <c r="N31" s="179"/>
      <c r="O31" s="179"/>
      <c r="P31" s="179"/>
      <c r="W31" s="180">
        <f>ROUND(BB94, 2)</f>
        <v>0</v>
      </c>
      <c r="X31" s="179"/>
      <c r="Y31" s="179"/>
      <c r="Z31" s="179"/>
      <c r="AA31" s="179"/>
      <c r="AB31" s="179"/>
      <c r="AC31" s="179"/>
      <c r="AD31" s="179"/>
      <c r="AE31" s="179"/>
      <c r="AK31" s="180">
        <v>0</v>
      </c>
      <c r="AL31" s="179"/>
      <c r="AM31" s="179"/>
      <c r="AN31" s="179"/>
      <c r="AO31" s="179"/>
      <c r="AR31" s="29"/>
    </row>
    <row r="32" spans="2:71" s="2" customFormat="1" ht="14.4" hidden="1" customHeight="1">
      <c r="B32" s="29"/>
      <c r="F32" s="22" t="s">
        <v>40</v>
      </c>
      <c r="L32" s="178">
        <v>0.2</v>
      </c>
      <c r="M32" s="179"/>
      <c r="N32" s="179"/>
      <c r="O32" s="179"/>
      <c r="P32" s="179"/>
      <c r="W32" s="180">
        <f>ROUND(BC94, 2)</f>
        <v>0</v>
      </c>
      <c r="X32" s="179"/>
      <c r="Y32" s="179"/>
      <c r="Z32" s="179"/>
      <c r="AA32" s="179"/>
      <c r="AB32" s="179"/>
      <c r="AC32" s="179"/>
      <c r="AD32" s="179"/>
      <c r="AE32" s="179"/>
      <c r="AK32" s="180">
        <v>0</v>
      </c>
      <c r="AL32" s="179"/>
      <c r="AM32" s="179"/>
      <c r="AN32" s="179"/>
      <c r="AO32" s="179"/>
      <c r="AR32" s="29"/>
    </row>
    <row r="33" spans="2:52" s="2" customFormat="1" ht="14.4" hidden="1" customHeight="1">
      <c r="B33" s="29"/>
      <c r="F33" s="30" t="s">
        <v>41</v>
      </c>
      <c r="L33" s="189">
        <v>0</v>
      </c>
      <c r="M33" s="190"/>
      <c r="N33" s="190"/>
      <c r="O33" s="190"/>
      <c r="P33" s="190"/>
      <c r="Q33" s="31"/>
      <c r="R33" s="31"/>
      <c r="S33" s="31"/>
      <c r="T33" s="31"/>
      <c r="U33" s="31"/>
      <c r="V33" s="31"/>
      <c r="W33" s="191">
        <f>ROUND(BD94, 2)</f>
        <v>0</v>
      </c>
      <c r="X33" s="190"/>
      <c r="Y33" s="190"/>
      <c r="Z33" s="190"/>
      <c r="AA33" s="190"/>
      <c r="AB33" s="190"/>
      <c r="AC33" s="190"/>
      <c r="AD33" s="190"/>
      <c r="AE33" s="190"/>
      <c r="AF33" s="31"/>
      <c r="AG33" s="31"/>
      <c r="AH33" s="31"/>
      <c r="AI33" s="31"/>
      <c r="AJ33" s="31"/>
      <c r="AK33" s="191">
        <v>0</v>
      </c>
      <c r="AL33" s="190"/>
      <c r="AM33" s="190"/>
      <c r="AN33" s="190"/>
      <c r="AO33" s="190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7.05" customHeight="1">
      <c r="B34" s="25"/>
      <c r="AR34" s="25"/>
    </row>
    <row r="35" spans="2:52" s="1" customFormat="1" ht="25.95" customHeight="1">
      <c r="B35" s="25"/>
      <c r="C35" s="33"/>
      <c r="D35" s="34" t="s">
        <v>42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43</v>
      </c>
      <c r="U35" s="35"/>
      <c r="V35" s="35"/>
      <c r="W35" s="35"/>
      <c r="X35" s="195" t="s">
        <v>44</v>
      </c>
      <c r="Y35" s="193"/>
      <c r="Z35" s="193"/>
      <c r="AA35" s="193"/>
      <c r="AB35" s="193"/>
      <c r="AC35" s="35"/>
      <c r="AD35" s="35"/>
      <c r="AE35" s="35"/>
      <c r="AF35" s="35"/>
      <c r="AG35" s="35"/>
      <c r="AH35" s="35"/>
      <c r="AI35" s="35"/>
      <c r="AJ35" s="35"/>
      <c r="AK35" s="192">
        <f>SUM(AK26:AK33)</f>
        <v>0.01</v>
      </c>
      <c r="AL35" s="193"/>
      <c r="AM35" s="193"/>
      <c r="AN35" s="193"/>
      <c r="AO35" s="194"/>
      <c r="AP35" s="33"/>
      <c r="AQ35" s="33"/>
      <c r="AR35" s="25"/>
    </row>
    <row r="36" spans="2:52" s="1" customFormat="1" ht="7.05" customHeight="1">
      <c r="B36" s="25"/>
      <c r="AR36" s="25"/>
    </row>
    <row r="37" spans="2:52" s="1" customFormat="1" ht="14.4" customHeight="1">
      <c r="B37" s="25"/>
      <c r="AR37" s="25"/>
    </row>
    <row r="38" spans="2:52" ht="14.4" customHeight="1">
      <c r="B38" s="16"/>
      <c r="AR38" s="16"/>
    </row>
    <row r="39" spans="2:52" ht="14.4" customHeight="1">
      <c r="B39" s="16"/>
      <c r="AR39" s="16"/>
    </row>
    <row r="40" spans="2:52" ht="14.4" customHeight="1">
      <c r="B40" s="16"/>
      <c r="AR40" s="16"/>
    </row>
    <row r="41" spans="2:52" ht="14.4" customHeight="1">
      <c r="B41" s="16"/>
      <c r="AR41" s="16"/>
    </row>
    <row r="42" spans="2:52" ht="14.4" customHeight="1">
      <c r="B42" s="16"/>
      <c r="AR42" s="16"/>
    </row>
    <row r="43" spans="2:52" ht="14.4" customHeight="1">
      <c r="B43" s="16"/>
      <c r="AR43" s="16"/>
    </row>
    <row r="44" spans="2:52" ht="14.4" customHeight="1">
      <c r="B44" s="16"/>
      <c r="AR44" s="16"/>
    </row>
    <row r="45" spans="2:52" ht="14.4" customHeight="1">
      <c r="B45" s="16"/>
      <c r="AR45" s="16"/>
    </row>
    <row r="46" spans="2:52" ht="14.4" customHeight="1">
      <c r="B46" s="16"/>
      <c r="AR46" s="16"/>
    </row>
    <row r="47" spans="2:52" ht="14.4" customHeight="1">
      <c r="B47" s="16"/>
      <c r="AR47" s="16"/>
    </row>
    <row r="48" spans="2:52" ht="14.4" customHeight="1">
      <c r="B48" s="16"/>
      <c r="AR48" s="16"/>
    </row>
    <row r="49" spans="2:44" s="1" customFormat="1" ht="14.4" customHeight="1">
      <c r="B49" s="25"/>
      <c r="D49" s="37" t="s">
        <v>45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46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5"/>
      <c r="D60" s="39" t="s">
        <v>47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48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47</v>
      </c>
      <c r="AI60" s="27"/>
      <c r="AJ60" s="27"/>
      <c r="AK60" s="27"/>
      <c r="AL60" s="27"/>
      <c r="AM60" s="39" t="s">
        <v>48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5"/>
      <c r="D64" s="37" t="s">
        <v>49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50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5"/>
      <c r="D75" s="39" t="s">
        <v>47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48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47</v>
      </c>
      <c r="AI75" s="27"/>
      <c r="AJ75" s="27"/>
      <c r="AK75" s="27"/>
      <c r="AL75" s="27"/>
      <c r="AM75" s="39" t="s">
        <v>48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7.0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7.0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5.05" customHeight="1">
      <c r="B82" s="25"/>
      <c r="C82" s="17" t="s">
        <v>51</v>
      </c>
      <c r="AR82" s="25"/>
    </row>
    <row r="83" spans="1:91" s="1" customFormat="1" ht="7.05" customHeight="1">
      <c r="B83" s="25"/>
      <c r="AR83" s="25"/>
    </row>
    <row r="84" spans="1:91" s="3" customFormat="1" ht="12" customHeight="1">
      <c r="B84" s="44"/>
      <c r="C84" s="22" t="s">
        <v>11</v>
      </c>
      <c r="L84" s="3" t="str">
        <f>K5</f>
        <v>M725</v>
      </c>
      <c r="AR84" s="44"/>
    </row>
    <row r="85" spans="1:91" s="4" customFormat="1" ht="37.049999999999997" customHeight="1">
      <c r="B85" s="45"/>
      <c r="C85" s="46" t="s">
        <v>13</v>
      </c>
      <c r="L85" s="159" t="str">
        <f>K6</f>
        <v>Poznávacia infraštruktúra v lesnom ekosystéme CHVÚ Čergov - Hradisko</v>
      </c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R85" s="45"/>
    </row>
    <row r="86" spans="1:91" s="1" customFormat="1" ht="7.05" customHeight="1">
      <c r="B86" s="25"/>
      <c r="AR86" s="25"/>
    </row>
    <row r="87" spans="1:91" s="1" customFormat="1" ht="12" customHeight="1">
      <c r="B87" s="25"/>
      <c r="C87" s="22" t="s">
        <v>17</v>
      </c>
      <c r="L87" s="47" t="str">
        <f>IF(K8="","",K8)</f>
        <v>Hradisko</v>
      </c>
      <c r="AI87" s="22" t="s">
        <v>19</v>
      </c>
      <c r="AM87" s="161" t="str">
        <f>IF(AN8= "","",AN8)</f>
        <v>15. 11. 2022</v>
      </c>
      <c r="AN87" s="161"/>
      <c r="AR87" s="25"/>
    </row>
    <row r="88" spans="1:91" s="1" customFormat="1" ht="7.05" customHeight="1">
      <c r="B88" s="25"/>
      <c r="AR88" s="25"/>
    </row>
    <row r="89" spans="1:91" s="1" customFormat="1" ht="15.15" customHeight="1">
      <c r="B89" s="25"/>
      <c r="C89" s="22" t="s">
        <v>21</v>
      </c>
      <c r="L89" s="3" t="str">
        <f>IF(E11= "","",E11)</f>
        <v>Dobrovoľné združenie občanov Hradisko o.z.</v>
      </c>
      <c r="AI89" s="22" t="s">
        <v>27</v>
      </c>
      <c r="AM89" s="162" t="str">
        <f>IF(E17="","",E17)</f>
        <v>Vladimír Kubinec</v>
      </c>
      <c r="AN89" s="163"/>
      <c r="AO89" s="163"/>
      <c r="AP89" s="163"/>
      <c r="AR89" s="25"/>
      <c r="AS89" s="164" t="s">
        <v>52</v>
      </c>
      <c r="AT89" s="165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15" customHeight="1">
      <c r="B90" s="25"/>
      <c r="C90" s="22" t="s">
        <v>25</v>
      </c>
      <c r="L90" s="3" t="str">
        <f>IF(E14="","",E14)</f>
        <v xml:space="preserve"> </v>
      </c>
      <c r="AI90" s="22" t="s">
        <v>30</v>
      </c>
      <c r="AM90" s="162" t="str">
        <f>IF(E20="","",E20)</f>
        <v xml:space="preserve"> </v>
      </c>
      <c r="AN90" s="163"/>
      <c r="AO90" s="163"/>
      <c r="AP90" s="163"/>
      <c r="AR90" s="25"/>
      <c r="AS90" s="166"/>
      <c r="AT90" s="167"/>
      <c r="BD90" s="52"/>
    </row>
    <row r="91" spans="1:91" s="1" customFormat="1" ht="10.8" customHeight="1">
      <c r="B91" s="25"/>
      <c r="AR91" s="25"/>
      <c r="AS91" s="166"/>
      <c r="AT91" s="167"/>
      <c r="BD91" s="52"/>
    </row>
    <row r="92" spans="1:91" s="1" customFormat="1" ht="29.25" customHeight="1">
      <c r="B92" s="25"/>
      <c r="C92" s="168" t="s">
        <v>53</v>
      </c>
      <c r="D92" s="169"/>
      <c r="E92" s="169"/>
      <c r="F92" s="169"/>
      <c r="G92" s="169"/>
      <c r="H92" s="53"/>
      <c r="I92" s="170" t="s">
        <v>54</v>
      </c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72" t="s">
        <v>55</v>
      </c>
      <c r="AH92" s="169"/>
      <c r="AI92" s="169"/>
      <c r="AJ92" s="169"/>
      <c r="AK92" s="169"/>
      <c r="AL92" s="169"/>
      <c r="AM92" s="169"/>
      <c r="AN92" s="170" t="s">
        <v>56</v>
      </c>
      <c r="AO92" s="169"/>
      <c r="AP92" s="171"/>
      <c r="AQ92" s="54" t="s">
        <v>57</v>
      </c>
      <c r="AR92" s="25"/>
      <c r="AS92" s="55" t="s">
        <v>58</v>
      </c>
      <c r="AT92" s="56" t="s">
        <v>59</v>
      </c>
      <c r="AU92" s="56" t="s">
        <v>60</v>
      </c>
      <c r="AV92" s="56" t="s">
        <v>61</v>
      </c>
      <c r="AW92" s="56" t="s">
        <v>62</v>
      </c>
      <c r="AX92" s="56" t="s">
        <v>63</v>
      </c>
      <c r="AY92" s="56" t="s">
        <v>64</v>
      </c>
      <c r="AZ92" s="56" t="s">
        <v>65</v>
      </c>
      <c r="BA92" s="56" t="s">
        <v>66</v>
      </c>
      <c r="BB92" s="56" t="s">
        <v>67</v>
      </c>
      <c r="BC92" s="56" t="s">
        <v>68</v>
      </c>
      <c r="BD92" s="57" t="s">
        <v>69</v>
      </c>
    </row>
    <row r="93" spans="1:91" s="1" customFormat="1" ht="10.8" customHeight="1">
      <c r="B93" s="25"/>
      <c r="AR93" s="25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" customHeight="1">
      <c r="B94" s="59"/>
      <c r="C94" s="60" t="s">
        <v>70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76">
        <f>ROUND(SUM(AG95:AG98),2)</f>
        <v>0</v>
      </c>
      <c r="AH94" s="176"/>
      <c r="AI94" s="176"/>
      <c r="AJ94" s="176"/>
      <c r="AK94" s="176"/>
      <c r="AL94" s="176"/>
      <c r="AM94" s="176"/>
      <c r="AN94" s="177">
        <f>SUM(AG94,AT94)+0.01</f>
        <v>0.01</v>
      </c>
      <c r="AO94" s="177"/>
      <c r="AP94" s="177"/>
      <c r="AQ94" s="63" t="s">
        <v>1</v>
      </c>
      <c r="AR94" s="59"/>
      <c r="AS94" s="64">
        <f>ROUND(SUM(AS95:AS98),2)</f>
        <v>0</v>
      </c>
      <c r="AT94" s="65">
        <f>ROUND(SUM(AV94:AW94),2)</f>
        <v>0</v>
      </c>
      <c r="AU94" s="66">
        <f>ROUND(SUM(AU95:AU98),5)</f>
        <v>1379.1593499999999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ROUND(SUM(AZ95:AZ98),2)</f>
        <v>0</v>
      </c>
      <c r="BA94" s="65">
        <f>ROUND(SUM(BA95:BA98),2)</f>
        <v>0</v>
      </c>
      <c r="BB94" s="65">
        <f>ROUND(SUM(BB95:BB98),2)</f>
        <v>0</v>
      </c>
      <c r="BC94" s="65">
        <f>ROUND(SUM(BC95:BC98),2)</f>
        <v>0</v>
      </c>
      <c r="BD94" s="67">
        <f>ROUND(SUM(BD95:BD98),2)</f>
        <v>0</v>
      </c>
      <c r="BS94" s="68" t="s">
        <v>71</v>
      </c>
      <c r="BT94" s="68" t="s">
        <v>72</v>
      </c>
      <c r="BU94" s="69" t="s">
        <v>73</v>
      </c>
      <c r="BV94" s="68" t="s">
        <v>74</v>
      </c>
      <c r="BW94" s="68" t="s">
        <v>4</v>
      </c>
      <c r="BX94" s="68" t="s">
        <v>75</v>
      </c>
      <c r="CL94" s="68" t="s">
        <v>1</v>
      </c>
    </row>
    <row r="95" spans="1:91" s="6" customFormat="1" ht="16.5" customHeight="1">
      <c r="A95" s="70" t="s">
        <v>76</v>
      </c>
      <c r="B95" s="71"/>
      <c r="C95" s="72"/>
      <c r="D95" s="175" t="s">
        <v>77</v>
      </c>
      <c r="E95" s="175"/>
      <c r="F95" s="175"/>
      <c r="G95" s="175"/>
      <c r="H95" s="175"/>
      <c r="I95" s="73"/>
      <c r="J95" s="175" t="s">
        <v>78</v>
      </c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73">
        <f>'01 - Vyhliadková veža'!J30</f>
        <v>0</v>
      </c>
      <c r="AH95" s="174"/>
      <c r="AI95" s="174"/>
      <c r="AJ95" s="174"/>
      <c r="AK95" s="174"/>
      <c r="AL95" s="174"/>
      <c r="AM95" s="174"/>
      <c r="AN95" s="173">
        <f>SUM(AG95,AT95)</f>
        <v>0</v>
      </c>
      <c r="AO95" s="174"/>
      <c r="AP95" s="174"/>
      <c r="AQ95" s="74" t="s">
        <v>79</v>
      </c>
      <c r="AR95" s="71"/>
      <c r="AS95" s="75">
        <v>0</v>
      </c>
      <c r="AT95" s="76">
        <f>ROUND(SUM(AV95:AW95),2)</f>
        <v>0</v>
      </c>
      <c r="AU95" s="77">
        <f>'01 - Vyhliadková veža'!P129</f>
        <v>619.10782640000002</v>
      </c>
      <c r="AV95" s="76">
        <f>'01 - Vyhliadková veža'!J33</f>
        <v>0</v>
      </c>
      <c r="AW95" s="76">
        <f>'01 - Vyhliadková veža'!J34</f>
        <v>0</v>
      </c>
      <c r="AX95" s="76">
        <f>'01 - Vyhliadková veža'!J35</f>
        <v>0</v>
      </c>
      <c r="AY95" s="76">
        <f>'01 - Vyhliadková veža'!J36</f>
        <v>0</v>
      </c>
      <c r="AZ95" s="76">
        <f>'01 - Vyhliadková veža'!F33</f>
        <v>0</v>
      </c>
      <c r="BA95" s="76">
        <f>'01 - Vyhliadková veža'!F34</f>
        <v>0</v>
      </c>
      <c r="BB95" s="76">
        <f>'01 - Vyhliadková veža'!F35</f>
        <v>0</v>
      </c>
      <c r="BC95" s="76">
        <f>'01 - Vyhliadková veža'!F36</f>
        <v>0</v>
      </c>
      <c r="BD95" s="78">
        <f>'01 - Vyhliadková veža'!F37</f>
        <v>0</v>
      </c>
      <c r="BT95" s="79" t="s">
        <v>80</v>
      </c>
      <c r="BV95" s="79" t="s">
        <v>74</v>
      </c>
      <c r="BW95" s="79" t="s">
        <v>81</v>
      </c>
      <c r="BX95" s="79" t="s">
        <v>4</v>
      </c>
      <c r="CL95" s="79" t="s">
        <v>1</v>
      </c>
      <c r="CM95" s="79" t="s">
        <v>72</v>
      </c>
    </row>
    <row r="96" spans="1:91" s="6" customFormat="1" ht="16.5" customHeight="1">
      <c r="A96" s="70" t="s">
        <v>76</v>
      </c>
      <c r="B96" s="71"/>
      <c r="C96" s="72"/>
      <c r="D96" s="175" t="s">
        <v>82</v>
      </c>
      <c r="E96" s="175"/>
      <c r="F96" s="175"/>
      <c r="G96" s="175"/>
      <c r="H96" s="175"/>
      <c r="I96" s="73"/>
      <c r="J96" s="175" t="s">
        <v>83</v>
      </c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3">
        <f>'02 - Učebňa lesnej pedago...'!J30</f>
        <v>0</v>
      </c>
      <c r="AH96" s="174"/>
      <c r="AI96" s="174"/>
      <c r="AJ96" s="174"/>
      <c r="AK96" s="174"/>
      <c r="AL96" s="174"/>
      <c r="AM96" s="174"/>
      <c r="AN96" s="173">
        <f>SUM(AG96,AT96)</f>
        <v>0</v>
      </c>
      <c r="AO96" s="174"/>
      <c r="AP96" s="174"/>
      <c r="AQ96" s="74" t="s">
        <v>79</v>
      </c>
      <c r="AR96" s="71"/>
      <c r="AS96" s="75">
        <v>0</v>
      </c>
      <c r="AT96" s="76">
        <f>ROUND(SUM(AV96:AW96),2)</f>
        <v>0</v>
      </c>
      <c r="AU96" s="77">
        <f>'02 - Učebňa lesnej pedago...'!P132</f>
        <v>270.68014645</v>
      </c>
      <c r="AV96" s="76">
        <f>'02 - Učebňa lesnej pedago...'!J33</f>
        <v>0</v>
      </c>
      <c r="AW96" s="76">
        <f>'02 - Učebňa lesnej pedago...'!J34</f>
        <v>0</v>
      </c>
      <c r="AX96" s="76">
        <f>'02 - Učebňa lesnej pedago...'!J35</f>
        <v>0</v>
      </c>
      <c r="AY96" s="76">
        <f>'02 - Učebňa lesnej pedago...'!J36</f>
        <v>0</v>
      </c>
      <c r="AZ96" s="76">
        <f>'02 - Učebňa lesnej pedago...'!F33</f>
        <v>0</v>
      </c>
      <c r="BA96" s="76">
        <f>'02 - Učebňa lesnej pedago...'!F34</f>
        <v>0</v>
      </c>
      <c r="BB96" s="76">
        <f>'02 - Učebňa lesnej pedago...'!F35</f>
        <v>0</v>
      </c>
      <c r="BC96" s="76">
        <f>'02 - Učebňa lesnej pedago...'!F36</f>
        <v>0</v>
      </c>
      <c r="BD96" s="78">
        <f>'02 - Učebňa lesnej pedago...'!F37</f>
        <v>0</v>
      </c>
      <c r="BT96" s="79" t="s">
        <v>80</v>
      </c>
      <c r="BV96" s="79" t="s">
        <v>74</v>
      </c>
      <c r="BW96" s="79" t="s">
        <v>84</v>
      </c>
      <c r="BX96" s="79" t="s">
        <v>4</v>
      </c>
      <c r="CL96" s="79" t="s">
        <v>1</v>
      </c>
      <c r="CM96" s="79" t="s">
        <v>72</v>
      </c>
    </row>
    <row r="97" spans="1:91" s="6" customFormat="1" ht="16.5" customHeight="1">
      <c r="A97" s="70" t="s">
        <v>76</v>
      </c>
      <c r="B97" s="71"/>
      <c r="C97" s="72"/>
      <c r="D97" s="175" t="s">
        <v>85</v>
      </c>
      <c r="E97" s="175"/>
      <c r="F97" s="175"/>
      <c r="G97" s="175"/>
      <c r="H97" s="175"/>
      <c r="I97" s="73"/>
      <c r="J97" s="175" t="s">
        <v>86</v>
      </c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  <c r="AD97" s="175"/>
      <c r="AE97" s="175"/>
      <c r="AF97" s="175"/>
      <c r="AG97" s="173">
        <f>'03 - Pozorovateľňa 1'!J30</f>
        <v>0</v>
      </c>
      <c r="AH97" s="174"/>
      <c r="AI97" s="174"/>
      <c r="AJ97" s="174"/>
      <c r="AK97" s="174"/>
      <c r="AL97" s="174"/>
      <c r="AM97" s="174"/>
      <c r="AN97" s="173">
        <f>SUM(AG97,AT97)</f>
        <v>0</v>
      </c>
      <c r="AO97" s="174"/>
      <c r="AP97" s="174"/>
      <c r="AQ97" s="74" t="s">
        <v>79</v>
      </c>
      <c r="AR97" s="71"/>
      <c r="AS97" s="75">
        <v>0</v>
      </c>
      <c r="AT97" s="76">
        <f>ROUND(SUM(AV97:AW97),2)</f>
        <v>0</v>
      </c>
      <c r="AU97" s="77">
        <f>'03 - Pozorovateľňa 1'!P132</f>
        <v>244.68568857000002</v>
      </c>
      <c r="AV97" s="76">
        <f>'03 - Pozorovateľňa 1'!J33</f>
        <v>0</v>
      </c>
      <c r="AW97" s="76">
        <f>'03 - Pozorovateľňa 1'!J34</f>
        <v>0</v>
      </c>
      <c r="AX97" s="76">
        <f>'03 - Pozorovateľňa 1'!J35</f>
        <v>0</v>
      </c>
      <c r="AY97" s="76">
        <f>'03 - Pozorovateľňa 1'!J36</f>
        <v>0</v>
      </c>
      <c r="AZ97" s="76">
        <f>'03 - Pozorovateľňa 1'!F33</f>
        <v>0</v>
      </c>
      <c r="BA97" s="76">
        <f>'03 - Pozorovateľňa 1'!F34</f>
        <v>0</v>
      </c>
      <c r="BB97" s="76">
        <f>'03 - Pozorovateľňa 1'!F35</f>
        <v>0</v>
      </c>
      <c r="BC97" s="76">
        <f>'03 - Pozorovateľňa 1'!F36</f>
        <v>0</v>
      </c>
      <c r="BD97" s="78">
        <f>'03 - Pozorovateľňa 1'!F37</f>
        <v>0</v>
      </c>
      <c r="BT97" s="79" t="s">
        <v>80</v>
      </c>
      <c r="BV97" s="79" t="s">
        <v>74</v>
      </c>
      <c r="BW97" s="79" t="s">
        <v>87</v>
      </c>
      <c r="BX97" s="79" t="s">
        <v>4</v>
      </c>
      <c r="CL97" s="79" t="s">
        <v>1</v>
      </c>
      <c r="CM97" s="79" t="s">
        <v>72</v>
      </c>
    </row>
    <row r="98" spans="1:91" s="6" customFormat="1" ht="16.5" customHeight="1">
      <c r="A98" s="70" t="s">
        <v>76</v>
      </c>
      <c r="B98" s="71"/>
      <c r="C98" s="72"/>
      <c r="D98" s="175" t="s">
        <v>88</v>
      </c>
      <c r="E98" s="175"/>
      <c r="F98" s="175"/>
      <c r="G98" s="175"/>
      <c r="H98" s="175"/>
      <c r="I98" s="73"/>
      <c r="J98" s="175" t="s">
        <v>89</v>
      </c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73">
        <f>'04 - Pozorovateľňa 2'!J30</f>
        <v>0</v>
      </c>
      <c r="AH98" s="174"/>
      <c r="AI98" s="174"/>
      <c r="AJ98" s="174"/>
      <c r="AK98" s="174"/>
      <c r="AL98" s="174"/>
      <c r="AM98" s="174"/>
      <c r="AN98" s="173">
        <f>SUM(AG98,AT98)</f>
        <v>0</v>
      </c>
      <c r="AO98" s="174"/>
      <c r="AP98" s="174"/>
      <c r="AQ98" s="74" t="s">
        <v>79</v>
      </c>
      <c r="AR98" s="71"/>
      <c r="AS98" s="80">
        <v>0</v>
      </c>
      <c r="AT98" s="81">
        <f>ROUND(SUM(AV98:AW98),2)</f>
        <v>0</v>
      </c>
      <c r="AU98" s="82">
        <f>'04 - Pozorovateľňa 2'!P132</f>
        <v>244.68568857000002</v>
      </c>
      <c r="AV98" s="81">
        <f>'04 - Pozorovateľňa 2'!J33</f>
        <v>0</v>
      </c>
      <c r="AW98" s="81">
        <f>'04 - Pozorovateľňa 2'!J34</f>
        <v>0</v>
      </c>
      <c r="AX98" s="81">
        <f>'04 - Pozorovateľňa 2'!J35</f>
        <v>0</v>
      </c>
      <c r="AY98" s="81">
        <f>'04 - Pozorovateľňa 2'!J36</f>
        <v>0</v>
      </c>
      <c r="AZ98" s="81">
        <f>'04 - Pozorovateľňa 2'!F33</f>
        <v>0</v>
      </c>
      <c r="BA98" s="81">
        <f>'04 - Pozorovateľňa 2'!F34</f>
        <v>0</v>
      </c>
      <c r="BB98" s="81">
        <f>'04 - Pozorovateľňa 2'!F35</f>
        <v>0</v>
      </c>
      <c r="BC98" s="81">
        <f>'04 - Pozorovateľňa 2'!F36</f>
        <v>0</v>
      </c>
      <c r="BD98" s="83">
        <f>'04 - Pozorovateľňa 2'!F37</f>
        <v>0</v>
      </c>
      <c r="BT98" s="79" t="s">
        <v>80</v>
      </c>
      <c r="BV98" s="79" t="s">
        <v>74</v>
      </c>
      <c r="BW98" s="79" t="s">
        <v>90</v>
      </c>
      <c r="BX98" s="79" t="s">
        <v>4</v>
      </c>
      <c r="CL98" s="79" t="s">
        <v>1</v>
      </c>
      <c r="CM98" s="79" t="s">
        <v>72</v>
      </c>
    </row>
    <row r="99" spans="1:91" s="1" customFormat="1" ht="30" customHeight="1">
      <c r="B99" s="25"/>
      <c r="AR99" s="25"/>
    </row>
    <row r="100" spans="1:91" s="1" customFormat="1" ht="7.05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25"/>
    </row>
    <row r="102" spans="1:91">
      <c r="AN102" s="199">
        <f>AN95+AN97+AN98</f>
        <v>0</v>
      </c>
    </row>
    <row r="105" spans="1:91">
      <c r="AN105">
        <f>AN102/AN94</f>
        <v>0</v>
      </c>
    </row>
  </sheetData>
  <mergeCells count="52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J5"/>
    <mergeCell ref="K6:AJ6"/>
    <mergeCell ref="E23:AN23"/>
    <mergeCell ref="AK26:AO26"/>
    <mergeCell ref="L28:P28"/>
    <mergeCell ref="W28:AE28"/>
    <mergeCell ref="AK28:AO28"/>
    <mergeCell ref="AN98:AP98"/>
    <mergeCell ref="AG98:AM98"/>
    <mergeCell ref="J98:AF98"/>
    <mergeCell ref="D98:H98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L85:AJ85"/>
    <mergeCell ref="AM87:AN87"/>
    <mergeCell ref="AM89:AP89"/>
    <mergeCell ref="AS89:AT91"/>
    <mergeCell ref="AM90:AP90"/>
  </mergeCells>
  <hyperlinks>
    <hyperlink ref="A95" location="'01 - Vyhliadková veža'!C2" display="/" xr:uid="{00000000-0004-0000-0000-000000000000}"/>
    <hyperlink ref="A96" location="'02 - Učebňa lesnej pedago...'!C2" display="/" xr:uid="{00000000-0004-0000-0000-000001000000}"/>
    <hyperlink ref="A97" location="'03 - Pozorovateľňa 1'!C2" display="/" xr:uid="{00000000-0004-0000-0000-000002000000}"/>
    <hyperlink ref="A98" location="'04 - Pozorovateľňa 2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1"/>
  <sheetViews>
    <sheetView showGridLines="0" topLeftCell="A101" workbookViewId="0">
      <selection activeCell="C116" sqref="C116"/>
    </sheetView>
  </sheetViews>
  <sheetFormatPr defaultRowHeight="10.199999999999999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>
      <c r="L2" s="188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81</v>
      </c>
    </row>
    <row r="3" spans="2:46" ht="7.0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.05" customHeight="1">
      <c r="B4" s="16"/>
      <c r="D4" s="17" t="s">
        <v>527</v>
      </c>
      <c r="L4" s="16"/>
      <c r="M4" s="84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26.25" customHeight="1">
      <c r="B7" s="16"/>
      <c r="E7" s="197" t="str">
        <f>'Rekapitulácia stavby'!K6</f>
        <v>Poznávacia infraštruktúra v lesnom ekosystéme CHVÚ Čergov - Hradisko</v>
      </c>
      <c r="F7" s="198"/>
      <c r="G7" s="198"/>
      <c r="H7" s="198"/>
      <c r="L7" s="16"/>
    </row>
    <row r="8" spans="2:46" s="1" customFormat="1" ht="12" customHeight="1">
      <c r="B8" s="25"/>
      <c r="D8" s="22" t="s">
        <v>91</v>
      </c>
      <c r="L8" s="25"/>
    </row>
    <row r="9" spans="2:46" s="1" customFormat="1" ht="16.5" customHeight="1">
      <c r="B9" s="25"/>
      <c r="E9" s="159" t="s">
        <v>92</v>
      </c>
      <c r="F9" s="196"/>
      <c r="G9" s="196"/>
      <c r="H9" s="196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15. 11. 2022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1</v>
      </c>
      <c r="L14" s="25"/>
    </row>
    <row r="15" spans="2:46" s="1" customFormat="1" ht="18" customHeight="1">
      <c r="B15" s="25"/>
      <c r="E15" s="20" t="s">
        <v>23</v>
      </c>
      <c r="I15" s="22" t="s">
        <v>24</v>
      </c>
      <c r="J15" s="20" t="s">
        <v>1</v>
      </c>
      <c r="L15" s="25"/>
    </row>
    <row r="16" spans="2:46" s="1" customFormat="1" ht="7.0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1" t="str">
        <f>'Rekapitulácia stavby'!E14</f>
        <v xml:space="preserve"> </v>
      </c>
      <c r="F18" s="181"/>
      <c r="G18" s="181"/>
      <c r="H18" s="181"/>
      <c r="I18" s="22" t="s">
        <v>24</v>
      </c>
      <c r="J18" s="20" t="str">
        <f>'Rekapitulácia stavby'!AN14</f>
        <v/>
      </c>
      <c r="L18" s="25"/>
    </row>
    <row r="19" spans="2:12" s="1" customFormat="1" ht="7.0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22</v>
      </c>
      <c r="J20" s="20" t="s">
        <v>1</v>
      </c>
      <c r="L20" s="25"/>
    </row>
    <row r="21" spans="2:12" s="1" customFormat="1" ht="18" customHeight="1">
      <c r="B21" s="25"/>
      <c r="E21" s="20" t="s">
        <v>28</v>
      </c>
      <c r="I21" s="22" t="s">
        <v>24</v>
      </c>
      <c r="J21" s="20" t="s">
        <v>1</v>
      </c>
      <c r="L21" s="25"/>
    </row>
    <row r="22" spans="2:12" s="1" customFormat="1" ht="7.0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7.0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84" t="s">
        <v>1</v>
      </c>
      <c r="F27" s="184"/>
      <c r="G27" s="184"/>
      <c r="H27" s="184"/>
      <c r="L27" s="85"/>
    </row>
    <row r="28" spans="2:12" s="1" customFormat="1" ht="7.05" customHeight="1">
      <c r="B28" s="25"/>
      <c r="L28" s="25"/>
    </row>
    <row r="29" spans="2:12" s="1" customFormat="1" ht="7.0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ROUND(J129, 2)</f>
        <v>0</v>
      </c>
      <c r="L30" s="25"/>
    </row>
    <row r="31" spans="2:12" s="1" customFormat="1" ht="7.0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" customHeight="1">
      <c r="B33" s="25"/>
      <c r="D33" s="51" t="s">
        <v>36</v>
      </c>
      <c r="E33" s="30" t="s">
        <v>37</v>
      </c>
      <c r="F33" s="87">
        <f>ROUND((SUM(BE129:BE180)),  2)</f>
        <v>0</v>
      </c>
      <c r="G33" s="88"/>
      <c r="H33" s="88"/>
      <c r="I33" s="89">
        <v>0.2</v>
      </c>
      <c r="J33" s="87">
        <f>ROUND(((SUM(BE129:BE180))*I33),  2)</f>
        <v>0</v>
      </c>
      <c r="L33" s="25"/>
    </row>
    <row r="34" spans="2:12" s="1" customFormat="1" ht="14.4" customHeight="1">
      <c r="B34" s="25"/>
      <c r="E34" s="30" t="s">
        <v>38</v>
      </c>
      <c r="F34" s="90">
        <f>ROUND((SUM(BF129:BF180)),  2)</f>
        <v>0</v>
      </c>
      <c r="I34" s="91">
        <v>0.2</v>
      </c>
      <c r="J34" s="90">
        <f>ROUND(((SUM(BF129:BF180))*I34),  2)</f>
        <v>0</v>
      </c>
      <c r="L34" s="25"/>
    </row>
    <row r="35" spans="2:12" s="1" customFormat="1" ht="14.4" hidden="1" customHeight="1">
      <c r="B35" s="25"/>
      <c r="E35" s="22" t="s">
        <v>39</v>
      </c>
      <c r="F35" s="90">
        <f>ROUND((SUM(BG129:BG180)),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40</v>
      </c>
      <c r="F36" s="90">
        <f>ROUND((SUM(BH129:BH180)),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41</v>
      </c>
      <c r="F37" s="87">
        <f>ROUND((SUM(BI129:BI180)),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7.0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7.0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5.05" customHeight="1">
      <c r="B82" s="25"/>
      <c r="C82" s="17" t="s">
        <v>528</v>
      </c>
      <c r="L82" s="25"/>
    </row>
    <row r="83" spans="2:47" s="1" customFormat="1" ht="7.0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26.25" customHeight="1">
      <c r="B85" s="25"/>
      <c r="E85" s="197" t="str">
        <f>E7</f>
        <v>Poznávacia infraštruktúra v lesnom ekosystéme CHVÚ Čergov - Hradisko</v>
      </c>
      <c r="F85" s="198"/>
      <c r="G85" s="198"/>
      <c r="H85" s="198"/>
      <c r="L85" s="25"/>
    </row>
    <row r="86" spans="2:47" s="1" customFormat="1" ht="12" customHeight="1">
      <c r="B86" s="25"/>
      <c r="C86" s="22" t="s">
        <v>91</v>
      </c>
      <c r="L86" s="25"/>
    </row>
    <row r="87" spans="2:47" s="1" customFormat="1" ht="16.5" customHeight="1">
      <c r="B87" s="25"/>
      <c r="E87" s="159" t="str">
        <f>E9</f>
        <v>01 - Vyhliadková veža</v>
      </c>
      <c r="F87" s="196"/>
      <c r="G87" s="196"/>
      <c r="H87" s="196"/>
      <c r="L87" s="25"/>
    </row>
    <row r="88" spans="2:47" s="1" customFormat="1" ht="7.0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Hradisko</v>
      </c>
      <c r="I89" s="22" t="s">
        <v>19</v>
      </c>
      <c r="J89" s="48" t="str">
        <f>IF(J12="","",J12)</f>
        <v>15. 11. 2022</v>
      </c>
      <c r="L89" s="25"/>
    </row>
    <row r="90" spans="2:47" s="1" customFormat="1" ht="7.05" customHeight="1">
      <c r="B90" s="25"/>
      <c r="L90" s="25"/>
    </row>
    <row r="91" spans="2:47" s="1" customFormat="1" ht="15.15" customHeight="1">
      <c r="B91" s="25"/>
      <c r="C91" s="22" t="s">
        <v>21</v>
      </c>
      <c r="F91" s="20" t="str">
        <f>E15</f>
        <v>Dobrovoľné združenie občanov Hradisko o.z.</v>
      </c>
      <c r="I91" s="22" t="s">
        <v>27</v>
      </c>
      <c r="J91" s="23" t="str">
        <f>E21</f>
        <v>Vladimír Kubinec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30</v>
      </c>
      <c r="J92" s="23" t="str">
        <f>E24</f>
        <v xml:space="preserve"> </v>
      </c>
      <c r="L92" s="25"/>
    </row>
    <row r="93" spans="2:47" s="1" customFormat="1" ht="10.199999999999999" customHeight="1">
      <c r="B93" s="25"/>
      <c r="L93" s="25"/>
    </row>
    <row r="94" spans="2:47" s="1" customFormat="1" ht="29.25" customHeight="1">
      <c r="B94" s="25"/>
      <c r="C94" s="100" t="s">
        <v>93</v>
      </c>
      <c r="D94" s="92"/>
      <c r="E94" s="92"/>
      <c r="F94" s="92"/>
      <c r="G94" s="92"/>
      <c r="H94" s="92"/>
      <c r="I94" s="92"/>
      <c r="J94" s="101" t="s">
        <v>94</v>
      </c>
      <c r="K94" s="92"/>
      <c r="L94" s="25"/>
    </row>
    <row r="95" spans="2:47" s="1" customFormat="1" ht="10.199999999999999" customHeight="1">
      <c r="B95" s="25"/>
      <c r="L95" s="25"/>
    </row>
    <row r="96" spans="2:47" s="1" customFormat="1" ht="22.8" customHeight="1">
      <c r="B96" s="25"/>
      <c r="C96" s="102" t="s">
        <v>95</v>
      </c>
      <c r="J96" s="62">
        <f>J129</f>
        <v>0</v>
      </c>
      <c r="L96" s="25"/>
      <c r="AU96" s="13" t="s">
        <v>96</v>
      </c>
    </row>
    <row r="97" spans="2:12" s="8" customFormat="1" ht="25.05" customHeight="1">
      <c r="B97" s="103"/>
      <c r="D97" s="104" t="s">
        <v>97</v>
      </c>
      <c r="E97" s="105"/>
      <c r="F97" s="105"/>
      <c r="G97" s="105"/>
      <c r="H97" s="105"/>
      <c r="I97" s="105"/>
      <c r="J97" s="106">
        <f>J130</f>
        <v>0</v>
      </c>
      <c r="L97" s="103"/>
    </row>
    <row r="98" spans="2:12" s="9" customFormat="1" ht="19.95" customHeight="1">
      <c r="B98" s="107"/>
      <c r="D98" s="108" t="s">
        <v>98</v>
      </c>
      <c r="E98" s="109"/>
      <c r="F98" s="109"/>
      <c r="G98" s="109"/>
      <c r="H98" s="109"/>
      <c r="I98" s="109"/>
      <c r="J98" s="110">
        <f>J131</f>
        <v>0</v>
      </c>
      <c r="L98" s="107"/>
    </row>
    <row r="99" spans="2:12" s="9" customFormat="1" ht="19.95" customHeight="1">
      <c r="B99" s="107"/>
      <c r="D99" s="108" t="s">
        <v>99</v>
      </c>
      <c r="E99" s="109"/>
      <c r="F99" s="109"/>
      <c r="G99" s="109"/>
      <c r="H99" s="109"/>
      <c r="I99" s="109"/>
      <c r="J99" s="110">
        <f>J139</f>
        <v>0</v>
      </c>
      <c r="L99" s="107"/>
    </row>
    <row r="100" spans="2:12" s="9" customFormat="1" ht="19.95" customHeight="1">
      <c r="B100" s="107"/>
      <c r="D100" s="108" t="s">
        <v>100</v>
      </c>
      <c r="E100" s="109"/>
      <c r="F100" s="109"/>
      <c r="G100" s="109"/>
      <c r="H100" s="109"/>
      <c r="I100" s="109"/>
      <c r="J100" s="110">
        <f>J142</f>
        <v>0</v>
      </c>
      <c r="L100" s="107"/>
    </row>
    <row r="101" spans="2:12" s="9" customFormat="1" ht="19.95" customHeight="1">
      <c r="B101" s="107"/>
      <c r="D101" s="108" t="s">
        <v>101</v>
      </c>
      <c r="E101" s="109"/>
      <c r="F101" s="109"/>
      <c r="G101" s="109"/>
      <c r="H101" s="109"/>
      <c r="I101" s="109"/>
      <c r="J101" s="110">
        <f>J145</f>
        <v>0</v>
      </c>
      <c r="L101" s="107"/>
    </row>
    <row r="102" spans="2:12" s="8" customFormat="1" ht="25.05" customHeight="1">
      <c r="B102" s="103"/>
      <c r="D102" s="104" t="s">
        <v>102</v>
      </c>
      <c r="E102" s="105"/>
      <c r="F102" s="105"/>
      <c r="G102" s="105"/>
      <c r="H102" s="105"/>
      <c r="I102" s="105"/>
      <c r="J102" s="106">
        <f>J147</f>
        <v>0</v>
      </c>
      <c r="L102" s="103"/>
    </row>
    <row r="103" spans="2:12" s="9" customFormat="1" ht="19.95" customHeight="1">
      <c r="B103" s="107"/>
      <c r="D103" s="108" t="s">
        <v>103</v>
      </c>
      <c r="E103" s="109"/>
      <c r="F103" s="109"/>
      <c r="G103" s="109"/>
      <c r="H103" s="109"/>
      <c r="I103" s="109"/>
      <c r="J103" s="110">
        <f>J148</f>
        <v>0</v>
      </c>
      <c r="L103" s="107"/>
    </row>
    <row r="104" spans="2:12" s="9" customFormat="1" ht="19.95" customHeight="1">
      <c r="B104" s="107"/>
      <c r="D104" s="108" t="s">
        <v>104</v>
      </c>
      <c r="E104" s="109"/>
      <c r="F104" s="109"/>
      <c r="G104" s="109"/>
      <c r="H104" s="109"/>
      <c r="I104" s="109"/>
      <c r="J104" s="110">
        <f>J152</f>
        <v>0</v>
      </c>
      <c r="L104" s="107"/>
    </row>
    <row r="105" spans="2:12" s="9" customFormat="1" ht="19.95" customHeight="1">
      <c r="B105" s="107"/>
      <c r="D105" s="108" t="s">
        <v>105</v>
      </c>
      <c r="E105" s="109"/>
      <c r="F105" s="109"/>
      <c r="G105" s="109"/>
      <c r="H105" s="109"/>
      <c r="I105" s="109"/>
      <c r="J105" s="110">
        <f>J159</f>
        <v>0</v>
      </c>
      <c r="L105" s="107"/>
    </row>
    <row r="106" spans="2:12" s="9" customFormat="1" ht="19.95" customHeight="1">
      <c r="B106" s="107"/>
      <c r="D106" s="108" t="s">
        <v>106</v>
      </c>
      <c r="E106" s="109"/>
      <c r="F106" s="109"/>
      <c r="G106" s="109"/>
      <c r="H106" s="109"/>
      <c r="I106" s="109"/>
      <c r="J106" s="110">
        <f>J167</f>
        <v>0</v>
      </c>
      <c r="L106" s="107"/>
    </row>
    <row r="107" spans="2:12" s="9" customFormat="1" ht="19.95" customHeight="1">
      <c r="B107" s="107"/>
      <c r="D107" s="108" t="s">
        <v>107</v>
      </c>
      <c r="E107" s="109"/>
      <c r="F107" s="109"/>
      <c r="G107" s="109"/>
      <c r="H107" s="109"/>
      <c r="I107" s="109"/>
      <c r="J107" s="110">
        <f>J171</f>
        <v>0</v>
      </c>
      <c r="L107" s="107"/>
    </row>
    <row r="108" spans="2:12" s="9" customFormat="1" ht="19.95" customHeight="1">
      <c r="B108" s="107"/>
      <c r="D108" s="108" t="s">
        <v>108</v>
      </c>
      <c r="E108" s="109"/>
      <c r="F108" s="109"/>
      <c r="G108" s="109"/>
      <c r="H108" s="109"/>
      <c r="I108" s="109"/>
      <c r="J108" s="110">
        <f>J175</f>
        <v>0</v>
      </c>
      <c r="L108" s="107"/>
    </row>
    <row r="109" spans="2:12" s="8" customFormat="1" ht="25.05" customHeight="1">
      <c r="B109" s="103"/>
      <c r="D109" s="104" t="s">
        <v>109</v>
      </c>
      <c r="E109" s="105"/>
      <c r="F109" s="105"/>
      <c r="G109" s="105"/>
      <c r="H109" s="105"/>
      <c r="I109" s="105"/>
      <c r="J109" s="106">
        <f>J179</f>
        <v>0</v>
      </c>
      <c r="L109" s="103"/>
    </row>
    <row r="110" spans="2:12" s="1" customFormat="1" ht="21.75" customHeight="1">
      <c r="B110" s="25"/>
      <c r="L110" s="25"/>
    </row>
    <row r="111" spans="2:12" s="1" customFormat="1" ht="7.05" customHeight="1"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25"/>
    </row>
    <row r="115" spans="2:20" s="1" customFormat="1" ht="7.05" customHeight="1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25"/>
    </row>
    <row r="116" spans="2:20" s="1" customFormat="1" ht="25.05" customHeight="1">
      <c r="B116" s="25"/>
      <c r="C116" s="17" t="s">
        <v>527</v>
      </c>
      <c r="L116" s="25"/>
    </row>
    <row r="117" spans="2:20" s="1" customFormat="1" ht="7.05" customHeight="1">
      <c r="B117" s="25"/>
      <c r="L117" s="25"/>
    </row>
    <row r="118" spans="2:20" s="1" customFormat="1" ht="12" customHeight="1">
      <c r="B118" s="25"/>
      <c r="C118" s="22" t="s">
        <v>13</v>
      </c>
      <c r="L118" s="25"/>
    </row>
    <row r="119" spans="2:20" s="1" customFormat="1" ht="26.25" customHeight="1">
      <c r="B119" s="25"/>
      <c r="E119" s="197" t="str">
        <f>E7</f>
        <v>Poznávacia infraštruktúra v lesnom ekosystéme CHVÚ Čergov - Hradisko</v>
      </c>
      <c r="F119" s="198"/>
      <c r="G119" s="198"/>
      <c r="H119" s="198"/>
      <c r="L119" s="25"/>
    </row>
    <row r="120" spans="2:20" s="1" customFormat="1" ht="12" customHeight="1">
      <c r="B120" s="25"/>
      <c r="C120" s="22" t="s">
        <v>91</v>
      </c>
      <c r="L120" s="25"/>
    </row>
    <row r="121" spans="2:20" s="1" customFormat="1" ht="16.5" customHeight="1">
      <c r="B121" s="25"/>
      <c r="E121" s="159" t="str">
        <f>E9</f>
        <v>01 - Vyhliadková veža</v>
      </c>
      <c r="F121" s="196"/>
      <c r="G121" s="196"/>
      <c r="H121" s="196"/>
      <c r="L121" s="25"/>
    </row>
    <row r="122" spans="2:20" s="1" customFormat="1" ht="7.05" customHeight="1">
      <c r="B122" s="25"/>
      <c r="L122" s="25"/>
    </row>
    <row r="123" spans="2:20" s="1" customFormat="1" ht="12" customHeight="1">
      <c r="B123" s="25"/>
      <c r="C123" s="22" t="s">
        <v>17</v>
      </c>
      <c r="F123" s="20" t="str">
        <f>F12</f>
        <v>Hradisko</v>
      </c>
      <c r="I123" s="22" t="s">
        <v>19</v>
      </c>
      <c r="J123" s="48" t="str">
        <f>IF(J12="","",J12)</f>
        <v>15. 11. 2022</v>
      </c>
      <c r="L123" s="25"/>
    </row>
    <row r="124" spans="2:20" s="1" customFormat="1" ht="7.05" customHeight="1">
      <c r="B124" s="25"/>
      <c r="L124" s="25"/>
    </row>
    <row r="125" spans="2:20" s="1" customFormat="1" ht="15.15" customHeight="1">
      <c r="B125" s="25"/>
      <c r="C125" s="22" t="s">
        <v>21</v>
      </c>
      <c r="F125" s="20" t="str">
        <f>E15</f>
        <v>Dobrovoľné združenie občanov Hradisko o.z.</v>
      </c>
      <c r="I125" s="22" t="s">
        <v>27</v>
      </c>
      <c r="J125" s="23" t="str">
        <f>E21</f>
        <v>Vladimír Kubinec</v>
      </c>
      <c r="L125" s="25"/>
    </row>
    <row r="126" spans="2:20" s="1" customFormat="1" ht="15.15" customHeight="1">
      <c r="B126" s="25"/>
      <c r="C126" s="22" t="s">
        <v>25</v>
      </c>
      <c r="F126" s="20" t="str">
        <f>IF(E18="","",E18)</f>
        <v xml:space="preserve"> </v>
      </c>
      <c r="I126" s="22" t="s">
        <v>30</v>
      </c>
      <c r="J126" s="23" t="str">
        <f>E24</f>
        <v xml:space="preserve"> </v>
      </c>
      <c r="L126" s="25"/>
    </row>
    <row r="127" spans="2:20" s="1" customFormat="1" ht="10.199999999999999" customHeight="1">
      <c r="B127" s="25"/>
      <c r="L127" s="25"/>
    </row>
    <row r="128" spans="2:20" s="10" customFormat="1" ht="29.25" customHeight="1">
      <c r="B128" s="111"/>
      <c r="C128" s="112" t="s">
        <v>110</v>
      </c>
      <c r="D128" s="113" t="s">
        <v>57</v>
      </c>
      <c r="E128" s="113" t="s">
        <v>53</v>
      </c>
      <c r="F128" s="113" t="s">
        <v>54</v>
      </c>
      <c r="G128" s="113" t="s">
        <v>111</v>
      </c>
      <c r="H128" s="113" t="s">
        <v>112</v>
      </c>
      <c r="I128" s="113" t="s">
        <v>113</v>
      </c>
      <c r="J128" s="114" t="s">
        <v>94</v>
      </c>
      <c r="K128" s="115" t="s">
        <v>114</v>
      </c>
      <c r="L128" s="111"/>
      <c r="M128" s="55" t="s">
        <v>1</v>
      </c>
      <c r="N128" s="56" t="s">
        <v>36</v>
      </c>
      <c r="O128" s="56" t="s">
        <v>115</v>
      </c>
      <c r="P128" s="56" t="s">
        <v>116</v>
      </c>
      <c r="Q128" s="56" t="s">
        <v>117</v>
      </c>
      <c r="R128" s="56" t="s">
        <v>118</v>
      </c>
      <c r="S128" s="56" t="s">
        <v>119</v>
      </c>
      <c r="T128" s="57" t="s">
        <v>120</v>
      </c>
    </row>
    <row r="129" spans="2:65" s="1" customFormat="1" ht="22.8" customHeight="1">
      <c r="B129" s="25"/>
      <c r="C129" s="60" t="s">
        <v>95</v>
      </c>
      <c r="J129" s="116">
        <f>BK129</f>
        <v>0</v>
      </c>
      <c r="L129" s="25"/>
      <c r="M129" s="58"/>
      <c r="N129" s="49"/>
      <c r="O129" s="49"/>
      <c r="P129" s="117">
        <f>P130+P147+P179</f>
        <v>619.10782640000002</v>
      </c>
      <c r="Q129" s="49"/>
      <c r="R129" s="117">
        <f>R130+R147+R179</f>
        <v>43.912948</v>
      </c>
      <c r="S129" s="49"/>
      <c r="T129" s="118">
        <f>T130+T147+T179</f>
        <v>0</v>
      </c>
      <c r="AT129" s="13" t="s">
        <v>71</v>
      </c>
      <c r="AU129" s="13" t="s">
        <v>96</v>
      </c>
      <c r="BK129" s="119">
        <f>BK130+BK147+BK179</f>
        <v>0</v>
      </c>
    </row>
    <row r="130" spans="2:65" s="11" customFormat="1" ht="25.95" customHeight="1">
      <c r="B130" s="120"/>
      <c r="D130" s="121" t="s">
        <v>71</v>
      </c>
      <c r="E130" s="122" t="s">
        <v>121</v>
      </c>
      <c r="F130" s="122" t="s">
        <v>122</v>
      </c>
      <c r="J130" s="123">
        <f>BK130</f>
        <v>0</v>
      </c>
      <c r="L130" s="120"/>
      <c r="M130" s="124"/>
      <c r="P130" s="125">
        <f>P131+P139+P142+P145</f>
        <v>140.95832720000001</v>
      </c>
      <c r="R130" s="125">
        <f>R131+R139+R142+R145</f>
        <v>40.2851973</v>
      </c>
      <c r="T130" s="126">
        <f>T131+T139+T142+T145</f>
        <v>0</v>
      </c>
      <c r="AR130" s="121" t="s">
        <v>80</v>
      </c>
      <c r="AT130" s="127" t="s">
        <v>71</v>
      </c>
      <c r="AU130" s="127" t="s">
        <v>72</v>
      </c>
      <c r="AY130" s="121" t="s">
        <v>123</v>
      </c>
      <c r="BK130" s="128">
        <f>BK131+BK139+BK142+BK145</f>
        <v>0</v>
      </c>
    </row>
    <row r="131" spans="2:65" s="11" customFormat="1" ht="22.8" customHeight="1">
      <c r="B131" s="120"/>
      <c r="D131" s="121" t="s">
        <v>71</v>
      </c>
      <c r="E131" s="129" t="s">
        <v>80</v>
      </c>
      <c r="F131" s="129" t="s">
        <v>124</v>
      </c>
      <c r="J131" s="130">
        <f>BK131</f>
        <v>0</v>
      </c>
      <c r="L131" s="120"/>
      <c r="M131" s="124"/>
      <c r="P131" s="125">
        <f>SUM(P132:P138)</f>
        <v>57.945850000000007</v>
      </c>
      <c r="R131" s="125">
        <f>SUM(R132:R138)</f>
        <v>0</v>
      </c>
      <c r="T131" s="126">
        <f>SUM(T132:T138)</f>
        <v>0</v>
      </c>
      <c r="AR131" s="121" t="s">
        <v>80</v>
      </c>
      <c r="AT131" s="127" t="s">
        <v>71</v>
      </c>
      <c r="AU131" s="127" t="s">
        <v>80</v>
      </c>
      <c r="AY131" s="121" t="s">
        <v>123</v>
      </c>
      <c r="BK131" s="128">
        <f>SUM(BK132:BK138)</f>
        <v>0</v>
      </c>
    </row>
    <row r="132" spans="2:65" s="1" customFormat="1" ht="24.15" customHeight="1">
      <c r="B132" s="131"/>
      <c r="C132" s="132" t="s">
        <v>80</v>
      </c>
      <c r="D132" s="132" t="s">
        <v>125</v>
      </c>
      <c r="E132" s="133" t="s">
        <v>126</v>
      </c>
      <c r="F132" s="134" t="s">
        <v>127</v>
      </c>
      <c r="G132" s="135" t="s">
        <v>128</v>
      </c>
      <c r="H132" s="136">
        <v>1</v>
      </c>
      <c r="I132" s="137"/>
      <c r="J132" s="137">
        <f t="shared" ref="J132:J138" si="0">ROUND(I132*H132,2)</f>
        <v>0</v>
      </c>
      <c r="K132" s="138"/>
      <c r="L132" s="25"/>
      <c r="M132" s="139" t="s">
        <v>1</v>
      </c>
      <c r="N132" s="140" t="s">
        <v>38</v>
      </c>
      <c r="O132" s="141">
        <v>0.16300000000000001</v>
      </c>
      <c r="P132" s="141">
        <f t="shared" ref="P132:P138" si="1">O132*H132</f>
        <v>0.16300000000000001</v>
      </c>
      <c r="Q132" s="141">
        <v>0</v>
      </c>
      <c r="R132" s="141">
        <f t="shared" ref="R132:R138" si="2">Q132*H132</f>
        <v>0</v>
      </c>
      <c r="S132" s="141">
        <v>0</v>
      </c>
      <c r="T132" s="142">
        <f t="shared" ref="T132:T138" si="3">S132*H132</f>
        <v>0</v>
      </c>
      <c r="AR132" s="143" t="s">
        <v>129</v>
      </c>
      <c r="AT132" s="143" t="s">
        <v>125</v>
      </c>
      <c r="AU132" s="143" t="s">
        <v>130</v>
      </c>
      <c r="AY132" s="13" t="s">
        <v>123</v>
      </c>
      <c r="BE132" s="144">
        <f t="shared" ref="BE132:BE138" si="4">IF(N132="základná",J132,0)</f>
        <v>0</v>
      </c>
      <c r="BF132" s="144">
        <f t="shared" ref="BF132:BF138" si="5">IF(N132="znížená",J132,0)</f>
        <v>0</v>
      </c>
      <c r="BG132" s="144">
        <f t="shared" ref="BG132:BG138" si="6">IF(N132="zákl. prenesená",J132,0)</f>
        <v>0</v>
      </c>
      <c r="BH132" s="144">
        <f t="shared" ref="BH132:BH138" si="7">IF(N132="zníž. prenesená",J132,0)</f>
        <v>0</v>
      </c>
      <c r="BI132" s="144">
        <f t="shared" ref="BI132:BI138" si="8">IF(N132="nulová",J132,0)</f>
        <v>0</v>
      </c>
      <c r="BJ132" s="13" t="s">
        <v>130</v>
      </c>
      <c r="BK132" s="144">
        <f t="shared" ref="BK132:BK138" si="9">ROUND(I132*H132,2)</f>
        <v>0</v>
      </c>
      <c r="BL132" s="13" t="s">
        <v>129</v>
      </c>
      <c r="BM132" s="143" t="s">
        <v>131</v>
      </c>
    </row>
    <row r="133" spans="2:65" s="1" customFormat="1" ht="24.15" customHeight="1">
      <c r="B133" s="131"/>
      <c r="C133" s="132" t="s">
        <v>130</v>
      </c>
      <c r="D133" s="132" t="s">
        <v>125</v>
      </c>
      <c r="E133" s="133" t="s">
        <v>132</v>
      </c>
      <c r="F133" s="134" t="s">
        <v>133</v>
      </c>
      <c r="G133" s="135" t="s">
        <v>134</v>
      </c>
      <c r="H133" s="136">
        <v>8.5</v>
      </c>
      <c r="I133" s="137"/>
      <c r="J133" s="137">
        <f t="shared" si="0"/>
        <v>0</v>
      </c>
      <c r="K133" s="138"/>
      <c r="L133" s="25"/>
      <c r="M133" s="139" t="s">
        <v>1</v>
      </c>
      <c r="N133" s="140" t="s">
        <v>38</v>
      </c>
      <c r="O133" s="141">
        <v>0.46</v>
      </c>
      <c r="P133" s="141">
        <f t="shared" si="1"/>
        <v>3.91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129</v>
      </c>
      <c r="AT133" s="143" t="s">
        <v>125</v>
      </c>
      <c r="AU133" s="143" t="s">
        <v>130</v>
      </c>
      <c r="AY133" s="13" t="s">
        <v>123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130</v>
      </c>
      <c r="BK133" s="144">
        <f t="shared" si="9"/>
        <v>0</v>
      </c>
      <c r="BL133" s="13" t="s">
        <v>129</v>
      </c>
      <c r="BM133" s="143" t="s">
        <v>135</v>
      </c>
    </row>
    <row r="134" spans="2:65" s="1" customFormat="1" ht="24.15" customHeight="1">
      <c r="B134" s="131"/>
      <c r="C134" s="132" t="s">
        <v>136</v>
      </c>
      <c r="D134" s="132" t="s">
        <v>125</v>
      </c>
      <c r="E134" s="133" t="s">
        <v>137</v>
      </c>
      <c r="F134" s="134" t="s">
        <v>138</v>
      </c>
      <c r="G134" s="135" t="s">
        <v>134</v>
      </c>
      <c r="H134" s="136">
        <v>8.5</v>
      </c>
      <c r="I134" s="137"/>
      <c r="J134" s="137">
        <f t="shared" si="0"/>
        <v>0</v>
      </c>
      <c r="K134" s="138"/>
      <c r="L134" s="25"/>
      <c r="M134" s="139" t="s">
        <v>1</v>
      </c>
      <c r="N134" s="140" t="s">
        <v>38</v>
      </c>
      <c r="O134" s="141">
        <v>5.6000000000000001E-2</v>
      </c>
      <c r="P134" s="141">
        <f t="shared" si="1"/>
        <v>0.47600000000000003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129</v>
      </c>
      <c r="AT134" s="143" t="s">
        <v>125</v>
      </c>
      <c r="AU134" s="143" t="s">
        <v>130</v>
      </c>
      <c r="AY134" s="13" t="s">
        <v>123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130</v>
      </c>
      <c r="BK134" s="144">
        <f t="shared" si="9"/>
        <v>0</v>
      </c>
      <c r="BL134" s="13" t="s">
        <v>129</v>
      </c>
      <c r="BM134" s="143" t="s">
        <v>139</v>
      </c>
    </row>
    <row r="135" spans="2:65" s="1" customFormat="1" ht="16.5" customHeight="1">
      <c r="B135" s="131"/>
      <c r="C135" s="132" t="s">
        <v>129</v>
      </c>
      <c r="D135" s="132" t="s">
        <v>125</v>
      </c>
      <c r="E135" s="133" t="s">
        <v>140</v>
      </c>
      <c r="F135" s="134" t="s">
        <v>141</v>
      </c>
      <c r="G135" s="135" t="s">
        <v>134</v>
      </c>
      <c r="H135" s="136">
        <v>18</v>
      </c>
      <c r="I135" s="137"/>
      <c r="J135" s="137">
        <f t="shared" si="0"/>
        <v>0</v>
      </c>
      <c r="K135" s="138"/>
      <c r="L135" s="25"/>
      <c r="M135" s="139" t="s">
        <v>1</v>
      </c>
      <c r="N135" s="140" t="s">
        <v>38</v>
      </c>
      <c r="O135" s="141">
        <v>2.806</v>
      </c>
      <c r="P135" s="141">
        <f t="shared" si="1"/>
        <v>50.508000000000003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129</v>
      </c>
      <c r="AT135" s="143" t="s">
        <v>125</v>
      </c>
      <c r="AU135" s="143" t="s">
        <v>130</v>
      </c>
      <c r="AY135" s="13" t="s">
        <v>123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130</v>
      </c>
      <c r="BK135" s="144">
        <f t="shared" si="9"/>
        <v>0</v>
      </c>
      <c r="BL135" s="13" t="s">
        <v>129</v>
      </c>
      <c r="BM135" s="143" t="s">
        <v>142</v>
      </c>
    </row>
    <row r="136" spans="2:65" s="1" customFormat="1" ht="24.15" customHeight="1">
      <c r="B136" s="131"/>
      <c r="C136" s="132" t="s">
        <v>143</v>
      </c>
      <c r="D136" s="132" t="s">
        <v>125</v>
      </c>
      <c r="E136" s="133" t="s">
        <v>144</v>
      </c>
      <c r="F136" s="134" t="s">
        <v>145</v>
      </c>
      <c r="G136" s="135" t="s">
        <v>134</v>
      </c>
      <c r="H136" s="136">
        <v>18</v>
      </c>
      <c r="I136" s="137"/>
      <c r="J136" s="137">
        <f t="shared" si="0"/>
        <v>0</v>
      </c>
      <c r="K136" s="138"/>
      <c r="L136" s="25"/>
      <c r="M136" s="139" t="s">
        <v>1</v>
      </c>
      <c r="N136" s="140" t="s">
        <v>38</v>
      </c>
      <c r="O136" s="141">
        <v>0.10199999999999999</v>
      </c>
      <c r="P136" s="141">
        <f t="shared" si="1"/>
        <v>1.8359999999999999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129</v>
      </c>
      <c r="AT136" s="143" t="s">
        <v>125</v>
      </c>
      <c r="AU136" s="143" t="s">
        <v>130</v>
      </c>
      <c r="AY136" s="13" t="s">
        <v>123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130</v>
      </c>
      <c r="BK136" s="144">
        <f t="shared" si="9"/>
        <v>0</v>
      </c>
      <c r="BL136" s="13" t="s">
        <v>129</v>
      </c>
      <c r="BM136" s="143" t="s">
        <v>146</v>
      </c>
    </row>
    <row r="137" spans="2:65" s="1" customFormat="1" ht="33" customHeight="1">
      <c r="B137" s="131"/>
      <c r="C137" s="132" t="s">
        <v>147</v>
      </c>
      <c r="D137" s="132" t="s">
        <v>125</v>
      </c>
      <c r="E137" s="133" t="s">
        <v>148</v>
      </c>
      <c r="F137" s="134" t="s">
        <v>149</v>
      </c>
      <c r="G137" s="135" t="s">
        <v>134</v>
      </c>
      <c r="H137" s="136">
        <v>26.5</v>
      </c>
      <c r="I137" s="137"/>
      <c r="J137" s="137">
        <f t="shared" si="0"/>
        <v>0</v>
      </c>
      <c r="K137" s="138"/>
      <c r="L137" s="25"/>
      <c r="M137" s="139" t="s">
        <v>1</v>
      </c>
      <c r="N137" s="140" t="s">
        <v>38</v>
      </c>
      <c r="O137" s="141">
        <v>2.69E-2</v>
      </c>
      <c r="P137" s="141">
        <f t="shared" si="1"/>
        <v>0.71284999999999998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129</v>
      </c>
      <c r="AT137" s="143" t="s">
        <v>125</v>
      </c>
      <c r="AU137" s="143" t="s">
        <v>130</v>
      </c>
      <c r="AY137" s="13" t="s">
        <v>123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130</v>
      </c>
      <c r="BK137" s="144">
        <f t="shared" si="9"/>
        <v>0</v>
      </c>
      <c r="BL137" s="13" t="s">
        <v>129</v>
      </c>
      <c r="BM137" s="143" t="s">
        <v>150</v>
      </c>
    </row>
    <row r="138" spans="2:65" s="1" customFormat="1" ht="21.75" customHeight="1">
      <c r="B138" s="131"/>
      <c r="C138" s="132" t="s">
        <v>151</v>
      </c>
      <c r="D138" s="132" t="s">
        <v>125</v>
      </c>
      <c r="E138" s="133" t="s">
        <v>152</v>
      </c>
      <c r="F138" s="134" t="s">
        <v>153</v>
      </c>
      <c r="G138" s="135" t="s">
        <v>154</v>
      </c>
      <c r="H138" s="136">
        <v>20</v>
      </c>
      <c r="I138" s="137"/>
      <c r="J138" s="137">
        <f t="shared" si="0"/>
        <v>0</v>
      </c>
      <c r="K138" s="138"/>
      <c r="L138" s="25"/>
      <c r="M138" s="139" t="s">
        <v>1</v>
      </c>
      <c r="N138" s="140" t="s">
        <v>38</v>
      </c>
      <c r="O138" s="141">
        <v>1.7000000000000001E-2</v>
      </c>
      <c r="P138" s="141">
        <f t="shared" si="1"/>
        <v>0.34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129</v>
      </c>
      <c r="AT138" s="143" t="s">
        <v>125</v>
      </c>
      <c r="AU138" s="143" t="s">
        <v>130</v>
      </c>
      <c r="AY138" s="13" t="s">
        <v>123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130</v>
      </c>
      <c r="BK138" s="144">
        <f t="shared" si="9"/>
        <v>0</v>
      </c>
      <c r="BL138" s="13" t="s">
        <v>129</v>
      </c>
      <c r="BM138" s="143" t="s">
        <v>155</v>
      </c>
    </row>
    <row r="139" spans="2:65" s="11" customFormat="1" ht="22.8" customHeight="1">
      <c r="B139" s="120"/>
      <c r="D139" s="121" t="s">
        <v>71</v>
      </c>
      <c r="E139" s="129" t="s">
        <v>130</v>
      </c>
      <c r="F139" s="129" t="s">
        <v>156</v>
      </c>
      <c r="J139" s="130">
        <f>BK139</f>
        <v>0</v>
      </c>
      <c r="L139" s="120"/>
      <c r="M139" s="124"/>
      <c r="P139" s="125">
        <f>SUM(P140:P141)</f>
        <v>36.971580000000003</v>
      </c>
      <c r="R139" s="125">
        <f>SUM(R140:R141)</f>
        <v>40.257472499999999</v>
      </c>
      <c r="T139" s="126">
        <f>SUM(T140:T141)</f>
        <v>0</v>
      </c>
      <c r="AR139" s="121" t="s">
        <v>80</v>
      </c>
      <c r="AT139" s="127" t="s">
        <v>71</v>
      </c>
      <c r="AU139" s="127" t="s">
        <v>80</v>
      </c>
      <c r="AY139" s="121" t="s">
        <v>123</v>
      </c>
      <c r="BK139" s="128">
        <f>SUM(BK140:BK141)</f>
        <v>0</v>
      </c>
    </row>
    <row r="140" spans="2:65" s="1" customFormat="1" ht="16.5" customHeight="1">
      <c r="B140" s="131"/>
      <c r="C140" s="132" t="s">
        <v>157</v>
      </c>
      <c r="D140" s="132" t="s">
        <v>125</v>
      </c>
      <c r="E140" s="133" t="s">
        <v>158</v>
      </c>
      <c r="F140" s="134" t="s">
        <v>159</v>
      </c>
      <c r="G140" s="135" t="s">
        <v>134</v>
      </c>
      <c r="H140" s="136">
        <v>18</v>
      </c>
      <c r="I140" s="137"/>
      <c r="J140" s="137">
        <f>ROUND(I140*H140,2)</f>
        <v>0</v>
      </c>
      <c r="K140" s="138"/>
      <c r="L140" s="25"/>
      <c r="M140" s="139" t="s">
        <v>1</v>
      </c>
      <c r="N140" s="140" t="s">
        <v>38</v>
      </c>
      <c r="O140" s="141">
        <v>0.58055999999999996</v>
      </c>
      <c r="P140" s="141">
        <f>O140*H140</f>
        <v>10.45008</v>
      </c>
      <c r="Q140" s="141">
        <v>2.19407</v>
      </c>
      <c r="R140" s="141">
        <f>Q140*H140</f>
        <v>39.493259999999999</v>
      </c>
      <c r="S140" s="141">
        <v>0</v>
      </c>
      <c r="T140" s="142">
        <f>S140*H140</f>
        <v>0</v>
      </c>
      <c r="AR140" s="143" t="s">
        <v>129</v>
      </c>
      <c r="AT140" s="143" t="s">
        <v>125</v>
      </c>
      <c r="AU140" s="143" t="s">
        <v>130</v>
      </c>
      <c r="AY140" s="13" t="s">
        <v>123</v>
      </c>
      <c r="BE140" s="144">
        <f>IF(N140="základná",J140,0)</f>
        <v>0</v>
      </c>
      <c r="BF140" s="144">
        <f>IF(N140="znížená",J140,0)</f>
        <v>0</v>
      </c>
      <c r="BG140" s="144">
        <f>IF(N140="zákl. prenesená",J140,0)</f>
        <v>0</v>
      </c>
      <c r="BH140" s="144">
        <f>IF(N140="zníž. prenesená",J140,0)</f>
        <v>0</v>
      </c>
      <c r="BI140" s="144">
        <f>IF(N140="nulová",J140,0)</f>
        <v>0</v>
      </c>
      <c r="BJ140" s="13" t="s">
        <v>130</v>
      </c>
      <c r="BK140" s="144">
        <f>ROUND(I140*H140,2)</f>
        <v>0</v>
      </c>
      <c r="BL140" s="13" t="s">
        <v>129</v>
      </c>
      <c r="BM140" s="143" t="s">
        <v>160</v>
      </c>
    </row>
    <row r="141" spans="2:65" s="1" customFormat="1" ht="16.5" customHeight="1">
      <c r="B141" s="131"/>
      <c r="C141" s="132" t="s">
        <v>161</v>
      </c>
      <c r="D141" s="132" t="s">
        <v>125</v>
      </c>
      <c r="E141" s="133" t="s">
        <v>162</v>
      </c>
      <c r="F141" s="134" t="s">
        <v>163</v>
      </c>
      <c r="G141" s="135" t="s">
        <v>164</v>
      </c>
      <c r="H141" s="136">
        <v>0.75</v>
      </c>
      <c r="I141" s="137"/>
      <c r="J141" s="137">
        <f>ROUND(I141*H141,2)</f>
        <v>0</v>
      </c>
      <c r="K141" s="138"/>
      <c r="L141" s="25"/>
      <c r="M141" s="139" t="s">
        <v>1</v>
      </c>
      <c r="N141" s="140" t="s">
        <v>38</v>
      </c>
      <c r="O141" s="141">
        <v>35.362000000000002</v>
      </c>
      <c r="P141" s="141">
        <f>O141*H141</f>
        <v>26.521500000000003</v>
      </c>
      <c r="Q141" s="141">
        <v>1.01895</v>
      </c>
      <c r="R141" s="141">
        <f>Q141*H141</f>
        <v>0.76421249999999996</v>
      </c>
      <c r="S141" s="141">
        <v>0</v>
      </c>
      <c r="T141" s="142">
        <f>S141*H141</f>
        <v>0</v>
      </c>
      <c r="AR141" s="143" t="s">
        <v>129</v>
      </c>
      <c r="AT141" s="143" t="s">
        <v>125</v>
      </c>
      <c r="AU141" s="143" t="s">
        <v>130</v>
      </c>
      <c r="AY141" s="13" t="s">
        <v>123</v>
      </c>
      <c r="BE141" s="144">
        <f>IF(N141="základná",J141,0)</f>
        <v>0</v>
      </c>
      <c r="BF141" s="144">
        <f>IF(N141="znížená",J141,0)</f>
        <v>0</v>
      </c>
      <c r="BG141" s="144">
        <f>IF(N141="zákl. prenesená",J141,0)</f>
        <v>0</v>
      </c>
      <c r="BH141" s="144">
        <f>IF(N141="zníž. prenesená",J141,0)</f>
        <v>0</v>
      </c>
      <c r="BI141" s="144">
        <f>IF(N141="nulová",J141,0)</f>
        <v>0</v>
      </c>
      <c r="BJ141" s="13" t="s">
        <v>130</v>
      </c>
      <c r="BK141" s="144">
        <f>ROUND(I141*H141,2)</f>
        <v>0</v>
      </c>
      <c r="BL141" s="13" t="s">
        <v>129</v>
      </c>
      <c r="BM141" s="143" t="s">
        <v>165</v>
      </c>
    </row>
    <row r="142" spans="2:65" s="11" customFormat="1" ht="22.8" customHeight="1">
      <c r="B142" s="120"/>
      <c r="D142" s="121" t="s">
        <v>71</v>
      </c>
      <c r="E142" s="129" t="s">
        <v>147</v>
      </c>
      <c r="F142" s="129" t="s">
        <v>166</v>
      </c>
      <c r="J142" s="130">
        <f>BK142</f>
        <v>0</v>
      </c>
      <c r="L142" s="120"/>
      <c r="M142" s="124"/>
      <c r="P142" s="125">
        <f>SUM(P143:P144)</f>
        <v>9.8649672000000006</v>
      </c>
      <c r="R142" s="125">
        <f>SUM(R143:R144)</f>
        <v>2.7724800000000001E-2</v>
      </c>
      <c r="T142" s="126">
        <f>SUM(T143:T144)</f>
        <v>0</v>
      </c>
      <c r="AR142" s="121" t="s">
        <v>80</v>
      </c>
      <c r="AT142" s="127" t="s">
        <v>71</v>
      </c>
      <c r="AU142" s="127" t="s">
        <v>80</v>
      </c>
      <c r="AY142" s="121" t="s">
        <v>123</v>
      </c>
      <c r="BK142" s="128">
        <f>SUM(BK143:BK144)</f>
        <v>0</v>
      </c>
    </row>
    <row r="143" spans="2:65" s="1" customFormat="1" ht="33" customHeight="1">
      <c r="B143" s="131"/>
      <c r="C143" s="132" t="s">
        <v>167</v>
      </c>
      <c r="D143" s="132" t="s">
        <v>125</v>
      </c>
      <c r="E143" s="133" t="s">
        <v>168</v>
      </c>
      <c r="F143" s="134" t="s">
        <v>169</v>
      </c>
      <c r="G143" s="135" t="s">
        <v>154</v>
      </c>
      <c r="H143" s="136">
        <v>10</v>
      </c>
      <c r="I143" s="137"/>
      <c r="J143" s="137">
        <f>ROUND(I143*H143,2)</f>
        <v>0</v>
      </c>
      <c r="K143" s="138"/>
      <c r="L143" s="25"/>
      <c r="M143" s="139" t="s">
        <v>1</v>
      </c>
      <c r="N143" s="140" t="s">
        <v>38</v>
      </c>
      <c r="O143" s="141">
        <v>0.19509000000000001</v>
      </c>
      <c r="P143" s="141">
        <f>O143*H143</f>
        <v>1.9509000000000001</v>
      </c>
      <c r="Q143" s="141">
        <v>4.2000000000000002E-4</v>
      </c>
      <c r="R143" s="141">
        <f>Q143*H143</f>
        <v>4.2000000000000006E-3</v>
      </c>
      <c r="S143" s="141">
        <v>0</v>
      </c>
      <c r="T143" s="142">
        <f>S143*H143</f>
        <v>0</v>
      </c>
      <c r="AR143" s="143" t="s">
        <v>129</v>
      </c>
      <c r="AT143" s="143" t="s">
        <v>125</v>
      </c>
      <c r="AU143" s="143" t="s">
        <v>130</v>
      </c>
      <c r="AY143" s="13" t="s">
        <v>123</v>
      </c>
      <c r="BE143" s="144">
        <f>IF(N143="základná",J143,0)</f>
        <v>0</v>
      </c>
      <c r="BF143" s="144">
        <f>IF(N143="znížená",J143,0)</f>
        <v>0</v>
      </c>
      <c r="BG143" s="144">
        <f>IF(N143="zákl. prenesená",J143,0)</f>
        <v>0</v>
      </c>
      <c r="BH143" s="144">
        <f>IF(N143="zníž. prenesená",J143,0)</f>
        <v>0</v>
      </c>
      <c r="BI143" s="144">
        <f>IF(N143="nulová",J143,0)</f>
        <v>0</v>
      </c>
      <c r="BJ143" s="13" t="s">
        <v>130</v>
      </c>
      <c r="BK143" s="144">
        <f>ROUND(I143*H143,2)</f>
        <v>0</v>
      </c>
      <c r="BL143" s="13" t="s">
        <v>129</v>
      </c>
      <c r="BM143" s="143" t="s">
        <v>170</v>
      </c>
    </row>
    <row r="144" spans="2:65" s="1" customFormat="1" ht="16.5" customHeight="1">
      <c r="B144" s="131"/>
      <c r="C144" s="132" t="s">
        <v>171</v>
      </c>
      <c r="D144" s="132" t="s">
        <v>125</v>
      </c>
      <c r="E144" s="133" t="s">
        <v>172</v>
      </c>
      <c r="F144" s="134" t="s">
        <v>173</v>
      </c>
      <c r="G144" s="135" t="s">
        <v>154</v>
      </c>
      <c r="H144" s="136">
        <v>40.56</v>
      </c>
      <c r="I144" s="137"/>
      <c r="J144" s="137">
        <f>ROUND(I144*H144,2)</f>
        <v>0</v>
      </c>
      <c r="K144" s="138"/>
      <c r="L144" s="25"/>
      <c r="M144" s="139" t="s">
        <v>1</v>
      </c>
      <c r="N144" s="140" t="s">
        <v>38</v>
      </c>
      <c r="O144" s="141">
        <v>0.19511999999999999</v>
      </c>
      <c r="P144" s="141">
        <f>O144*H144</f>
        <v>7.9140671999999999</v>
      </c>
      <c r="Q144" s="141">
        <v>5.8E-4</v>
      </c>
      <c r="R144" s="141">
        <f>Q144*H144</f>
        <v>2.3524800000000002E-2</v>
      </c>
      <c r="S144" s="141">
        <v>0</v>
      </c>
      <c r="T144" s="142">
        <f>S144*H144</f>
        <v>0</v>
      </c>
      <c r="AR144" s="143" t="s">
        <v>129</v>
      </c>
      <c r="AT144" s="143" t="s">
        <v>125</v>
      </c>
      <c r="AU144" s="143" t="s">
        <v>130</v>
      </c>
      <c r="AY144" s="13" t="s">
        <v>123</v>
      </c>
      <c r="BE144" s="144">
        <f>IF(N144="základná",J144,0)</f>
        <v>0</v>
      </c>
      <c r="BF144" s="144">
        <f>IF(N144="znížená",J144,0)</f>
        <v>0</v>
      </c>
      <c r="BG144" s="144">
        <f>IF(N144="zákl. prenesená",J144,0)</f>
        <v>0</v>
      </c>
      <c r="BH144" s="144">
        <f>IF(N144="zníž. prenesená",J144,0)</f>
        <v>0</v>
      </c>
      <c r="BI144" s="144">
        <f>IF(N144="nulová",J144,0)</f>
        <v>0</v>
      </c>
      <c r="BJ144" s="13" t="s">
        <v>130</v>
      </c>
      <c r="BK144" s="144">
        <f>ROUND(I144*H144,2)</f>
        <v>0</v>
      </c>
      <c r="BL144" s="13" t="s">
        <v>129</v>
      </c>
      <c r="BM144" s="143" t="s">
        <v>174</v>
      </c>
    </row>
    <row r="145" spans="2:65" s="11" customFormat="1" ht="22.8" customHeight="1">
      <c r="B145" s="120"/>
      <c r="D145" s="121" t="s">
        <v>71</v>
      </c>
      <c r="E145" s="129" t="s">
        <v>175</v>
      </c>
      <c r="F145" s="129" t="s">
        <v>176</v>
      </c>
      <c r="J145" s="130">
        <f>BK145</f>
        <v>0</v>
      </c>
      <c r="L145" s="120"/>
      <c r="M145" s="124"/>
      <c r="P145" s="125">
        <f>P146</f>
        <v>36.175930000000001</v>
      </c>
      <c r="R145" s="125">
        <f>R146</f>
        <v>0</v>
      </c>
      <c r="T145" s="126">
        <f>T146</f>
        <v>0</v>
      </c>
      <c r="AR145" s="121" t="s">
        <v>80</v>
      </c>
      <c r="AT145" s="127" t="s">
        <v>71</v>
      </c>
      <c r="AU145" s="127" t="s">
        <v>80</v>
      </c>
      <c r="AY145" s="121" t="s">
        <v>123</v>
      </c>
      <c r="BK145" s="128">
        <f>BK146</f>
        <v>0</v>
      </c>
    </row>
    <row r="146" spans="2:65" s="1" customFormat="1" ht="16.5" customHeight="1">
      <c r="B146" s="131"/>
      <c r="C146" s="132" t="s">
        <v>177</v>
      </c>
      <c r="D146" s="132" t="s">
        <v>125</v>
      </c>
      <c r="E146" s="133" t="s">
        <v>178</v>
      </c>
      <c r="F146" s="134" t="s">
        <v>179</v>
      </c>
      <c r="G146" s="135" t="s">
        <v>164</v>
      </c>
      <c r="H146" s="136">
        <v>40.284999999999997</v>
      </c>
      <c r="I146" s="137"/>
      <c r="J146" s="137">
        <f>ROUND(I146*H146,2)</f>
        <v>0</v>
      </c>
      <c r="K146" s="138"/>
      <c r="L146" s="25"/>
      <c r="M146" s="139" t="s">
        <v>1</v>
      </c>
      <c r="N146" s="140" t="s">
        <v>38</v>
      </c>
      <c r="O146" s="141">
        <v>0.89800000000000002</v>
      </c>
      <c r="P146" s="141">
        <f>O146*H146</f>
        <v>36.175930000000001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129</v>
      </c>
      <c r="AT146" s="143" t="s">
        <v>125</v>
      </c>
      <c r="AU146" s="143" t="s">
        <v>130</v>
      </c>
      <c r="AY146" s="13" t="s">
        <v>123</v>
      </c>
      <c r="BE146" s="144">
        <f>IF(N146="základná",J146,0)</f>
        <v>0</v>
      </c>
      <c r="BF146" s="144">
        <f>IF(N146="znížená",J146,0)</f>
        <v>0</v>
      </c>
      <c r="BG146" s="144">
        <f>IF(N146="zákl. prenesená",J146,0)</f>
        <v>0</v>
      </c>
      <c r="BH146" s="144">
        <f>IF(N146="zníž. prenesená",J146,0)</f>
        <v>0</v>
      </c>
      <c r="BI146" s="144">
        <f>IF(N146="nulová",J146,0)</f>
        <v>0</v>
      </c>
      <c r="BJ146" s="13" t="s">
        <v>130</v>
      </c>
      <c r="BK146" s="144">
        <f>ROUND(I146*H146,2)</f>
        <v>0</v>
      </c>
      <c r="BL146" s="13" t="s">
        <v>129</v>
      </c>
      <c r="BM146" s="143" t="s">
        <v>180</v>
      </c>
    </row>
    <row r="147" spans="2:65" s="11" customFormat="1" ht="25.95" customHeight="1">
      <c r="B147" s="120"/>
      <c r="D147" s="121" t="s">
        <v>71</v>
      </c>
      <c r="E147" s="122" t="s">
        <v>181</v>
      </c>
      <c r="F147" s="122" t="s">
        <v>182</v>
      </c>
      <c r="J147" s="123">
        <f>BK147</f>
        <v>0</v>
      </c>
      <c r="L147" s="120"/>
      <c r="M147" s="124"/>
      <c r="P147" s="125">
        <f>P148+P152+P159+P167+P171+P175</f>
        <v>478.14949920000004</v>
      </c>
      <c r="R147" s="125">
        <f>R148+R152+R159+R167+R171+R175</f>
        <v>3.6277507</v>
      </c>
      <c r="T147" s="126">
        <f>T148+T152+T159+T167+T171+T175</f>
        <v>0</v>
      </c>
      <c r="AR147" s="121" t="s">
        <v>130</v>
      </c>
      <c r="AT147" s="127" t="s">
        <v>71</v>
      </c>
      <c r="AU147" s="127" t="s">
        <v>72</v>
      </c>
      <c r="AY147" s="121" t="s">
        <v>123</v>
      </c>
      <c r="BK147" s="128">
        <f>BK148+BK152+BK159+BK167+BK171+BK175</f>
        <v>0</v>
      </c>
    </row>
    <row r="148" spans="2:65" s="11" customFormat="1" ht="22.8" customHeight="1">
      <c r="B148" s="120"/>
      <c r="D148" s="121" t="s">
        <v>71</v>
      </c>
      <c r="E148" s="129" t="s">
        <v>183</v>
      </c>
      <c r="F148" s="129" t="s">
        <v>184</v>
      </c>
      <c r="J148" s="130">
        <f>BK148</f>
        <v>0</v>
      </c>
      <c r="L148" s="120"/>
      <c r="M148" s="124"/>
      <c r="P148" s="125">
        <f>SUM(P149:P151)</f>
        <v>3.3107100000000003</v>
      </c>
      <c r="R148" s="125">
        <f>SUM(R149:R151)</f>
        <v>4.72524E-2</v>
      </c>
      <c r="T148" s="126">
        <f>SUM(T149:T151)</f>
        <v>0</v>
      </c>
      <c r="AR148" s="121" t="s">
        <v>130</v>
      </c>
      <c r="AT148" s="127" t="s">
        <v>71</v>
      </c>
      <c r="AU148" s="127" t="s">
        <v>80</v>
      </c>
      <c r="AY148" s="121" t="s">
        <v>123</v>
      </c>
      <c r="BK148" s="128">
        <f>SUM(BK149:BK151)</f>
        <v>0</v>
      </c>
    </row>
    <row r="149" spans="2:65" s="1" customFormat="1" ht="37.799999999999997" customHeight="1">
      <c r="B149" s="131"/>
      <c r="C149" s="132" t="s">
        <v>185</v>
      </c>
      <c r="D149" s="132" t="s">
        <v>125</v>
      </c>
      <c r="E149" s="133" t="s">
        <v>186</v>
      </c>
      <c r="F149" s="134" t="s">
        <v>187</v>
      </c>
      <c r="G149" s="135" t="s">
        <v>154</v>
      </c>
      <c r="H149" s="136">
        <v>20.28</v>
      </c>
      <c r="I149" s="137"/>
      <c r="J149" s="137">
        <f>ROUND(I149*H149,2)</f>
        <v>0</v>
      </c>
      <c r="K149" s="138"/>
      <c r="L149" s="25"/>
      <c r="M149" s="139" t="s">
        <v>1</v>
      </c>
      <c r="N149" s="140" t="s">
        <v>38</v>
      </c>
      <c r="O149" s="141">
        <v>0.16325000000000001</v>
      </c>
      <c r="P149" s="141">
        <f>O149*H149</f>
        <v>3.3107100000000003</v>
      </c>
      <c r="Q149" s="141">
        <v>3.0000000000000001E-5</v>
      </c>
      <c r="R149" s="141">
        <f>Q149*H149</f>
        <v>6.0840000000000004E-4</v>
      </c>
      <c r="S149" s="141">
        <v>0</v>
      </c>
      <c r="T149" s="142">
        <f>S149*H149</f>
        <v>0</v>
      </c>
      <c r="AR149" s="143" t="s">
        <v>188</v>
      </c>
      <c r="AT149" s="143" t="s">
        <v>125</v>
      </c>
      <c r="AU149" s="143" t="s">
        <v>130</v>
      </c>
      <c r="AY149" s="13" t="s">
        <v>123</v>
      </c>
      <c r="BE149" s="144">
        <f>IF(N149="základná",J149,0)</f>
        <v>0</v>
      </c>
      <c r="BF149" s="144">
        <f>IF(N149="znížená",J149,0)</f>
        <v>0</v>
      </c>
      <c r="BG149" s="144">
        <f>IF(N149="zákl. prenesená",J149,0)</f>
        <v>0</v>
      </c>
      <c r="BH149" s="144">
        <f>IF(N149="zníž. prenesená",J149,0)</f>
        <v>0</v>
      </c>
      <c r="BI149" s="144">
        <f>IF(N149="nulová",J149,0)</f>
        <v>0</v>
      </c>
      <c r="BJ149" s="13" t="s">
        <v>130</v>
      </c>
      <c r="BK149" s="144">
        <f>ROUND(I149*H149,2)</f>
        <v>0</v>
      </c>
      <c r="BL149" s="13" t="s">
        <v>188</v>
      </c>
      <c r="BM149" s="143" t="s">
        <v>189</v>
      </c>
    </row>
    <row r="150" spans="2:65" s="1" customFormat="1" ht="37.799999999999997" customHeight="1">
      <c r="B150" s="131"/>
      <c r="C150" s="145" t="s">
        <v>190</v>
      </c>
      <c r="D150" s="145" t="s">
        <v>191</v>
      </c>
      <c r="E150" s="146" t="s">
        <v>192</v>
      </c>
      <c r="F150" s="147" t="s">
        <v>193</v>
      </c>
      <c r="G150" s="148" t="s">
        <v>154</v>
      </c>
      <c r="H150" s="149">
        <v>23.321999999999999</v>
      </c>
      <c r="I150" s="150"/>
      <c r="J150" s="150">
        <f>ROUND(I150*H150,2)</f>
        <v>0</v>
      </c>
      <c r="K150" s="151"/>
      <c r="L150" s="152"/>
      <c r="M150" s="153" t="s">
        <v>1</v>
      </c>
      <c r="N150" s="154" t="s">
        <v>38</v>
      </c>
      <c r="O150" s="141">
        <v>0</v>
      </c>
      <c r="P150" s="141">
        <f>O150*H150</f>
        <v>0</v>
      </c>
      <c r="Q150" s="141">
        <v>2E-3</v>
      </c>
      <c r="R150" s="141">
        <f>Q150*H150</f>
        <v>4.6643999999999998E-2</v>
      </c>
      <c r="S150" s="141">
        <v>0</v>
      </c>
      <c r="T150" s="142">
        <f>S150*H150</f>
        <v>0</v>
      </c>
      <c r="AR150" s="143" t="s">
        <v>194</v>
      </c>
      <c r="AT150" s="143" t="s">
        <v>191</v>
      </c>
      <c r="AU150" s="143" t="s">
        <v>130</v>
      </c>
      <c r="AY150" s="13" t="s">
        <v>123</v>
      </c>
      <c r="BE150" s="144">
        <f>IF(N150="základná",J150,0)</f>
        <v>0</v>
      </c>
      <c r="BF150" s="144">
        <f>IF(N150="znížená",J150,0)</f>
        <v>0</v>
      </c>
      <c r="BG150" s="144">
        <f>IF(N150="zákl. prenesená",J150,0)</f>
        <v>0</v>
      </c>
      <c r="BH150" s="144">
        <f>IF(N150="zníž. prenesená",J150,0)</f>
        <v>0</v>
      </c>
      <c r="BI150" s="144">
        <f>IF(N150="nulová",J150,0)</f>
        <v>0</v>
      </c>
      <c r="BJ150" s="13" t="s">
        <v>130</v>
      </c>
      <c r="BK150" s="144">
        <f>ROUND(I150*H150,2)</f>
        <v>0</v>
      </c>
      <c r="BL150" s="13" t="s">
        <v>188</v>
      </c>
      <c r="BM150" s="143" t="s">
        <v>195</v>
      </c>
    </row>
    <row r="151" spans="2:65" s="1" customFormat="1" ht="24.15" customHeight="1">
      <c r="B151" s="131"/>
      <c r="C151" s="132" t="s">
        <v>196</v>
      </c>
      <c r="D151" s="132" t="s">
        <v>125</v>
      </c>
      <c r="E151" s="133" t="s">
        <v>197</v>
      </c>
      <c r="F151" s="134" t="s">
        <v>198</v>
      </c>
      <c r="G151" s="135" t="s">
        <v>199</v>
      </c>
      <c r="H151" s="136">
        <v>2.6859999999999999</v>
      </c>
      <c r="I151" s="137"/>
      <c r="J151" s="137">
        <f>ROUND(I151*H151,2)</f>
        <v>0</v>
      </c>
      <c r="K151" s="138"/>
      <c r="L151" s="25"/>
      <c r="M151" s="139" t="s">
        <v>1</v>
      </c>
      <c r="N151" s="140" t="s">
        <v>38</v>
      </c>
      <c r="O151" s="141">
        <v>0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188</v>
      </c>
      <c r="AT151" s="143" t="s">
        <v>125</v>
      </c>
      <c r="AU151" s="143" t="s">
        <v>130</v>
      </c>
      <c r="AY151" s="13" t="s">
        <v>123</v>
      </c>
      <c r="BE151" s="144">
        <f>IF(N151="základná",J151,0)</f>
        <v>0</v>
      </c>
      <c r="BF151" s="144">
        <f>IF(N151="znížená",J151,0)</f>
        <v>0</v>
      </c>
      <c r="BG151" s="144">
        <f>IF(N151="zákl. prenesená",J151,0)</f>
        <v>0</v>
      </c>
      <c r="BH151" s="144">
        <f>IF(N151="zníž. prenesená",J151,0)</f>
        <v>0</v>
      </c>
      <c r="BI151" s="144">
        <f>IF(N151="nulová",J151,0)</f>
        <v>0</v>
      </c>
      <c r="BJ151" s="13" t="s">
        <v>130</v>
      </c>
      <c r="BK151" s="144">
        <f>ROUND(I151*H151,2)</f>
        <v>0</v>
      </c>
      <c r="BL151" s="13" t="s">
        <v>188</v>
      </c>
      <c r="BM151" s="143" t="s">
        <v>200</v>
      </c>
    </row>
    <row r="152" spans="2:65" s="11" customFormat="1" ht="22.8" customHeight="1">
      <c r="B152" s="120"/>
      <c r="D152" s="121" t="s">
        <v>71</v>
      </c>
      <c r="E152" s="129" t="s">
        <v>201</v>
      </c>
      <c r="F152" s="129" t="s">
        <v>202</v>
      </c>
      <c r="J152" s="130">
        <f>BK152</f>
        <v>0</v>
      </c>
      <c r="L152" s="120"/>
      <c r="M152" s="124"/>
      <c r="P152" s="125">
        <f>SUM(P153:P158)</f>
        <v>27.347628</v>
      </c>
      <c r="R152" s="125">
        <f>SUM(R153:R158)</f>
        <v>1.4052683000000001</v>
      </c>
      <c r="T152" s="126">
        <f>SUM(T153:T158)</f>
        <v>0</v>
      </c>
      <c r="AR152" s="121" t="s">
        <v>130</v>
      </c>
      <c r="AT152" s="127" t="s">
        <v>71</v>
      </c>
      <c r="AU152" s="127" t="s">
        <v>80</v>
      </c>
      <c r="AY152" s="121" t="s">
        <v>123</v>
      </c>
      <c r="BK152" s="128">
        <f>SUM(BK153:BK158)</f>
        <v>0</v>
      </c>
    </row>
    <row r="153" spans="2:65" s="1" customFormat="1" ht="24.15" customHeight="1">
      <c r="B153" s="131"/>
      <c r="C153" s="132" t="s">
        <v>188</v>
      </c>
      <c r="D153" s="132" t="s">
        <v>125</v>
      </c>
      <c r="E153" s="133" t="s">
        <v>203</v>
      </c>
      <c r="F153" s="134" t="s">
        <v>204</v>
      </c>
      <c r="G153" s="135" t="s">
        <v>205</v>
      </c>
      <c r="H153" s="136">
        <v>300</v>
      </c>
      <c r="I153" s="137"/>
      <c r="J153" s="137">
        <f t="shared" ref="J153:J158" si="10">ROUND(I153*H153,2)</f>
        <v>0</v>
      </c>
      <c r="K153" s="138"/>
      <c r="L153" s="25"/>
      <c r="M153" s="139" t="s">
        <v>1</v>
      </c>
      <c r="N153" s="140" t="s">
        <v>38</v>
      </c>
      <c r="O153" s="141">
        <v>5.4730000000000001E-2</v>
      </c>
      <c r="P153" s="141">
        <f t="shared" ref="P153:P158" si="11">O153*H153</f>
        <v>16.419</v>
      </c>
      <c r="Q153" s="141">
        <v>0</v>
      </c>
      <c r="R153" s="141">
        <f t="shared" ref="R153:R158" si="12">Q153*H153</f>
        <v>0</v>
      </c>
      <c r="S153" s="141">
        <v>0</v>
      </c>
      <c r="T153" s="142">
        <f t="shared" ref="T153:T158" si="13">S153*H153</f>
        <v>0</v>
      </c>
      <c r="AR153" s="143" t="s">
        <v>188</v>
      </c>
      <c r="AT153" s="143" t="s">
        <v>125</v>
      </c>
      <c r="AU153" s="143" t="s">
        <v>130</v>
      </c>
      <c r="AY153" s="13" t="s">
        <v>123</v>
      </c>
      <c r="BE153" s="144">
        <f t="shared" ref="BE153:BE158" si="14">IF(N153="základná",J153,0)</f>
        <v>0</v>
      </c>
      <c r="BF153" s="144">
        <f t="shared" ref="BF153:BF158" si="15">IF(N153="znížená",J153,0)</f>
        <v>0</v>
      </c>
      <c r="BG153" s="144">
        <f t="shared" ref="BG153:BG158" si="16">IF(N153="zákl. prenesená",J153,0)</f>
        <v>0</v>
      </c>
      <c r="BH153" s="144">
        <f t="shared" ref="BH153:BH158" si="17">IF(N153="zníž. prenesená",J153,0)</f>
        <v>0</v>
      </c>
      <c r="BI153" s="144">
        <f t="shared" ref="BI153:BI158" si="18">IF(N153="nulová",J153,0)</f>
        <v>0</v>
      </c>
      <c r="BJ153" s="13" t="s">
        <v>130</v>
      </c>
      <c r="BK153" s="144">
        <f t="shared" ref="BK153:BK158" si="19">ROUND(I153*H153,2)</f>
        <v>0</v>
      </c>
      <c r="BL153" s="13" t="s">
        <v>188</v>
      </c>
      <c r="BM153" s="143" t="s">
        <v>206</v>
      </c>
    </row>
    <row r="154" spans="2:65" s="1" customFormat="1" ht="24.15" customHeight="1">
      <c r="B154" s="131"/>
      <c r="C154" s="145" t="s">
        <v>207</v>
      </c>
      <c r="D154" s="145" t="s">
        <v>191</v>
      </c>
      <c r="E154" s="146" t="s">
        <v>208</v>
      </c>
      <c r="F154" s="147" t="s">
        <v>209</v>
      </c>
      <c r="G154" s="148" t="s">
        <v>205</v>
      </c>
      <c r="H154" s="149">
        <v>300</v>
      </c>
      <c r="I154" s="150"/>
      <c r="J154" s="150">
        <f t="shared" si="10"/>
        <v>0</v>
      </c>
      <c r="K154" s="151"/>
      <c r="L154" s="152"/>
      <c r="M154" s="153" t="s">
        <v>1</v>
      </c>
      <c r="N154" s="154" t="s">
        <v>38</v>
      </c>
      <c r="O154" s="141">
        <v>0</v>
      </c>
      <c r="P154" s="141">
        <f t="shared" si="11"/>
        <v>0</v>
      </c>
      <c r="Q154" s="141">
        <v>0</v>
      </c>
      <c r="R154" s="141">
        <f t="shared" si="12"/>
        <v>0</v>
      </c>
      <c r="S154" s="141">
        <v>0</v>
      </c>
      <c r="T154" s="142">
        <f t="shared" si="13"/>
        <v>0</v>
      </c>
      <c r="AR154" s="143" t="s">
        <v>194</v>
      </c>
      <c r="AT154" s="143" t="s">
        <v>191</v>
      </c>
      <c r="AU154" s="143" t="s">
        <v>130</v>
      </c>
      <c r="AY154" s="13" t="s">
        <v>123</v>
      </c>
      <c r="BE154" s="144">
        <f t="shared" si="14"/>
        <v>0</v>
      </c>
      <c r="BF154" s="144">
        <f t="shared" si="15"/>
        <v>0</v>
      </c>
      <c r="BG154" s="144">
        <f t="shared" si="16"/>
        <v>0</v>
      </c>
      <c r="BH154" s="144">
        <f t="shared" si="17"/>
        <v>0</v>
      </c>
      <c r="BI154" s="144">
        <f t="shared" si="18"/>
        <v>0</v>
      </c>
      <c r="BJ154" s="13" t="s">
        <v>130</v>
      </c>
      <c r="BK154" s="144">
        <f t="shared" si="19"/>
        <v>0</v>
      </c>
      <c r="BL154" s="13" t="s">
        <v>188</v>
      </c>
      <c r="BM154" s="143" t="s">
        <v>210</v>
      </c>
    </row>
    <row r="155" spans="2:65" s="1" customFormat="1" ht="24.15" customHeight="1">
      <c r="B155" s="131"/>
      <c r="C155" s="132" t="s">
        <v>211</v>
      </c>
      <c r="D155" s="132" t="s">
        <v>125</v>
      </c>
      <c r="E155" s="133" t="s">
        <v>212</v>
      </c>
      <c r="F155" s="134" t="s">
        <v>213</v>
      </c>
      <c r="G155" s="135" t="s">
        <v>154</v>
      </c>
      <c r="H155" s="136">
        <v>40.56</v>
      </c>
      <c r="I155" s="137"/>
      <c r="J155" s="137">
        <f t="shared" si="10"/>
        <v>0</v>
      </c>
      <c r="K155" s="138"/>
      <c r="L155" s="25"/>
      <c r="M155" s="139" t="s">
        <v>1</v>
      </c>
      <c r="N155" s="140" t="s">
        <v>38</v>
      </c>
      <c r="O155" s="141">
        <v>0.26500000000000001</v>
      </c>
      <c r="P155" s="141">
        <f t="shared" si="11"/>
        <v>10.748400000000002</v>
      </c>
      <c r="Q155" s="141">
        <v>0</v>
      </c>
      <c r="R155" s="141">
        <f t="shared" si="12"/>
        <v>0</v>
      </c>
      <c r="S155" s="141">
        <v>0</v>
      </c>
      <c r="T155" s="142">
        <f t="shared" si="13"/>
        <v>0</v>
      </c>
      <c r="AR155" s="143" t="s">
        <v>188</v>
      </c>
      <c r="AT155" s="143" t="s">
        <v>125</v>
      </c>
      <c r="AU155" s="143" t="s">
        <v>130</v>
      </c>
      <c r="AY155" s="13" t="s">
        <v>123</v>
      </c>
      <c r="BE155" s="144">
        <f t="shared" si="14"/>
        <v>0</v>
      </c>
      <c r="BF155" s="144">
        <f t="shared" si="15"/>
        <v>0</v>
      </c>
      <c r="BG155" s="144">
        <f t="shared" si="16"/>
        <v>0</v>
      </c>
      <c r="BH155" s="144">
        <f t="shared" si="17"/>
        <v>0</v>
      </c>
      <c r="BI155" s="144">
        <f t="shared" si="18"/>
        <v>0</v>
      </c>
      <c r="BJ155" s="13" t="s">
        <v>130</v>
      </c>
      <c r="BK155" s="144">
        <f t="shared" si="19"/>
        <v>0</v>
      </c>
      <c r="BL155" s="13" t="s">
        <v>188</v>
      </c>
      <c r="BM155" s="143" t="s">
        <v>214</v>
      </c>
    </row>
    <row r="156" spans="2:65" s="1" customFormat="1" ht="37.799999999999997" customHeight="1">
      <c r="B156" s="131"/>
      <c r="C156" s="145" t="s">
        <v>215</v>
      </c>
      <c r="D156" s="145" t="s">
        <v>191</v>
      </c>
      <c r="E156" s="146" t="s">
        <v>216</v>
      </c>
      <c r="F156" s="147" t="s">
        <v>217</v>
      </c>
      <c r="G156" s="148" t="s">
        <v>154</v>
      </c>
      <c r="H156" s="149">
        <v>43.805</v>
      </c>
      <c r="I156" s="150"/>
      <c r="J156" s="150">
        <f t="shared" si="10"/>
        <v>0</v>
      </c>
      <c r="K156" s="151"/>
      <c r="L156" s="152"/>
      <c r="M156" s="153" t="s">
        <v>1</v>
      </c>
      <c r="N156" s="154" t="s">
        <v>38</v>
      </c>
      <c r="O156" s="141">
        <v>0</v>
      </c>
      <c r="P156" s="141">
        <f t="shared" si="11"/>
        <v>0</v>
      </c>
      <c r="Q156" s="141">
        <v>2.2720000000000001E-2</v>
      </c>
      <c r="R156" s="141">
        <f t="shared" si="12"/>
        <v>0.99524960000000007</v>
      </c>
      <c r="S156" s="141">
        <v>0</v>
      </c>
      <c r="T156" s="142">
        <f t="shared" si="13"/>
        <v>0</v>
      </c>
      <c r="AR156" s="143" t="s">
        <v>194</v>
      </c>
      <c r="AT156" s="143" t="s">
        <v>191</v>
      </c>
      <c r="AU156" s="143" t="s">
        <v>130</v>
      </c>
      <c r="AY156" s="13" t="s">
        <v>123</v>
      </c>
      <c r="BE156" s="144">
        <f t="shared" si="14"/>
        <v>0</v>
      </c>
      <c r="BF156" s="144">
        <f t="shared" si="15"/>
        <v>0</v>
      </c>
      <c r="BG156" s="144">
        <f t="shared" si="16"/>
        <v>0</v>
      </c>
      <c r="BH156" s="144">
        <f t="shared" si="17"/>
        <v>0</v>
      </c>
      <c r="BI156" s="144">
        <f t="shared" si="18"/>
        <v>0</v>
      </c>
      <c r="BJ156" s="13" t="s">
        <v>130</v>
      </c>
      <c r="BK156" s="144">
        <f t="shared" si="19"/>
        <v>0</v>
      </c>
      <c r="BL156" s="13" t="s">
        <v>188</v>
      </c>
      <c r="BM156" s="143" t="s">
        <v>218</v>
      </c>
    </row>
    <row r="157" spans="2:65" s="1" customFormat="1" ht="24.15" customHeight="1">
      <c r="B157" s="131"/>
      <c r="C157" s="132" t="s">
        <v>7</v>
      </c>
      <c r="D157" s="132" t="s">
        <v>125</v>
      </c>
      <c r="E157" s="133" t="s">
        <v>219</v>
      </c>
      <c r="F157" s="134" t="s">
        <v>220</v>
      </c>
      <c r="G157" s="135" t="s">
        <v>134</v>
      </c>
      <c r="H157" s="136">
        <v>15.019</v>
      </c>
      <c r="I157" s="137"/>
      <c r="J157" s="137">
        <f t="shared" si="10"/>
        <v>0</v>
      </c>
      <c r="K157" s="138"/>
      <c r="L157" s="25"/>
      <c r="M157" s="139" t="s">
        <v>1</v>
      </c>
      <c r="N157" s="140" t="s">
        <v>38</v>
      </c>
      <c r="O157" s="141">
        <v>1.2E-2</v>
      </c>
      <c r="P157" s="141">
        <f t="shared" si="11"/>
        <v>0.180228</v>
      </c>
      <c r="Q157" s="141">
        <v>2.7300000000000001E-2</v>
      </c>
      <c r="R157" s="141">
        <f t="shared" si="12"/>
        <v>0.41001870000000001</v>
      </c>
      <c r="S157" s="141">
        <v>0</v>
      </c>
      <c r="T157" s="142">
        <f t="shared" si="13"/>
        <v>0</v>
      </c>
      <c r="AR157" s="143" t="s">
        <v>188</v>
      </c>
      <c r="AT157" s="143" t="s">
        <v>125</v>
      </c>
      <c r="AU157" s="143" t="s">
        <v>130</v>
      </c>
      <c r="AY157" s="13" t="s">
        <v>123</v>
      </c>
      <c r="BE157" s="144">
        <f t="shared" si="14"/>
        <v>0</v>
      </c>
      <c r="BF157" s="144">
        <f t="shared" si="15"/>
        <v>0</v>
      </c>
      <c r="BG157" s="144">
        <f t="shared" si="16"/>
        <v>0</v>
      </c>
      <c r="BH157" s="144">
        <f t="shared" si="17"/>
        <v>0</v>
      </c>
      <c r="BI157" s="144">
        <f t="shared" si="18"/>
        <v>0</v>
      </c>
      <c r="BJ157" s="13" t="s">
        <v>130</v>
      </c>
      <c r="BK157" s="144">
        <f t="shared" si="19"/>
        <v>0</v>
      </c>
      <c r="BL157" s="13" t="s">
        <v>188</v>
      </c>
      <c r="BM157" s="143" t="s">
        <v>221</v>
      </c>
    </row>
    <row r="158" spans="2:65" s="1" customFormat="1" ht="24.15" customHeight="1">
      <c r="B158" s="131"/>
      <c r="C158" s="132" t="s">
        <v>222</v>
      </c>
      <c r="D158" s="132" t="s">
        <v>125</v>
      </c>
      <c r="E158" s="133" t="s">
        <v>223</v>
      </c>
      <c r="F158" s="134" t="s">
        <v>224</v>
      </c>
      <c r="G158" s="135" t="s">
        <v>199</v>
      </c>
      <c r="H158" s="136">
        <v>25.077999999999999</v>
      </c>
      <c r="I158" s="137"/>
      <c r="J158" s="137">
        <f t="shared" si="10"/>
        <v>0</v>
      </c>
      <c r="K158" s="138"/>
      <c r="L158" s="25"/>
      <c r="M158" s="139" t="s">
        <v>1</v>
      </c>
      <c r="N158" s="140" t="s">
        <v>38</v>
      </c>
      <c r="O158" s="141">
        <v>0</v>
      </c>
      <c r="P158" s="141">
        <f t="shared" si="11"/>
        <v>0</v>
      </c>
      <c r="Q158" s="141">
        <v>0</v>
      </c>
      <c r="R158" s="141">
        <f t="shared" si="12"/>
        <v>0</v>
      </c>
      <c r="S158" s="141">
        <v>0</v>
      </c>
      <c r="T158" s="142">
        <f t="shared" si="13"/>
        <v>0</v>
      </c>
      <c r="AR158" s="143" t="s">
        <v>188</v>
      </c>
      <c r="AT158" s="143" t="s">
        <v>125</v>
      </c>
      <c r="AU158" s="143" t="s">
        <v>130</v>
      </c>
      <c r="AY158" s="13" t="s">
        <v>123</v>
      </c>
      <c r="BE158" s="144">
        <f t="shared" si="14"/>
        <v>0</v>
      </c>
      <c r="BF158" s="144">
        <f t="shared" si="15"/>
        <v>0</v>
      </c>
      <c r="BG158" s="144">
        <f t="shared" si="16"/>
        <v>0</v>
      </c>
      <c r="BH158" s="144">
        <f t="shared" si="17"/>
        <v>0</v>
      </c>
      <c r="BI158" s="144">
        <f t="shared" si="18"/>
        <v>0</v>
      </c>
      <c r="BJ158" s="13" t="s">
        <v>130</v>
      </c>
      <c r="BK158" s="144">
        <f t="shared" si="19"/>
        <v>0</v>
      </c>
      <c r="BL158" s="13" t="s">
        <v>188</v>
      </c>
      <c r="BM158" s="143" t="s">
        <v>225</v>
      </c>
    </row>
    <row r="159" spans="2:65" s="11" customFormat="1" ht="22.8" customHeight="1">
      <c r="B159" s="120"/>
      <c r="D159" s="121" t="s">
        <v>71</v>
      </c>
      <c r="E159" s="129" t="s">
        <v>226</v>
      </c>
      <c r="F159" s="129" t="s">
        <v>227</v>
      </c>
      <c r="J159" s="130">
        <f>BK159</f>
        <v>0</v>
      </c>
      <c r="L159" s="120"/>
      <c r="M159" s="124"/>
      <c r="P159" s="125">
        <f>SUM(P160:P166)</f>
        <v>140.57181</v>
      </c>
      <c r="R159" s="125">
        <f>SUM(R160:R166)</f>
        <v>2.0168612000000001</v>
      </c>
      <c r="T159" s="126">
        <f>SUM(T160:T166)</f>
        <v>0</v>
      </c>
      <c r="AR159" s="121" t="s">
        <v>130</v>
      </c>
      <c r="AT159" s="127" t="s">
        <v>71</v>
      </c>
      <c r="AU159" s="127" t="s">
        <v>80</v>
      </c>
      <c r="AY159" s="121" t="s">
        <v>123</v>
      </c>
      <c r="BK159" s="128">
        <f>SUM(BK160:BK166)</f>
        <v>0</v>
      </c>
    </row>
    <row r="160" spans="2:65" s="1" customFormat="1" ht="16.5" customHeight="1">
      <c r="B160" s="131"/>
      <c r="C160" s="132" t="s">
        <v>228</v>
      </c>
      <c r="D160" s="132" t="s">
        <v>125</v>
      </c>
      <c r="E160" s="133" t="s">
        <v>229</v>
      </c>
      <c r="F160" s="134" t="s">
        <v>230</v>
      </c>
      <c r="G160" s="135" t="s">
        <v>154</v>
      </c>
      <c r="H160" s="136">
        <v>87.5</v>
      </c>
      <c r="I160" s="137"/>
      <c r="J160" s="137">
        <f t="shared" ref="J160:J166" si="20">ROUND(I160*H160,2)</f>
        <v>0</v>
      </c>
      <c r="K160" s="138"/>
      <c r="L160" s="25"/>
      <c r="M160" s="139" t="s">
        <v>1</v>
      </c>
      <c r="N160" s="140" t="s">
        <v>38</v>
      </c>
      <c r="O160" s="141">
        <v>1.40547</v>
      </c>
      <c r="P160" s="141">
        <f t="shared" ref="P160:P166" si="21">O160*H160</f>
        <v>122.97862499999999</v>
      </c>
      <c r="Q160" s="141">
        <v>0</v>
      </c>
      <c r="R160" s="141">
        <f t="shared" ref="R160:R166" si="22">Q160*H160</f>
        <v>0</v>
      </c>
      <c r="S160" s="141">
        <v>0</v>
      </c>
      <c r="T160" s="142">
        <f t="shared" ref="T160:T166" si="23">S160*H160</f>
        <v>0</v>
      </c>
      <c r="AR160" s="143" t="s">
        <v>188</v>
      </c>
      <c r="AT160" s="143" t="s">
        <v>125</v>
      </c>
      <c r="AU160" s="143" t="s">
        <v>130</v>
      </c>
      <c r="AY160" s="13" t="s">
        <v>123</v>
      </c>
      <c r="BE160" s="144">
        <f t="shared" ref="BE160:BE166" si="24">IF(N160="základná",J160,0)</f>
        <v>0</v>
      </c>
      <c r="BF160" s="144">
        <f t="shared" ref="BF160:BF166" si="25">IF(N160="znížená",J160,0)</f>
        <v>0</v>
      </c>
      <c r="BG160" s="144">
        <f t="shared" ref="BG160:BG166" si="26">IF(N160="zákl. prenesená",J160,0)</f>
        <v>0</v>
      </c>
      <c r="BH160" s="144">
        <f t="shared" ref="BH160:BH166" si="27">IF(N160="zníž. prenesená",J160,0)</f>
        <v>0</v>
      </c>
      <c r="BI160" s="144">
        <f t="shared" ref="BI160:BI166" si="28">IF(N160="nulová",J160,0)</f>
        <v>0</v>
      </c>
      <c r="BJ160" s="13" t="s">
        <v>130</v>
      </c>
      <c r="BK160" s="144">
        <f t="shared" ref="BK160:BK166" si="29">ROUND(I160*H160,2)</f>
        <v>0</v>
      </c>
      <c r="BL160" s="13" t="s">
        <v>188</v>
      </c>
      <c r="BM160" s="143" t="s">
        <v>231</v>
      </c>
    </row>
    <row r="161" spans="2:65" s="1" customFormat="1" ht="24.15" customHeight="1">
      <c r="B161" s="131"/>
      <c r="C161" s="145" t="s">
        <v>232</v>
      </c>
      <c r="D161" s="145" t="s">
        <v>191</v>
      </c>
      <c r="E161" s="146" t="s">
        <v>233</v>
      </c>
      <c r="F161" s="147" t="s">
        <v>234</v>
      </c>
      <c r="G161" s="148" t="s">
        <v>134</v>
      </c>
      <c r="H161" s="149">
        <v>3.36</v>
      </c>
      <c r="I161" s="150"/>
      <c r="J161" s="150">
        <f t="shared" si="20"/>
        <v>0</v>
      </c>
      <c r="K161" s="151"/>
      <c r="L161" s="152"/>
      <c r="M161" s="153" t="s">
        <v>1</v>
      </c>
      <c r="N161" s="154" t="s">
        <v>38</v>
      </c>
      <c r="O161" s="141">
        <v>0</v>
      </c>
      <c r="P161" s="141">
        <f t="shared" si="21"/>
        <v>0</v>
      </c>
      <c r="Q161" s="141">
        <v>0.44</v>
      </c>
      <c r="R161" s="141">
        <f t="shared" si="22"/>
        <v>1.4783999999999999</v>
      </c>
      <c r="S161" s="141">
        <v>0</v>
      </c>
      <c r="T161" s="142">
        <f t="shared" si="23"/>
        <v>0</v>
      </c>
      <c r="AR161" s="143" t="s">
        <v>194</v>
      </c>
      <c r="AT161" s="143" t="s">
        <v>191</v>
      </c>
      <c r="AU161" s="143" t="s">
        <v>130</v>
      </c>
      <c r="AY161" s="13" t="s">
        <v>123</v>
      </c>
      <c r="BE161" s="144">
        <f t="shared" si="24"/>
        <v>0</v>
      </c>
      <c r="BF161" s="144">
        <f t="shared" si="25"/>
        <v>0</v>
      </c>
      <c r="BG161" s="144">
        <f t="shared" si="26"/>
        <v>0</v>
      </c>
      <c r="BH161" s="144">
        <f t="shared" si="27"/>
        <v>0</v>
      </c>
      <c r="BI161" s="144">
        <f t="shared" si="28"/>
        <v>0</v>
      </c>
      <c r="BJ161" s="13" t="s">
        <v>130</v>
      </c>
      <c r="BK161" s="144">
        <f t="shared" si="29"/>
        <v>0</v>
      </c>
      <c r="BL161" s="13" t="s">
        <v>188</v>
      </c>
      <c r="BM161" s="143" t="s">
        <v>235</v>
      </c>
    </row>
    <row r="162" spans="2:65" s="1" customFormat="1" ht="16.5" customHeight="1">
      <c r="B162" s="131"/>
      <c r="C162" s="132" t="s">
        <v>236</v>
      </c>
      <c r="D162" s="132" t="s">
        <v>125</v>
      </c>
      <c r="E162" s="133" t="s">
        <v>237</v>
      </c>
      <c r="F162" s="134" t="s">
        <v>238</v>
      </c>
      <c r="G162" s="135" t="s">
        <v>134</v>
      </c>
      <c r="H162" s="136">
        <v>2.5</v>
      </c>
      <c r="I162" s="137"/>
      <c r="J162" s="137">
        <f t="shared" si="20"/>
        <v>0</v>
      </c>
      <c r="K162" s="138"/>
      <c r="L162" s="25"/>
      <c r="M162" s="139" t="s">
        <v>1</v>
      </c>
      <c r="N162" s="140" t="s">
        <v>38</v>
      </c>
      <c r="O162" s="141">
        <v>0.28809000000000001</v>
      </c>
      <c r="P162" s="141">
        <f t="shared" si="21"/>
        <v>0.720225</v>
      </c>
      <c r="Q162" s="141">
        <v>2.5999999999999998E-4</v>
      </c>
      <c r="R162" s="141">
        <f t="shared" si="22"/>
        <v>6.4999999999999997E-4</v>
      </c>
      <c r="S162" s="141">
        <v>0</v>
      </c>
      <c r="T162" s="142">
        <f t="shared" si="23"/>
        <v>0</v>
      </c>
      <c r="AR162" s="143" t="s">
        <v>188</v>
      </c>
      <c r="AT162" s="143" t="s">
        <v>125</v>
      </c>
      <c r="AU162" s="143" t="s">
        <v>130</v>
      </c>
      <c r="AY162" s="13" t="s">
        <v>123</v>
      </c>
      <c r="BE162" s="144">
        <f t="shared" si="24"/>
        <v>0</v>
      </c>
      <c r="BF162" s="144">
        <f t="shared" si="25"/>
        <v>0</v>
      </c>
      <c r="BG162" s="144">
        <f t="shared" si="26"/>
        <v>0</v>
      </c>
      <c r="BH162" s="144">
        <f t="shared" si="27"/>
        <v>0</v>
      </c>
      <c r="BI162" s="144">
        <f t="shared" si="28"/>
        <v>0</v>
      </c>
      <c r="BJ162" s="13" t="s">
        <v>130</v>
      </c>
      <c r="BK162" s="144">
        <f t="shared" si="29"/>
        <v>0</v>
      </c>
      <c r="BL162" s="13" t="s">
        <v>188</v>
      </c>
      <c r="BM162" s="143" t="s">
        <v>239</v>
      </c>
    </row>
    <row r="163" spans="2:65" s="1" customFormat="1" ht="16.5" customHeight="1">
      <c r="B163" s="131"/>
      <c r="C163" s="132" t="s">
        <v>240</v>
      </c>
      <c r="D163" s="132" t="s">
        <v>125</v>
      </c>
      <c r="E163" s="133" t="s">
        <v>241</v>
      </c>
      <c r="F163" s="134" t="s">
        <v>242</v>
      </c>
      <c r="G163" s="135" t="s">
        <v>154</v>
      </c>
      <c r="H163" s="136">
        <v>20.28</v>
      </c>
      <c r="I163" s="137"/>
      <c r="J163" s="137">
        <f t="shared" si="20"/>
        <v>0</v>
      </c>
      <c r="K163" s="138"/>
      <c r="L163" s="25"/>
      <c r="M163" s="139" t="s">
        <v>1</v>
      </c>
      <c r="N163" s="140" t="s">
        <v>38</v>
      </c>
      <c r="O163" s="141">
        <v>0.83199999999999996</v>
      </c>
      <c r="P163" s="141">
        <f t="shared" si="21"/>
        <v>16.872959999999999</v>
      </c>
      <c r="Q163" s="141">
        <v>2.504E-2</v>
      </c>
      <c r="R163" s="141">
        <f t="shared" si="22"/>
        <v>0.50781120000000002</v>
      </c>
      <c r="S163" s="141">
        <v>0</v>
      </c>
      <c r="T163" s="142">
        <f t="shared" si="23"/>
        <v>0</v>
      </c>
      <c r="AR163" s="143" t="s">
        <v>188</v>
      </c>
      <c r="AT163" s="143" t="s">
        <v>125</v>
      </c>
      <c r="AU163" s="143" t="s">
        <v>130</v>
      </c>
      <c r="AY163" s="13" t="s">
        <v>123</v>
      </c>
      <c r="BE163" s="144">
        <f t="shared" si="24"/>
        <v>0</v>
      </c>
      <c r="BF163" s="144">
        <f t="shared" si="25"/>
        <v>0</v>
      </c>
      <c r="BG163" s="144">
        <f t="shared" si="26"/>
        <v>0</v>
      </c>
      <c r="BH163" s="144">
        <f t="shared" si="27"/>
        <v>0</v>
      </c>
      <c r="BI163" s="144">
        <f t="shared" si="28"/>
        <v>0</v>
      </c>
      <c r="BJ163" s="13" t="s">
        <v>130</v>
      </c>
      <c r="BK163" s="144">
        <f t="shared" si="29"/>
        <v>0</v>
      </c>
      <c r="BL163" s="13" t="s">
        <v>188</v>
      </c>
      <c r="BM163" s="143" t="s">
        <v>243</v>
      </c>
    </row>
    <row r="164" spans="2:65" s="1" customFormat="1" ht="24.15" customHeight="1">
      <c r="B164" s="131"/>
      <c r="C164" s="145" t="s">
        <v>244</v>
      </c>
      <c r="D164" s="145" t="s">
        <v>191</v>
      </c>
      <c r="E164" s="146" t="s">
        <v>245</v>
      </c>
      <c r="F164" s="147" t="s">
        <v>246</v>
      </c>
      <c r="G164" s="148" t="s">
        <v>128</v>
      </c>
      <c r="H164" s="149">
        <v>1</v>
      </c>
      <c r="I164" s="150"/>
      <c r="J164" s="150">
        <f t="shared" si="20"/>
        <v>0</v>
      </c>
      <c r="K164" s="151"/>
      <c r="L164" s="152"/>
      <c r="M164" s="153" t="s">
        <v>1</v>
      </c>
      <c r="N164" s="154" t="s">
        <v>38</v>
      </c>
      <c r="O164" s="141">
        <v>0</v>
      </c>
      <c r="P164" s="141">
        <f t="shared" si="21"/>
        <v>0</v>
      </c>
      <c r="Q164" s="141">
        <v>1.4999999999999999E-2</v>
      </c>
      <c r="R164" s="141">
        <f t="shared" si="22"/>
        <v>1.4999999999999999E-2</v>
      </c>
      <c r="S164" s="141">
        <v>0</v>
      </c>
      <c r="T164" s="142">
        <f t="shared" si="23"/>
        <v>0</v>
      </c>
      <c r="AR164" s="143" t="s">
        <v>194</v>
      </c>
      <c r="AT164" s="143" t="s">
        <v>191</v>
      </c>
      <c r="AU164" s="143" t="s">
        <v>130</v>
      </c>
      <c r="AY164" s="13" t="s">
        <v>123</v>
      </c>
      <c r="BE164" s="144">
        <f t="shared" si="24"/>
        <v>0</v>
      </c>
      <c r="BF164" s="144">
        <f t="shared" si="25"/>
        <v>0</v>
      </c>
      <c r="BG164" s="144">
        <f t="shared" si="26"/>
        <v>0</v>
      </c>
      <c r="BH164" s="144">
        <f t="shared" si="27"/>
        <v>0</v>
      </c>
      <c r="BI164" s="144">
        <f t="shared" si="28"/>
        <v>0</v>
      </c>
      <c r="BJ164" s="13" t="s">
        <v>130</v>
      </c>
      <c r="BK164" s="144">
        <f t="shared" si="29"/>
        <v>0</v>
      </c>
      <c r="BL164" s="13" t="s">
        <v>188</v>
      </c>
      <c r="BM164" s="143" t="s">
        <v>247</v>
      </c>
    </row>
    <row r="165" spans="2:65" s="1" customFormat="1" ht="44.25" customHeight="1">
      <c r="B165" s="131"/>
      <c r="C165" s="145" t="s">
        <v>248</v>
      </c>
      <c r="D165" s="145" t="s">
        <v>191</v>
      </c>
      <c r="E165" s="146" t="s">
        <v>249</v>
      </c>
      <c r="F165" s="147" t="s">
        <v>250</v>
      </c>
      <c r="G165" s="148" t="s">
        <v>128</v>
      </c>
      <c r="H165" s="149">
        <v>1</v>
      </c>
      <c r="I165" s="150"/>
      <c r="J165" s="150">
        <f t="shared" si="20"/>
        <v>0</v>
      </c>
      <c r="K165" s="151"/>
      <c r="L165" s="152"/>
      <c r="M165" s="153" t="s">
        <v>1</v>
      </c>
      <c r="N165" s="154" t="s">
        <v>38</v>
      </c>
      <c r="O165" s="141">
        <v>0</v>
      </c>
      <c r="P165" s="141">
        <f t="shared" si="21"/>
        <v>0</v>
      </c>
      <c r="Q165" s="141">
        <v>1.4999999999999999E-2</v>
      </c>
      <c r="R165" s="141">
        <f t="shared" si="22"/>
        <v>1.4999999999999999E-2</v>
      </c>
      <c r="S165" s="141">
        <v>0</v>
      </c>
      <c r="T165" s="142">
        <f t="shared" si="23"/>
        <v>0</v>
      </c>
      <c r="AR165" s="143" t="s">
        <v>194</v>
      </c>
      <c r="AT165" s="143" t="s">
        <v>191</v>
      </c>
      <c r="AU165" s="143" t="s">
        <v>130</v>
      </c>
      <c r="AY165" s="13" t="s">
        <v>123</v>
      </c>
      <c r="BE165" s="144">
        <f t="shared" si="24"/>
        <v>0</v>
      </c>
      <c r="BF165" s="144">
        <f t="shared" si="25"/>
        <v>0</v>
      </c>
      <c r="BG165" s="144">
        <f t="shared" si="26"/>
        <v>0</v>
      </c>
      <c r="BH165" s="144">
        <f t="shared" si="27"/>
        <v>0</v>
      </c>
      <c r="BI165" s="144">
        <f t="shared" si="28"/>
        <v>0</v>
      </c>
      <c r="BJ165" s="13" t="s">
        <v>130</v>
      </c>
      <c r="BK165" s="144">
        <f t="shared" si="29"/>
        <v>0</v>
      </c>
      <c r="BL165" s="13" t="s">
        <v>188</v>
      </c>
      <c r="BM165" s="143" t="s">
        <v>251</v>
      </c>
    </row>
    <row r="166" spans="2:65" s="1" customFormat="1" ht="21.75" customHeight="1">
      <c r="B166" s="131"/>
      <c r="C166" s="132" t="s">
        <v>252</v>
      </c>
      <c r="D166" s="132" t="s">
        <v>125</v>
      </c>
      <c r="E166" s="133" t="s">
        <v>253</v>
      </c>
      <c r="F166" s="134" t="s">
        <v>254</v>
      </c>
      <c r="G166" s="135" t="s">
        <v>199</v>
      </c>
      <c r="H166" s="136">
        <v>81.162000000000006</v>
      </c>
      <c r="I166" s="137"/>
      <c r="J166" s="137">
        <f t="shared" si="20"/>
        <v>0</v>
      </c>
      <c r="K166" s="138"/>
      <c r="L166" s="25"/>
      <c r="M166" s="139" t="s">
        <v>1</v>
      </c>
      <c r="N166" s="140" t="s">
        <v>38</v>
      </c>
      <c r="O166" s="141">
        <v>0</v>
      </c>
      <c r="P166" s="141">
        <f t="shared" si="21"/>
        <v>0</v>
      </c>
      <c r="Q166" s="141">
        <v>0</v>
      </c>
      <c r="R166" s="141">
        <f t="shared" si="22"/>
        <v>0</v>
      </c>
      <c r="S166" s="141">
        <v>0</v>
      </c>
      <c r="T166" s="142">
        <f t="shared" si="23"/>
        <v>0</v>
      </c>
      <c r="AR166" s="143" t="s">
        <v>188</v>
      </c>
      <c r="AT166" s="143" t="s">
        <v>125</v>
      </c>
      <c r="AU166" s="143" t="s">
        <v>130</v>
      </c>
      <c r="AY166" s="13" t="s">
        <v>123</v>
      </c>
      <c r="BE166" s="144">
        <f t="shared" si="24"/>
        <v>0</v>
      </c>
      <c r="BF166" s="144">
        <f t="shared" si="25"/>
        <v>0</v>
      </c>
      <c r="BG166" s="144">
        <f t="shared" si="26"/>
        <v>0</v>
      </c>
      <c r="BH166" s="144">
        <f t="shared" si="27"/>
        <v>0</v>
      </c>
      <c r="BI166" s="144">
        <f t="shared" si="28"/>
        <v>0</v>
      </c>
      <c r="BJ166" s="13" t="s">
        <v>130</v>
      </c>
      <c r="BK166" s="144">
        <f t="shared" si="29"/>
        <v>0</v>
      </c>
      <c r="BL166" s="13" t="s">
        <v>188</v>
      </c>
      <c r="BM166" s="143" t="s">
        <v>255</v>
      </c>
    </row>
    <row r="167" spans="2:65" s="11" customFormat="1" ht="22.8" customHeight="1">
      <c r="B167" s="120"/>
      <c r="D167" s="121" t="s">
        <v>71</v>
      </c>
      <c r="E167" s="129" t="s">
        <v>256</v>
      </c>
      <c r="F167" s="129" t="s">
        <v>257</v>
      </c>
      <c r="J167" s="130">
        <f>BK167</f>
        <v>0</v>
      </c>
      <c r="L167" s="120"/>
      <c r="M167" s="124"/>
      <c r="P167" s="125">
        <f>SUM(P168:P170)</f>
        <v>84.763199999999998</v>
      </c>
      <c r="R167" s="125">
        <f>SUM(R168:R170)</f>
        <v>3.848E-2</v>
      </c>
      <c r="T167" s="126">
        <f>SUM(T168:T170)</f>
        <v>0</v>
      </c>
      <c r="AR167" s="121" t="s">
        <v>130</v>
      </c>
      <c r="AT167" s="127" t="s">
        <v>71</v>
      </c>
      <c r="AU167" s="127" t="s">
        <v>80</v>
      </c>
      <c r="AY167" s="121" t="s">
        <v>123</v>
      </c>
      <c r="BK167" s="128">
        <f>SUM(BK168:BK170)</f>
        <v>0</v>
      </c>
    </row>
    <row r="168" spans="2:65" s="1" customFormat="1" ht="24.15" customHeight="1">
      <c r="B168" s="131"/>
      <c r="C168" s="132" t="s">
        <v>258</v>
      </c>
      <c r="D168" s="132" t="s">
        <v>125</v>
      </c>
      <c r="E168" s="133" t="s">
        <v>259</v>
      </c>
      <c r="F168" s="134" t="s">
        <v>260</v>
      </c>
      <c r="G168" s="135" t="s">
        <v>154</v>
      </c>
      <c r="H168" s="136">
        <v>80</v>
      </c>
      <c r="I168" s="137"/>
      <c r="J168" s="137">
        <f>ROUND(I168*H168,2)</f>
        <v>0</v>
      </c>
      <c r="K168" s="138"/>
      <c r="L168" s="25"/>
      <c r="M168" s="139" t="s">
        <v>1</v>
      </c>
      <c r="N168" s="140" t="s">
        <v>38</v>
      </c>
      <c r="O168" s="141">
        <v>1.0595399999999999</v>
      </c>
      <c r="P168" s="141">
        <f>O168*H168</f>
        <v>84.763199999999998</v>
      </c>
      <c r="Q168" s="141">
        <v>4.0000000000000003E-5</v>
      </c>
      <c r="R168" s="141">
        <f>Q168*H168</f>
        <v>3.2000000000000002E-3</v>
      </c>
      <c r="S168" s="141">
        <v>0</v>
      </c>
      <c r="T168" s="142">
        <f>S168*H168</f>
        <v>0</v>
      </c>
      <c r="AR168" s="143" t="s">
        <v>188</v>
      </c>
      <c r="AT168" s="143" t="s">
        <v>125</v>
      </c>
      <c r="AU168" s="143" t="s">
        <v>130</v>
      </c>
      <c r="AY168" s="13" t="s">
        <v>123</v>
      </c>
      <c r="BE168" s="144">
        <f>IF(N168="základná",J168,0)</f>
        <v>0</v>
      </c>
      <c r="BF168" s="144">
        <f>IF(N168="znížená",J168,0)</f>
        <v>0</v>
      </c>
      <c r="BG168" s="144">
        <f>IF(N168="zákl. prenesená",J168,0)</f>
        <v>0</v>
      </c>
      <c r="BH168" s="144">
        <f>IF(N168="zníž. prenesená",J168,0)</f>
        <v>0</v>
      </c>
      <c r="BI168" s="144">
        <f>IF(N168="nulová",J168,0)</f>
        <v>0</v>
      </c>
      <c r="BJ168" s="13" t="s">
        <v>130</v>
      </c>
      <c r="BK168" s="144">
        <f>ROUND(I168*H168,2)</f>
        <v>0</v>
      </c>
      <c r="BL168" s="13" t="s">
        <v>188</v>
      </c>
      <c r="BM168" s="143" t="s">
        <v>261</v>
      </c>
    </row>
    <row r="169" spans="2:65" s="1" customFormat="1" ht="16.5" customHeight="1">
      <c r="B169" s="131"/>
      <c r="C169" s="145" t="s">
        <v>262</v>
      </c>
      <c r="D169" s="145" t="s">
        <v>191</v>
      </c>
      <c r="E169" s="146" t="s">
        <v>263</v>
      </c>
      <c r="F169" s="147" t="s">
        <v>264</v>
      </c>
      <c r="G169" s="148" t="s">
        <v>134</v>
      </c>
      <c r="H169" s="149">
        <v>4</v>
      </c>
      <c r="I169" s="150"/>
      <c r="J169" s="150">
        <f>ROUND(I169*H169,2)</f>
        <v>0</v>
      </c>
      <c r="K169" s="151"/>
      <c r="L169" s="152"/>
      <c r="M169" s="153" t="s">
        <v>1</v>
      </c>
      <c r="N169" s="154" t="s">
        <v>38</v>
      </c>
      <c r="O169" s="141">
        <v>0</v>
      </c>
      <c r="P169" s="141">
        <f>O169*H169</f>
        <v>0</v>
      </c>
      <c r="Q169" s="141">
        <v>8.8199999999999997E-3</v>
      </c>
      <c r="R169" s="141">
        <f>Q169*H169</f>
        <v>3.5279999999999999E-2</v>
      </c>
      <c r="S169" s="141">
        <v>0</v>
      </c>
      <c r="T169" s="142">
        <f>S169*H169</f>
        <v>0</v>
      </c>
      <c r="AR169" s="143" t="s">
        <v>194</v>
      </c>
      <c r="AT169" s="143" t="s">
        <v>191</v>
      </c>
      <c r="AU169" s="143" t="s">
        <v>130</v>
      </c>
      <c r="AY169" s="13" t="s">
        <v>123</v>
      </c>
      <c r="BE169" s="144">
        <f>IF(N169="základná",J169,0)</f>
        <v>0</v>
      </c>
      <c r="BF169" s="144">
        <f>IF(N169="znížená",J169,0)</f>
        <v>0</v>
      </c>
      <c r="BG169" s="144">
        <f>IF(N169="zákl. prenesená",J169,0)</f>
        <v>0</v>
      </c>
      <c r="BH169" s="144">
        <f>IF(N169="zníž. prenesená",J169,0)</f>
        <v>0</v>
      </c>
      <c r="BI169" s="144">
        <f>IF(N169="nulová",J169,0)</f>
        <v>0</v>
      </c>
      <c r="BJ169" s="13" t="s">
        <v>130</v>
      </c>
      <c r="BK169" s="144">
        <f>ROUND(I169*H169,2)</f>
        <v>0</v>
      </c>
      <c r="BL169" s="13" t="s">
        <v>188</v>
      </c>
      <c r="BM169" s="143" t="s">
        <v>265</v>
      </c>
    </row>
    <row r="170" spans="2:65" s="1" customFormat="1" ht="24.15" customHeight="1">
      <c r="B170" s="131"/>
      <c r="C170" s="132" t="s">
        <v>266</v>
      </c>
      <c r="D170" s="132" t="s">
        <v>125</v>
      </c>
      <c r="E170" s="133" t="s">
        <v>267</v>
      </c>
      <c r="F170" s="134" t="s">
        <v>268</v>
      </c>
      <c r="G170" s="135" t="s">
        <v>199</v>
      </c>
      <c r="H170" s="136">
        <v>34.384</v>
      </c>
      <c r="I170" s="137"/>
      <c r="J170" s="137">
        <f>ROUND(I170*H170,2)</f>
        <v>0</v>
      </c>
      <c r="K170" s="138"/>
      <c r="L170" s="25"/>
      <c r="M170" s="139" t="s">
        <v>1</v>
      </c>
      <c r="N170" s="140" t="s">
        <v>38</v>
      </c>
      <c r="O170" s="141">
        <v>0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188</v>
      </c>
      <c r="AT170" s="143" t="s">
        <v>125</v>
      </c>
      <c r="AU170" s="143" t="s">
        <v>130</v>
      </c>
      <c r="AY170" s="13" t="s">
        <v>123</v>
      </c>
      <c r="BE170" s="144">
        <f>IF(N170="základná",J170,0)</f>
        <v>0</v>
      </c>
      <c r="BF170" s="144">
        <f>IF(N170="znížená",J170,0)</f>
        <v>0</v>
      </c>
      <c r="BG170" s="144">
        <f>IF(N170="zákl. prenesená",J170,0)</f>
        <v>0</v>
      </c>
      <c r="BH170" s="144">
        <f>IF(N170="zníž. prenesená",J170,0)</f>
        <v>0</v>
      </c>
      <c r="BI170" s="144">
        <f>IF(N170="nulová",J170,0)</f>
        <v>0</v>
      </c>
      <c r="BJ170" s="13" t="s">
        <v>130</v>
      </c>
      <c r="BK170" s="144">
        <f>ROUND(I170*H170,2)</f>
        <v>0</v>
      </c>
      <c r="BL170" s="13" t="s">
        <v>188</v>
      </c>
      <c r="BM170" s="143" t="s">
        <v>269</v>
      </c>
    </row>
    <row r="171" spans="2:65" s="11" customFormat="1" ht="22.8" customHeight="1">
      <c r="B171" s="120"/>
      <c r="D171" s="121" t="s">
        <v>71</v>
      </c>
      <c r="E171" s="129" t="s">
        <v>270</v>
      </c>
      <c r="F171" s="129" t="s">
        <v>271</v>
      </c>
      <c r="J171" s="130">
        <f>BK171</f>
        <v>0</v>
      </c>
      <c r="L171" s="120"/>
      <c r="M171" s="124"/>
      <c r="P171" s="125">
        <f>SUM(P172:P174)</f>
        <v>150.87114000000003</v>
      </c>
      <c r="R171" s="125">
        <f>SUM(R172:R174)</f>
        <v>3.0060000000000003E-2</v>
      </c>
      <c r="T171" s="126">
        <f>SUM(T172:T174)</f>
        <v>0</v>
      </c>
      <c r="AR171" s="121" t="s">
        <v>130</v>
      </c>
      <c r="AT171" s="127" t="s">
        <v>71</v>
      </c>
      <c r="AU171" s="127" t="s">
        <v>80</v>
      </c>
      <c r="AY171" s="121" t="s">
        <v>123</v>
      </c>
      <c r="BK171" s="128">
        <f>SUM(BK172:BK174)</f>
        <v>0</v>
      </c>
    </row>
    <row r="172" spans="2:65" s="1" customFormat="1" ht="16.5" customHeight="1">
      <c r="B172" s="131"/>
      <c r="C172" s="132" t="s">
        <v>194</v>
      </c>
      <c r="D172" s="132" t="s">
        <v>125</v>
      </c>
      <c r="E172" s="133" t="s">
        <v>272</v>
      </c>
      <c r="F172" s="134" t="s">
        <v>273</v>
      </c>
      <c r="G172" s="135" t="s">
        <v>274</v>
      </c>
      <c r="H172" s="136">
        <v>500</v>
      </c>
      <c r="I172" s="137"/>
      <c r="J172" s="137">
        <f>ROUND(I172*H172,2)</f>
        <v>0</v>
      </c>
      <c r="K172" s="138"/>
      <c r="L172" s="25"/>
      <c r="M172" s="139" t="s">
        <v>1</v>
      </c>
      <c r="N172" s="140" t="s">
        <v>38</v>
      </c>
      <c r="O172" s="141">
        <v>0.30114000000000002</v>
      </c>
      <c r="P172" s="141">
        <f>O172*H172</f>
        <v>150.57000000000002</v>
      </c>
      <c r="Q172" s="141">
        <v>6.0000000000000002E-5</v>
      </c>
      <c r="R172" s="141">
        <f>Q172*H172</f>
        <v>3.0000000000000002E-2</v>
      </c>
      <c r="S172" s="141">
        <v>0</v>
      </c>
      <c r="T172" s="142">
        <f>S172*H172</f>
        <v>0</v>
      </c>
      <c r="AR172" s="143" t="s">
        <v>188</v>
      </c>
      <c r="AT172" s="143" t="s">
        <v>125</v>
      </c>
      <c r="AU172" s="143" t="s">
        <v>130</v>
      </c>
      <c r="AY172" s="13" t="s">
        <v>123</v>
      </c>
      <c r="BE172" s="144">
        <f>IF(N172="základná",J172,0)</f>
        <v>0</v>
      </c>
      <c r="BF172" s="144">
        <f>IF(N172="znížená",J172,0)</f>
        <v>0</v>
      </c>
      <c r="BG172" s="144">
        <f>IF(N172="zákl. prenesená",J172,0)</f>
        <v>0</v>
      </c>
      <c r="BH172" s="144">
        <f>IF(N172="zníž. prenesená",J172,0)</f>
        <v>0</v>
      </c>
      <c r="BI172" s="144">
        <f>IF(N172="nulová",J172,0)</f>
        <v>0</v>
      </c>
      <c r="BJ172" s="13" t="s">
        <v>130</v>
      </c>
      <c r="BK172" s="144">
        <f>ROUND(I172*H172,2)</f>
        <v>0</v>
      </c>
      <c r="BL172" s="13" t="s">
        <v>188</v>
      </c>
      <c r="BM172" s="143" t="s">
        <v>275</v>
      </c>
    </row>
    <row r="173" spans="2:65" s="1" customFormat="1" ht="16.5" customHeight="1">
      <c r="B173" s="131"/>
      <c r="C173" s="132" t="s">
        <v>276</v>
      </c>
      <c r="D173" s="132" t="s">
        <v>125</v>
      </c>
      <c r="E173" s="133" t="s">
        <v>277</v>
      </c>
      <c r="F173" s="134" t="s">
        <v>278</v>
      </c>
      <c r="G173" s="135" t="s">
        <v>128</v>
      </c>
      <c r="H173" s="136">
        <v>1</v>
      </c>
      <c r="I173" s="137"/>
      <c r="J173" s="137">
        <f>ROUND(I173*H173,2)</f>
        <v>0</v>
      </c>
      <c r="K173" s="138"/>
      <c r="L173" s="25"/>
      <c r="M173" s="139" t="s">
        <v>1</v>
      </c>
      <c r="N173" s="140" t="s">
        <v>38</v>
      </c>
      <c r="O173" s="141">
        <v>0.30114000000000002</v>
      </c>
      <c r="P173" s="141">
        <f>O173*H173</f>
        <v>0.30114000000000002</v>
      </c>
      <c r="Q173" s="141">
        <v>6.0000000000000002E-5</v>
      </c>
      <c r="R173" s="141">
        <f>Q173*H173</f>
        <v>6.0000000000000002E-5</v>
      </c>
      <c r="S173" s="141">
        <v>0</v>
      </c>
      <c r="T173" s="142">
        <f>S173*H173</f>
        <v>0</v>
      </c>
      <c r="AR173" s="143" t="s">
        <v>188</v>
      </c>
      <c r="AT173" s="143" t="s">
        <v>125</v>
      </c>
      <c r="AU173" s="143" t="s">
        <v>130</v>
      </c>
      <c r="AY173" s="13" t="s">
        <v>123</v>
      </c>
      <c r="BE173" s="144">
        <f>IF(N173="základná",J173,0)</f>
        <v>0</v>
      </c>
      <c r="BF173" s="144">
        <f>IF(N173="znížená",J173,0)</f>
        <v>0</v>
      </c>
      <c r="BG173" s="144">
        <f>IF(N173="zákl. prenesená",J173,0)</f>
        <v>0</v>
      </c>
      <c r="BH173" s="144">
        <f>IF(N173="zníž. prenesená",J173,0)</f>
        <v>0</v>
      </c>
      <c r="BI173" s="144">
        <f>IF(N173="nulová",J173,0)</f>
        <v>0</v>
      </c>
      <c r="BJ173" s="13" t="s">
        <v>130</v>
      </c>
      <c r="BK173" s="144">
        <f>ROUND(I173*H173,2)</f>
        <v>0</v>
      </c>
      <c r="BL173" s="13" t="s">
        <v>188</v>
      </c>
      <c r="BM173" s="143" t="s">
        <v>279</v>
      </c>
    </row>
    <row r="174" spans="2:65" s="1" customFormat="1" ht="24.15" customHeight="1">
      <c r="B174" s="131"/>
      <c r="C174" s="132" t="s">
        <v>280</v>
      </c>
      <c r="D174" s="132" t="s">
        <v>125</v>
      </c>
      <c r="E174" s="133" t="s">
        <v>281</v>
      </c>
      <c r="F174" s="134" t="s">
        <v>282</v>
      </c>
      <c r="G174" s="135" t="s">
        <v>199</v>
      </c>
      <c r="H174" s="136">
        <v>30.361999999999998</v>
      </c>
      <c r="I174" s="137"/>
      <c r="J174" s="137">
        <f>ROUND(I174*H174,2)</f>
        <v>0</v>
      </c>
      <c r="K174" s="138"/>
      <c r="L174" s="25"/>
      <c r="M174" s="139" t="s">
        <v>1</v>
      </c>
      <c r="N174" s="140" t="s">
        <v>38</v>
      </c>
      <c r="O174" s="141">
        <v>0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188</v>
      </c>
      <c r="AT174" s="143" t="s">
        <v>125</v>
      </c>
      <c r="AU174" s="143" t="s">
        <v>130</v>
      </c>
      <c r="AY174" s="13" t="s">
        <v>123</v>
      </c>
      <c r="BE174" s="144">
        <f>IF(N174="základná",J174,0)</f>
        <v>0</v>
      </c>
      <c r="BF174" s="144">
        <f>IF(N174="znížená",J174,0)</f>
        <v>0</v>
      </c>
      <c r="BG174" s="144">
        <f>IF(N174="zákl. prenesená",J174,0)</f>
        <v>0</v>
      </c>
      <c r="BH174" s="144">
        <f>IF(N174="zníž. prenesená",J174,0)</f>
        <v>0</v>
      </c>
      <c r="BI174" s="144">
        <f>IF(N174="nulová",J174,0)</f>
        <v>0</v>
      </c>
      <c r="BJ174" s="13" t="s">
        <v>130</v>
      </c>
      <c r="BK174" s="144">
        <f>ROUND(I174*H174,2)</f>
        <v>0</v>
      </c>
      <c r="BL174" s="13" t="s">
        <v>188</v>
      </c>
      <c r="BM174" s="143" t="s">
        <v>283</v>
      </c>
    </row>
    <row r="175" spans="2:65" s="11" customFormat="1" ht="22.8" customHeight="1">
      <c r="B175" s="120"/>
      <c r="D175" s="121" t="s">
        <v>71</v>
      </c>
      <c r="E175" s="129" t="s">
        <v>284</v>
      </c>
      <c r="F175" s="129" t="s">
        <v>285</v>
      </c>
      <c r="J175" s="130">
        <f>BK175</f>
        <v>0</v>
      </c>
      <c r="L175" s="120"/>
      <c r="M175" s="124"/>
      <c r="P175" s="125">
        <f>SUM(P176:P178)</f>
        <v>71.285011200000014</v>
      </c>
      <c r="R175" s="125">
        <f>SUM(R176:R178)</f>
        <v>8.98288E-2</v>
      </c>
      <c r="T175" s="126">
        <f>SUM(T176:T178)</f>
        <v>0</v>
      </c>
      <c r="AR175" s="121" t="s">
        <v>130</v>
      </c>
      <c r="AT175" s="127" t="s">
        <v>71</v>
      </c>
      <c r="AU175" s="127" t="s">
        <v>80</v>
      </c>
      <c r="AY175" s="121" t="s">
        <v>123</v>
      </c>
      <c r="BK175" s="128">
        <f>SUM(BK176:BK178)</f>
        <v>0</v>
      </c>
    </row>
    <row r="176" spans="2:65" s="1" customFormat="1" ht="24.15" customHeight="1">
      <c r="B176" s="131"/>
      <c r="C176" s="132" t="s">
        <v>286</v>
      </c>
      <c r="D176" s="132" t="s">
        <v>125</v>
      </c>
      <c r="E176" s="133" t="s">
        <v>287</v>
      </c>
      <c r="F176" s="134" t="s">
        <v>288</v>
      </c>
      <c r="G176" s="135" t="s">
        <v>154</v>
      </c>
      <c r="H176" s="136">
        <v>390.56</v>
      </c>
      <c r="I176" s="137"/>
      <c r="J176" s="137">
        <f>ROUND(I176*H176,2)</f>
        <v>0</v>
      </c>
      <c r="K176" s="138"/>
      <c r="L176" s="25"/>
      <c r="M176" s="139" t="s">
        <v>1</v>
      </c>
      <c r="N176" s="140" t="s">
        <v>38</v>
      </c>
      <c r="O176" s="141">
        <v>0.05</v>
      </c>
      <c r="P176" s="141">
        <f>O176*H176</f>
        <v>19.528000000000002</v>
      </c>
      <c r="Q176" s="141">
        <v>1.1E-4</v>
      </c>
      <c r="R176" s="141">
        <f>Q176*H176</f>
        <v>4.2961600000000003E-2</v>
      </c>
      <c r="S176" s="141">
        <v>0</v>
      </c>
      <c r="T176" s="142">
        <f>S176*H176</f>
        <v>0</v>
      </c>
      <c r="AR176" s="143" t="s">
        <v>188</v>
      </c>
      <c r="AT176" s="143" t="s">
        <v>125</v>
      </c>
      <c r="AU176" s="143" t="s">
        <v>130</v>
      </c>
      <c r="AY176" s="13" t="s">
        <v>123</v>
      </c>
      <c r="BE176" s="144">
        <f>IF(N176="základná",J176,0)</f>
        <v>0</v>
      </c>
      <c r="BF176" s="144">
        <f>IF(N176="znížená",J176,0)</f>
        <v>0</v>
      </c>
      <c r="BG176" s="144">
        <f>IF(N176="zákl. prenesená",J176,0)</f>
        <v>0</v>
      </c>
      <c r="BH176" s="144">
        <f>IF(N176="zníž. prenesená",J176,0)</f>
        <v>0</v>
      </c>
      <c r="BI176" s="144">
        <f>IF(N176="nulová",J176,0)</f>
        <v>0</v>
      </c>
      <c r="BJ176" s="13" t="s">
        <v>130</v>
      </c>
      <c r="BK176" s="144">
        <f>ROUND(I176*H176,2)</f>
        <v>0</v>
      </c>
      <c r="BL176" s="13" t="s">
        <v>188</v>
      </c>
      <c r="BM176" s="143" t="s">
        <v>289</v>
      </c>
    </row>
    <row r="177" spans="2:65" s="1" customFormat="1" ht="33" customHeight="1">
      <c r="B177" s="131"/>
      <c r="C177" s="132" t="s">
        <v>290</v>
      </c>
      <c r="D177" s="132" t="s">
        <v>125</v>
      </c>
      <c r="E177" s="133" t="s">
        <v>291</v>
      </c>
      <c r="F177" s="134" t="s">
        <v>292</v>
      </c>
      <c r="G177" s="135" t="s">
        <v>154</v>
      </c>
      <c r="H177" s="136">
        <v>195.28</v>
      </c>
      <c r="I177" s="137"/>
      <c r="J177" s="137">
        <f>ROUND(I177*H177,2)</f>
        <v>0</v>
      </c>
      <c r="K177" s="138"/>
      <c r="L177" s="25"/>
      <c r="M177" s="139" t="s">
        <v>1</v>
      </c>
      <c r="N177" s="140" t="s">
        <v>38</v>
      </c>
      <c r="O177" s="141">
        <v>8.4000000000000005E-2</v>
      </c>
      <c r="P177" s="141">
        <f>O177*H177</f>
        <v>16.40352</v>
      </c>
      <c r="Q177" s="141">
        <v>2.2000000000000001E-4</v>
      </c>
      <c r="R177" s="141">
        <f>Q177*H177</f>
        <v>4.2961600000000003E-2</v>
      </c>
      <c r="S177" s="141">
        <v>0</v>
      </c>
      <c r="T177" s="142">
        <f>S177*H177</f>
        <v>0</v>
      </c>
      <c r="AR177" s="143" t="s">
        <v>188</v>
      </c>
      <c r="AT177" s="143" t="s">
        <v>125</v>
      </c>
      <c r="AU177" s="143" t="s">
        <v>130</v>
      </c>
      <c r="AY177" s="13" t="s">
        <v>123</v>
      </c>
      <c r="BE177" s="144">
        <f>IF(N177="základná",J177,0)</f>
        <v>0</v>
      </c>
      <c r="BF177" s="144">
        <f>IF(N177="znížená",J177,0)</f>
        <v>0</v>
      </c>
      <c r="BG177" s="144">
        <f>IF(N177="zákl. prenesená",J177,0)</f>
        <v>0</v>
      </c>
      <c r="BH177" s="144">
        <f>IF(N177="zníž. prenesená",J177,0)</f>
        <v>0</v>
      </c>
      <c r="BI177" s="144">
        <f>IF(N177="nulová",J177,0)</f>
        <v>0</v>
      </c>
      <c r="BJ177" s="13" t="s">
        <v>130</v>
      </c>
      <c r="BK177" s="144">
        <f>ROUND(I177*H177,2)</f>
        <v>0</v>
      </c>
      <c r="BL177" s="13" t="s">
        <v>188</v>
      </c>
      <c r="BM177" s="143" t="s">
        <v>293</v>
      </c>
    </row>
    <row r="178" spans="2:65" s="1" customFormat="1" ht="37.799999999999997" customHeight="1">
      <c r="B178" s="131"/>
      <c r="C178" s="132" t="s">
        <v>294</v>
      </c>
      <c r="D178" s="132" t="s">
        <v>125</v>
      </c>
      <c r="E178" s="133" t="s">
        <v>295</v>
      </c>
      <c r="F178" s="134" t="s">
        <v>296</v>
      </c>
      <c r="G178" s="135" t="s">
        <v>154</v>
      </c>
      <c r="H178" s="136">
        <v>195.28</v>
      </c>
      <c r="I178" s="137"/>
      <c r="J178" s="137">
        <f>ROUND(I178*H178,2)</f>
        <v>0</v>
      </c>
      <c r="K178" s="138"/>
      <c r="L178" s="25"/>
      <c r="M178" s="139" t="s">
        <v>1</v>
      </c>
      <c r="N178" s="140" t="s">
        <v>38</v>
      </c>
      <c r="O178" s="141">
        <v>0.18104000000000001</v>
      </c>
      <c r="P178" s="141">
        <f>O178*H178</f>
        <v>35.353491200000001</v>
      </c>
      <c r="Q178" s="141">
        <v>2.0000000000000002E-5</v>
      </c>
      <c r="R178" s="141">
        <f>Q178*H178</f>
        <v>3.9056000000000004E-3</v>
      </c>
      <c r="S178" s="141">
        <v>0</v>
      </c>
      <c r="T178" s="142">
        <f>S178*H178</f>
        <v>0</v>
      </c>
      <c r="AR178" s="143" t="s">
        <v>188</v>
      </c>
      <c r="AT178" s="143" t="s">
        <v>125</v>
      </c>
      <c r="AU178" s="143" t="s">
        <v>130</v>
      </c>
      <c r="AY178" s="13" t="s">
        <v>123</v>
      </c>
      <c r="BE178" s="144">
        <f>IF(N178="základná",J178,0)</f>
        <v>0</v>
      </c>
      <c r="BF178" s="144">
        <f>IF(N178="znížená",J178,0)</f>
        <v>0</v>
      </c>
      <c r="BG178" s="144">
        <f>IF(N178="zákl. prenesená",J178,0)</f>
        <v>0</v>
      </c>
      <c r="BH178" s="144">
        <f>IF(N178="zníž. prenesená",J178,0)</f>
        <v>0</v>
      </c>
      <c r="BI178" s="144">
        <f>IF(N178="nulová",J178,0)</f>
        <v>0</v>
      </c>
      <c r="BJ178" s="13" t="s">
        <v>130</v>
      </c>
      <c r="BK178" s="144">
        <f>ROUND(I178*H178,2)</f>
        <v>0</v>
      </c>
      <c r="BL178" s="13" t="s">
        <v>188</v>
      </c>
      <c r="BM178" s="143" t="s">
        <v>297</v>
      </c>
    </row>
    <row r="179" spans="2:65" s="11" customFormat="1" ht="25.95" customHeight="1">
      <c r="B179" s="120"/>
      <c r="D179" s="121" t="s">
        <v>71</v>
      </c>
      <c r="E179" s="122" t="s">
        <v>298</v>
      </c>
      <c r="F179" s="122" t="s">
        <v>299</v>
      </c>
      <c r="J179" s="123">
        <f>BK179</f>
        <v>0</v>
      </c>
      <c r="L179" s="120"/>
      <c r="M179" s="124"/>
      <c r="P179" s="125">
        <f>P180</f>
        <v>0</v>
      </c>
      <c r="R179" s="125">
        <f>R180</f>
        <v>0</v>
      </c>
      <c r="T179" s="126">
        <f>T180</f>
        <v>0</v>
      </c>
      <c r="AR179" s="121" t="s">
        <v>143</v>
      </c>
      <c r="AT179" s="127" t="s">
        <v>71</v>
      </c>
      <c r="AU179" s="127" t="s">
        <v>72</v>
      </c>
      <c r="AY179" s="121" t="s">
        <v>123</v>
      </c>
      <c r="BK179" s="128">
        <f>BK180</f>
        <v>0</v>
      </c>
    </row>
    <row r="180" spans="2:65" s="1" customFormat="1" ht="16.5" customHeight="1">
      <c r="B180" s="131"/>
      <c r="C180" s="132" t="s">
        <v>300</v>
      </c>
      <c r="D180" s="132" t="s">
        <v>125</v>
      </c>
      <c r="E180" s="133" t="s">
        <v>301</v>
      </c>
      <c r="F180" s="134" t="s">
        <v>302</v>
      </c>
      <c r="G180" s="135" t="s">
        <v>303</v>
      </c>
      <c r="H180" s="136">
        <v>200</v>
      </c>
      <c r="I180" s="137"/>
      <c r="J180" s="137">
        <f>ROUND(I180*H180,2)</f>
        <v>0</v>
      </c>
      <c r="K180" s="138"/>
      <c r="L180" s="25"/>
      <c r="M180" s="155" t="s">
        <v>1</v>
      </c>
      <c r="N180" s="156" t="s">
        <v>38</v>
      </c>
      <c r="O180" s="157">
        <v>0</v>
      </c>
      <c r="P180" s="157">
        <f>O180*H180</f>
        <v>0</v>
      </c>
      <c r="Q180" s="157">
        <v>0</v>
      </c>
      <c r="R180" s="157">
        <f>Q180*H180</f>
        <v>0</v>
      </c>
      <c r="S180" s="157">
        <v>0</v>
      </c>
      <c r="T180" s="158">
        <f>S180*H180</f>
        <v>0</v>
      </c>
      <c r="AR180" s="143" t="s">
        <v>304</v>
      </c>
      <c r="AT180" s="143" t="s">
        <v>125</v>
      </c>
      <c r="AU180" s="143" t="s">
        <v>80</v>
      </c>
      <c r="AY180" s="13" t="s">
        <v>123</v>
      </c>
      <c r="BE180" s="144">
        <f>IF(N180="základná",J180,0)</f>
        <v>0</v>
      </c>
      <c r="BF180" s="144">
        <f>IF(N180="znížená",J180,0)</f>
        <v>0</v>
      </c>
      <c r="BG180" s="144">
        <f>IF(N180="zákl. prenesená",J180,0)</f>
        <v>0</v>
      </c>
      <c r="BH180" s="144">
        <f>IF(N180="zníž. prenesená",J180,0)</f>
        <v>0</v>
      </c>
      <c r="BI180" s="144">
        <f>IF(N180="nulová",J180,0)</f>
        <v>0</v>
      </c>
      <c r="BJ180" s="13" t="s">
        <v>130</v>
      </c>
      <c r="BK180" s="144">
        <f>ROUND(I180*H180,2)</f>
        <v>0</v>
      </c>
      <c r="BL180" s="13" t="s">
        <v>304</v>
      </c>
      <c r="BM180" s="143" t="s">
        <v>305</v>
      </c>
    </row>
    <row r="181" spans="2:65" s="1" customFormat="1" ht="7.05" customHeight="1">
      <c r="B181" s="40"/>
      <c r="C181" s="41"/>
      <c r="D181" s="41"/>
      <c r="E181" s="41"/>
      <c r="F181" s="41"/>
      <c r="G181" s="41"/>
      <c r="H181" s="41"/>
      <c r="I181" s="41"/>
      <c r="J181" s="41"/>
      <c r="K181" s="41"/>
      <c r="L181" s="25"/>
    </row>
  </sheetData>
  <autoFilter ref="C128:K180" xr:uid="{00000000-0009-0000-0000-000001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9"/>
  <sheetViews>
    <sheetView showGridLines="0" topLeftCell="A107" workbookViewId="0">
      <selection activeCell="C119" sqref="C119"/>
    </sheetView>
  </sheetViews>
  <sheetFormatPr defaultRowHeight="10.199999999999999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>
      <c r="L2" s="188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84</v>
      </c>
    </row>
    <row r="3" spans="2:46" ht="7.0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.05" customHeight="1">
      <c r="B4" s="16"/>
      <c r="D4" s="17" t="s">
        <v>527</v>
      </c>
      <c r="L4" s="16"/>
      <c r="M4" s="84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26.25" customHeight="1">
      <c r="B7" s="16"/>
      <c r="E7" s="197" t="str">
        <f>'Rekapitulácia stavby'!K6</f>
        <v>Poznávacia infraštruktúra v lesnom ekosystéme CHVÚ Čergov - Hradisko</v>
      </c>
      <c r="F7" s="198"/>
      <c r="G7" s="198"/>
      <c r="H7" s="198"/>
      <c r="L7" s="16"/>
    </row>
    <row r="8" spans="2:46" s="1" customFormat="1" ht="12" customHeight="1">
      <c r="B8" s="25"/>
      <c r="D8" s="22" t="s">
        <v>91</v>
      </c>
      <c r="L8" s="25"/>
    </row>
    <row r="9" spans="2:46" s="1" customFormat="1" ht="16.5" customHeight="1">
      <c r="B9" s="25"/>
      <c r="E9" s="159" t="s">
        <v>306</v>
      </c>
      <c r="F9" s="196"/>
      <c r="G9" s="196"/>
      <c r="H9" s="196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15. 11. 2022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1</v>
      </c>
      <c r="L14" s="25"/>
    </row>
    <row r="15" spans="2:46" s="1" customFormat="1" ht="18" customHeight="1">
      <c r="B15" s="25"/>
      <c r="E15" s="20" t="s">
        <v>23</v>
      </c>
      <c r="I15" s="22" t="s">
        <v>24</v>
      </c>
      <c r="J15" s="20" t="s">
        <v>1</v>
      </c>
      <c r="L15" s="25"/>
    </row>
    <row r="16" spans="2:46" s="1" customFormat="1" ht="7.0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1" t="str">
        <f>'Rekapitulácia stavby'!E14</f>
        <v xml:space="preserve"> </v>
      </c>
      <c r="F18" s="181"/>
      <c r="G18" s="181"/>
      <c r="H18" s="181"/>
      <c r="I18" s="22" t="s">
        <v>24</v>
      </c>
      <c r="J18" s="20" t="str">
        <f>'Rekapitulácia stavby'!AN14</f>
        <v/>
      </c>
      <c r="L18" s="25"/>
    </row>
    <row r="19" spans="2:12" s="1" customFormat="1" ht="7.0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22</v>
      </c>
      <c r="J20" s="20" t="s">
        <v>1</v>
      </c>
      <c r="L20" s="25"/>
    </row>
    <row r="21" spans="2:12" s="1" customFormat="1" ht="18" customHeight="1">
      <c r="B21" s="25"/>
      <c r="E21" s="20" t="s">
        <v>28</v>
      </c>
      <c r="I21" s="22" t="s">
        <v>24</v>
      </c>
      <c r="J21" s="20" t="s">
        <v>1</v>
      </c>
      <c r="L21" s="25"/>
    </row>
    <row r="22" spans="2:12" s="1" customFormat="1" ht="7.0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7.0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84" t="s">
        <v>1</v>
      </c>
      <c r="F27" s="184"/>
      <c r="G27" s="184"/>
      <c r="H27" s="184"/>
      <c r="L27" s="85"/>
    </row>
    <row r="28" spans="2:12" s="1" customFormat="1" ht="7.05" customHeight="1">
      <c r="B28" s="25"/>
      <c r="L28" s="25"/>
    </row>
    <row r="29" spans="2:12" s="1" customFormat="1" ht="7.0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ROUND(J132, 2)</f>
        <v>0</v>
      </c>
      <c r="L30" s="25"/>
    </row>
    <row r="31" spans="2:12" s="1" customFormat="1" ht="7.0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" customHeight="1">
      <c r="B33" s="25"/>
      <c r="D33" s="51" t="s">
        <v>36</v>
      </c>
      <c r="E33" s="30" t="s">
        <v>37</v>
      </c>
      <c r="F33" s="87">
        <f>ROUND((SUM(BE132:BE208)),  2)</f>
        <v>0</v>
      </c>
      <c r="G33" s="88"/>
      <c r="H33" s="88"/>
      <c r="I33" s="89">
        <v>0.2</v>
      </c>
      <c r="J33" s="87">
        <f>ROUND(((SUM(BE132:BE208))*I33),  2)</f>
        <v>0</v>
      </c>
      <c r="L33" s="25"/>
    </row>
    <row r="34" spans="2:12" s="1" customFormat="1" ht="14.4" customHeight="1">
      <c r="B34" s="25"/>
      <c r="E34" s="30" t="s">
        <v>38</v>
      </c>
      <c r="F34" s="90">
        <f>ROUND((SUM(BF132:BF208)),  2)</f>
        <v>0</v>
      </c>
      <c r="I34" s="91">
        <v>0.2</v>
      </c>
      <c r="J34" s="90">
        <f>ROUND(((SUM(BF132:BF208))*I34),  2)</f>
        <v>0</v>
      </c>
      <c r="L34" s="25"/>
    </row>
    <row r="35" spans="2:12" s="1" customFormat="1" ht="14.4" hidden="1" customHeight="1">
      <c r="B35" s="25"/>
      <c r="E35" s="22" t="s">
        <v>39</v>
      </c>
      <c r="F35" s="90">
        <f>ROUND((SUM(BG132:BG208)),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40</v>
      </c>
      <c r="F36" s="90">
        <f>ROUND((SUM(BH132:BH208)),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41</v>
      </c>
      <c r="F37" s="87">
        <f>ROUND((SUM(BI132:BI208)),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7.0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7.0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5.05" customHeight="1">
      <c r="B82" s="25"/>
      <c r="C82" s="17" t="s">
        <v>529</v>
      </c>
      <c r="L82" s="25"/>
    </row>
    <row r="83" spans="2:47" s="1" customFormat="1" ht="7.0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26.25" customHeight="1">
      <c r="B85" s="25"/>
      <c r="E85" s="197" t="str">
        <f>E7</f>
        <v>Poznávacia infraštruktúra v lesnom ekosystéme CHVÚ Čergov - Hradisko</v>
      </c>
      <c r="F85" s="198"/>
      <c r="G85" s="198"/>
      <c r="H85" s="198"/>
      <c r="L85" s="25"/>
    </row>
    <row r="86" spans="2:47" s="1" customFormat="1" ht="12" customHeight="1">
      <c r="B86" s="25"/>
      <c r="C86" s="22" t="s">
        <v>91</v>
      </c>
      <c r="L86" s="25"/>
    </row>
    <row r="87" spans="2:47" s="1" customFormat="1" ht="16.5" customHeight="1">
      <c r="B87" s="25"/>
      <c r="E87" s="159" t="str">
        <f>E9</f>
        <v>02 - Učebňa lesnej pedagogiky</v>
      </c>
      <c r="F87" s="196"/>
      <c r="G87" s="196"/>
      <c r="H87" s="196"/>
      <c r="L87" s="25"/>
    </row>
    <row r="88" spans="2:47" s="1" customFormat="1" ht="7.0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Hradisko</v>
      </c>
      <c r="I89" s="22" t="s">
        <v>19</v>
      </c>
      <c r="J89" s="48" t="str">
        <f>IF(J12="","",J12)</f>
        <v>15. 11. 2022</v>
      </c>
      <c r="L89" s="25"/>
    </row>
    <row r="90" spans="2:47" s="1" customFormat="1" ht="7.05" customHeight="1">
      <c r="B90" s="25"/>
      <c r="L90" s="25"/>
    </row>
    <row r="91" spans="2:47" s="1" customFormat="1" ht="15.15" customHeight="1">
      <c r="B91" s="25"/>
      <c r="C91" s="22" t="s">
        <v>21</v>
      </c>
      <c r="F91" s="20" t="str">
        <f>E15</f>
        <v>Dobrovoľné združenie občanov Hradisko o.z.</v>
      </c>
      <c r="I91" s="22" t="s">
        <v>27</v>
      </c>
      <c r="J91" s="23" t="str">
        <f>E21</f>
        <v>Vladimír Kubinec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30</v>
      </c>
      <c r="J92" s="23" t="str">
        <f>E24</f>
        <v xml:space="preserve"> </v>
      </c>
      <c r="L92" s="25"/>
    </row>
    <row r="93" spans="2:47" s="1" customFormat="1" ht="10.199999999999999" customHeight="1">
      <c r="B93" s="25"/>
      <c r="L93" s="25"/>
    </row>
    <row r="94" spans="2:47" s="1" customFormat="1" ht="29.25" customHeight="1">
      <c r="B94" s="25"/>
      <c r="C94" s="100" t="s">
        <v>93</v>
      </c>
      <c r="D94" s="92"/>
      <c r="E94" s="92"/>
      <c r="F94" s="92"/>
      <c r="G94" s="92"/>
      <c r="H94" s="92"/>
      <c r="I94" s="92"/>
      <c r="J94" s="101" t="s">
        <v>94</v>
      </c>
      <c r="K94" s="92"/>
      <c r="L94" s="25"/>
    </row>
    <row r="95" spans="2:47" s="1" customFormat="1" ht="10.199999999999999" customHeight="1">
      <c r="B95" s="25"/>
      <c r="L95" s="25"/>
    </row>
    <row r="96" spans="2:47" s="1" customFormat="1" ht="22.8" customHeight="1">
      <c r="B96" s="25"/>
      <c r="C96" s="102" t="s">
        <v>95</v>
      </c>
      <c r="J96" s="62">
        <f>J132</f>
        <v>0</v>
      </c>
      <c r="L96" s="25"/>
      <c r="AU96" s="13" t="s">
        <v>96</v>
      </c>
    </row>
    <row r="97" spans="2:12" s="8" customFormat="1" ht="25.05" customHeight="1">
      <c r="B97" s="103"/>
      <c r="D97" s="104" t="s">
        <v>97</v>
      </c>
      <c r="E97" s="105"/>
      <c r="F97" s="105"/>
      <c r="G97" s="105"/>
      <c r="H97" s="105"/>
      <c r="I97" s="105"/>
      <c r="J97" s="106">
        <f>J133</f>
        <v>0</v>
      </c>
      <c r="L97" s="103"/>
    </row>
    <row r="98" spans="2:12" s="9" customFormat="1" ht="19.95" customHeight="1">
      <c r="B98" s="107"/>
      <c r="D98" s="108" t="s">
        <v>98</v>
      </c>
      <c r="E98" s="109"/>
      <c r="F98" s="109"/>
      <c r="G98" s="109"/>
      <c r="H98" s="109"/>
      <c r="I98" s="109"/>
      <c r="J98" s="110">
        <f>J134</f>
        <v>0</v>
      </c>
      <c r="L98" s="107"/>
    </row>
    <row r="99" spans="2:12" s="9" customFormat="1" ht="19.95" customHeight="1">
      <c r="B99" s="107"/>
      <c r="D99" s="108" t="s">
        <v>99</v>
      </c>
      <c r="E99" s="109"/>
      <c r="F99" s="109"/>
      <c r="G99" s="109"/>
      <c r="H99" s="109"/>
      <c r="I99" s="109"/>
      <c r="J99" s="110">
        <f>J144</f>
        <v>0</v>
      </c>
      <c r="L99" s="107"/>
    </row>
    <row r="100" spans="2:12" s="9" customFormat="1" ht="19.95" customHeight="1">
      <c r="B100" s="107"/>
      <c r="D100" s="108" t="s">
        <v>307</v>
      </c>
      <c r="E100" s="109"/>
      <c r="F100" s="109"/>
      <c r="G100" s="109"/>
      <c r="H100" s="109"/>
      <c r="I100" s="109"/>
      <c r="J100" s="110">
        <f>J150</f>
        <v>0</v>
      </c>
      <c r="L100" s="107"/>
    </row>
    <row r="101" spans="2:12" s="9" customFormat="1" ht="19.95" customHeight="1">
      <c r="B101" s="107"/>
      <c r="D101" s="108" t="s">
        <v>100</v>
      </c>
      <c r="E101" s="109"/>
      <c r="F101" s="109"/>
      <c r="G101" s="109"/>
      <c r="H101" s="109"/>
      <c r="I101" s="109"/>
      <c r="J101" s="110">
        <f>J152</f>
        <v>0</v>
      </c>
      <c r="L101" s="107"/>
    </row>
    <row r="102" spans="2:12" s="9" customFormat="1" ht="19.95" customHeight="1">
      <c r="B102" s="107"/>
      <c r="D102" s="108" t="s">
        <v>308</v>
      </c>
      <c r="E102" s="109"/>
      <c r="F102" s="109"/>
      <c r="G102" s="109"/>
      <c r="H102" s="109"/>
      <c r="I102" s="109"/>
      <c r="J102" s="110">
        <f>J154</f>
        <v>0</v>
      </c>
      <c r="L102" s="107"/>
    </row>
    <row r="103" spans="2:12" s="9" customFormat="1" ht="19.95" customHeight="1">
      <c r="B103" s="107"/>
      <c r="D103" s="108" t="s">
        <v>101</v>
      </c>
      <c r="E103" s="109"/>
      <c r="F103" s="109"/>
      <c r="G103" s="109"/>
      <c r="H103" s="109"/>
      <c r="I103" s="109"/>
      <c r="J103" s="110">
        <f>J167</f>
        <v>0</v>
      </c>
      <c r="L103" s="107"/>
    </row>
    <row r="104" spans="2:12" s="8" customFormat="1" ht="25.05" customHeight="1">
      <c r="B104" s="103"/>
      <c r="D104" s="104" t="s">
        <v>102</v>
      </c>
      <c r="E104" s="105"/>
      <c r="F104" s="105"/>
      <c r="G104" s="105"/>
      <c r="H104" s="105"/>
      <c r="I104" s="105"/>
      <c r="J104" s="106">
        <f>J169</f>
        <v>0</v>
      </c>
      <c r="L104" s="103"/>
    </row>
    <row r="105" spans="2:12" s="9" customFormat="1" ht="19.95" customHeight="1">
      <c r="B105" s="107"/>
      <c r="D105" s="108" t="s">
        <v>104</v>
      </c>
      <c r="E105" s="109"/>
      <c r="F105" s="109"/>
      <c r="G105" s="109"/>
      <c r="H105" s="109"/>
      <c r="I105" s="109"/>
      <c r="J105" s="110">
        <f>J170</f>
        <v>0</v>
      </c>
      <c r="L105" s="107"/>
    </row>
    <row r="106" spans="2:12" s="9" customFormat="1" ht="19.95" customHeight="1">
      <c r="B106" s="107"/>
      <c r="D106" s="108" t="s">
        <v>105</v>
      </c>
      <c r="E106" s="109"/>
      <c r="F106" s="109"/>
      <c r="G106" s="109"/>
      <c r="H106" s="109"/>
      <c r="I106" s="109"/>
      <c r="J106" s="110">
        <f>J179</f>
        <v>0</v>
      </c>
      <c r="L106" s="107"/>
    </row>
    <row r="107" spans="2:12" s="9" customFormat="1" ht="19.95" customHeight="1">
      <c r="B107" s="107"/>
      <c r="D107" s="108" t="s">
        <v>309</v>
      </c>
      <c r="E107" s="109"/>
      <c r="F107" s="109"/>
      <c r="G107" s="109"/>
      <c r="H107" s="109"/>
      <c r="I107" s="109"/>
      <c r="J107" s="110">
        <f>J193</f>
        <v>0</v>
      </c>
      <c r="L107" s="107"/>
    </row>
    <row r="108" spans="2:12" s="9" customFormat="1" ht="19.95" customHeight="1">
      <c r="B108" s="107"/>
      <c r="D108" s="108" t="s">
        <v>107</v>
      </c>
      <c r="E108" s="109"/>
      <c r="F108" s="109"/>
      <c r="G108" s="109"/>
      <c r="H108" s="109"/>
      <c r="I108" s="109"/>
      <c r="J108" s="110">
        <f>J198</f>
        <v>0</v>
      </c>
      <c r="L108" s="107"/>
    </row>
    <row r="109" spans="2:12" s="9" customFormat="1" ht="19.95" customHeight="1">
      <c r="B109" s="107"/>
      <c r="D109" s="108" t="s">
        <v>108</v>
      </c>
      <c r="E109" s="109"/>
      <c r="F109" s="109"/>
      <c r="G109" s="109"/>
      <c r="H109" s="109"/>
      <c r="I109" s="109"/>
      <c r="J109" s="110">
        <f>J201</f>
        <v>0</v>
      </c>
      <c r="L109" s="107"/>
    </row>
    <row r="110" spans="2:12" s="8" customFormat="1" ht="25.05" customHeight="1">
      <c r="B110" s="103"/>
      <c r="D110" s="104" t="s">
        <v>310</v>
      </c>
      <c r="E110" s="105"/>
      <c r="F110" s="105"/>
      <c r="G110" s="105"/>
      <c r="H110" s="105"/>
      <c r="I110" s="105"/>
      <c r="J110" s="106">
        <f>J203</f>
        <v>0</v>
      </c>
      <c r="L110" s="103"/>
    </row>
    <row r="111" spans="2:12" s="9" customFormat="1" ht="19.95" customHeight="1">
      <c r="B111" s="107"/>
      <c r="D111" s="108" t="s">
        <v>311</v>
      </c>
      <c r="E111" s="109"/>
      <c r="F111" s="109"/>
      <c r="G111" s="109"/>
      <c r="H111" s="109"/>
      <c r="I111" s="109"/>
      <c r="J111" s="110">
        <f>J204</f>
        <v>0</v>
      </c>
      <c r="L111" s="107"/>
    </row>
    <row r="112" spans="2:12" s="8" customFormat="1" ht="25.05" customHeight="1">
      <c r="B112" s="103"/>
      <c r="D112" s="104" t="s">
        <v>109</v>
      </c>
      <c r="E112" s="105"/>
      <c r="F112" s="105"/>
      <c r="G112" s="105"/>
      <c r="H112" s="105"/>
      <c r="I112" s="105"/>
      <c r="J112" s="106">
        <f>J207</f>
        <v>0</v>
      </c>
      <c r="L112" s="103"/>
    </row>
    <row r="113" spans="2:12" s="1" customFormat="1" ht="21.75" customHeight="1">
      <c r="B113" s="25"/>
      <c r="L113" s="25"/>
    </row>
    <row r="114" spans="2:12" s="1" customFormat="1" ht="7.05" customHeight="1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25"/>
    </row>
    <row r="118" spans="2:12" s="1" customFormat="1" ht="7.05" customHeight="1"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25"/>
    </row>
    <row r="119" spans="2:12" s="1" customFormat="1" ht="25.05" customHeight="1">
      <c r="B119" s="25"/>
      <c r="C119" s="17" t="s">
        <v>527</v>
      </c>
      <c r="L119" s="25"/>
    </row>
    <row r="120" spans="2:12" s="1" customFormat="1" ht="7.05" customHeight="1">
      <c r="B120" s="25"/>
      <c r="L120" s="25"/>
    </row>
    <row r="121" spans="2:12" s="1" customFormat="1" ht="12" customHeight="1">
      <c r="B121" s="25"/>
      <c r="C121" s="22" t="s">
        <v>13</v>
      </c>
      <c r="L121" s="25"/>
    </row>
    <row r="122" spans="2:12" s="1" customFormat="1" ht="26.25" customHeight="1">
      <c r="B122" s="25"/>
      <c r="E122" s="197" t="str">
        <f>E7</f>
        <v>Poznávacia infraštruktúra v lesnom ekosystéme CHVÚ Čergov - Hradisko</v>
      </c>
      <c r="F122" s="198"/>
      <c r="G122" s="198"/>
      <c r="H122" s="198"/>
      <c r="L122" s="25"/>
    </row>
    <row r="123" spans="2:12" s="1" customFormat="1" ht="12" customHeight="1">
      <c r="B123" s="25"/>
      <c r="C123" s="22" t="s">
        <v>91</v>
      </c>
      <c r="L123" s="25"/>
    </row>
    <row r="124" spans="2:12" s="1" customFormat="1" ht="16.5" customHeight="1">
      <c r="B124" s="25"/>
      <c r="E124" s="159" t="str">
        <f>E9</f>
        <v>02 - Učebňa lesnej pedagogiky</v>
      </c>
      <c r="F124" s="196"/>
      <c r="G124" s="196"/>
      <c r="H124" s="196"/>
      <c r="L124" s="25"/>
    </row>
    <row r="125" spans="2:12" s="1" customFormat="1" ht="7.05" customHeight="1">
      <c r="B125" s="25"/>
      <c r="L125" s="25"/>
    </row>
    <row r="126" spans="2:12" s="1" customFormat="1" ht="12" customHeight="1">
      <c r="B126" s="25"/>
      <c r="C126" s="22" t="s">
        <v>17</v>
      </c>
      <c r="F126" s="20" t="str">
        <f>F12</f>
        <v>Hradisko</v>
      </c>
      <c r="I126" s="22" t="s">
        <v>19</v>
      </c>
      <c r="J126" s="48" t="str">
        <f>IF(J12="","",J12)</f>
        <v>15. 11. 2022</v>
      </c>
      <c r="L126" s="25"/>
    </row>
    <row r="127" spans="2:12" s="1" customFormat="1" ht="7.05" customHeight="1">
      <c r="B127" s="25"/>
      <c r="L127" s="25"/>
    </row>
    <row r="128" spans="2:12" s="1" customFormat="1" ht="15.15" customHeight="1">
      <c r="B128" s="25"/>
      <c r="C128" s="22" t="s">
        <v>21</v>
      </c>
      <c r="F128" s="20" t="str">
        <f>E15</f>
        <v>Dobrovoľné združenie občanov Hradisko o.z.</v>
      </c>
      <c r="I128" s="22" t="s">
        <v>27</v>
      </c>
      <c r="J128" s="23" t="str">
        <f>E21</f>
        <v>Vladimír Kubinec</v>
      </c>
      <c r="L128" s="25"/>
    </row>
    <row r="129" spans="2:65" s="1" customFormat="1" ht="15.15" customHeight="1">
      <c r="B129" s="25"/>
      <c r="C129" s="22" t="s">
        <v>25</v>
      </c>
      <c r="F129" s="20" t="str">
        <f>IF(E18="","",E18)</f>
        <v xml:space="preserve"> </v>
      </c>
      <c r="I129" s="22" t="s">
        <v>30</v>
      </c>
      <c r="J129" s="23" t="str">
        <f>E24</f>
        <v xml:space="preserve"> </v>
      </c>
      <c r="L129" s="25"/>
    </row>
    <row r="130" spans="2:65" s="1" customFormat="1" ht="10.199999999999999" customHeight="1">
      <c r="B130" s="25"/>
      <c r="L130" s="25"/>
    </row>
    <row r="131" spans="2:65" s="10" customFormat="1" ht="29.25" customHeight="1">
      <c r="B131" s="111"/>
      <c r="C131" s="112" t="s">
        <v>110</v>
      </c>
      <c r="D131" s="113" t="s">
        <v>57</v>
      </c>
      <c r="E131" s="113" t="s">
        <v>53</v>
      </c>
      <c r="F131" s="113" t="s">
        <v>54</v>
      </c>
      <c r="G131" s="113" t="s">
        <v>111</v>
      </c>
      <c r="H131" s="113" t="s">
        <v>112</v>
      </c>
      <c r="I131" s="113" t="s">
        <v>113</v>
      </c>
      <c r="J131" s="114" t="s">
        <v>94</v>
      </c>
      <c r="K131" s="115" t="s">
        <v>114</v>
      </c>
      <c r="L131" s="111"/>
      <c r="M131" s="55" t="s">
        <v>1</v>
      </c>
      <c r="N131" s="56" t="s">
        <v>36</v>
      </c>
      <c r="O131" s="56" t="s">
        <v>115</v>
      </c>
      <c r="P131" s="56" t="s">
        <v>116</v>
      </c>
      <c r="Q131" s="56" t="s">
        <v>117</v>
      </c>
      <c r="R131" s="56" t="s">
        <v>118</v>
      </c>
      <c r="S131" s="56" t="s">
        <v>119</v>
      </c>
      <c r="T131" s="57" t="s">
        <v>120</v>
      </c>
    </row>
    <row r="132" spans="2:65" s="1" customFormat="1" ht="22.8" customHeight="1">
      <c r="B132" s="25"/>
      <c r="C132" s="60" t="s">
        <v>95</v>
      </c>
      <c r="J132" s="116">
        <f>BK132</f>
        <v>0</v>
      </c>
      <c r="L132" s="25"/>
      <c r="M132" s="58"/>
      <c r="N132" s="49"/>
      <c r="O132" s="49"/>
      <c r="P132" s="117">
        <f>P133+P169+P203+P207</f>
        <v>270.68014645</v>
      </c>
      <c r="Q132" s="49"/>
      <c r="R132" s="117">
        <f>R133+R169+R203+R207</f>
        <v>15.710991719999999</v>
      </c>
      <c r="S132" s="49"/>
      <c r="T132" s="118">
        <f>T133+T169+T203+T207</f>
        <v>0</v>
      </c>
      <c r="AT132" s="13" t="s">
        <v>71</v>
      </c>
      <c r="AU132" s="13" t="s">
        <v>96</v>
      </c>
      <c r="BK132" s="119">
        <f>BK133+BK169+BK203+BK207</f>
        <v>0</v>
      </c>
    </row>
    <row r="133" spans="2:65" s="11" customFormat="1" ht="25.95" customHeight="1">
      <c r="B133" s="120"/>
      <c r="D133" s="121" t="s">
        <v>71</v>
      </c>
      <c r="E133" s="122" t="s">
        <v>121</v>
      </c>
      <c r="F133" s="122" t="s">
        <v>122</v>
      </c>
      <c r="J133" s="123">
        <f>BK133</f>
        <v>0</v>
      </c>
      <c r="L133" s="120"/>
      <c r="M133" s="124"/>
      <c r="P133" s="125">
        <f>P134+P144+P150+P152+P154+P167</f>
        <v>46.432176649999995</v>
      </c>
      <c r="R133" s="125">
        <f>R134+R144+R150+R152+R154+R167</f>
        <v>10.812041559999999</v>
      </c>
      <c r="T133" s="126">
        <f>T134+T144+T150+T152+T154+T167</f>
        <v>0</v>
      </c>
      <c r="AR133" s="121" t="s">
        <v>80</v>
      </c>
      <c r="AT133" s="127" t="s">
        <v>71</v>
      </c>
      <c r="AU133" s="127" t="s">
        <v>72</v>
      </c>
      <c r="AY133" s="121" t="s">
        <v>123</v>
      </c>
      <c r="BK133" s="128">
        <f>BK134+BK144+BK150+BK152+BK154+BK167</f>
        <v>0</v>
      </c>
    </row>
    <row r="134" spans="2:65" s="11" customFormat="1" ht="22.8" customHeight="1">
      <c r="B134" s="120"/>
      <c r="D134" s="121" t="s">
        <v>71</v>
      </c>
      <c r="E134" s="129" t="s">
        <v>80</v>
      </c>
      <c r="F134" s="129" t="s">
        <v>124</v>
      </c>
      <c r="J134" s="130">
        <f>BK134</f>
        <v>0</v>
      </c>
      <c r="L134" s="120"/>
      <c r="M134" s="124"/>
      <c r="P134" s="125">
        <f>SUM(P135:P143)</f>
        <v>7.4538029999999988</v>
      </c>
      <c r="R134" s="125">
        <f>SUM(R135:R143)</f>
        <v>0</v>
      </c>
      <c r="T134" s="126">
        <f>SUM(T135:T143)</f>
        <v>0</v>
      </c>
      <c r="AR134" s="121" t="s">
        <v>80</v>
      </c>
      <c r="AT134" s="127" t="s">
        <v>71</v>
      </c>
      <c r="AU134" s="127" t="s">
        <v>80</v>
      </c>
      <c r="AY134" s="121" t="s">
        <v>123</v>
      </c>
      <c r="BK134" s="128">
        <f>SUM(BK135:BK143)</f>
        <v>0</v>
      </c>
    </row>
    <row r="135" spans="2:65" s="1" customFormat="1" ht="24.15" customHeight="1">
      <c r="B135" s="131"/>
      <c r="C135" s="132" t="s">
        <v>80</v>
      </c>
      <c r="D135" s="132" t="s">
        <v>125</v>
      </c>
      <c r="E135" s="133" t="s">
        <v>132</v>
      </c>
      <c r="F135" s="134" t="s">
        <v>133</v>
      </c>
      <c r="G135" s="135" t="s">
        <v>134</v>
      </c>
      <c r="H135" s="136">
        <v>3.8250000000000002</v>
      </c>
      <c r="I135" s="137"/>
      <c r="J135" s="137">
        <f t="shared" ref="J135:J143" si="0">ROUND(I135*H135,2)</f>
        <v>0</v>
      </c>
      <c r="K135" s="138"/>
      <c r="L135" s="25"/>
      <c r="M135" s="139" t="s">
        <v>1</v>
      </c>
      <c r="N135" s="140" t="s">
        <v>38</v>
      </c>
      <c r="O135" s="141">
        <v>0.46</v>
      </c>
      <c r="P135" s="141">
        <f t="shared" ref="P135:P143" si="1">O135*H135</f>
        <v>1.7595000000000001</v>
      </c>
      <c r="Q135" s="141">
        <v>0</v>
      </c>
      <c r="R135" s="141">
        <f t="shared" ref="R135:R143" si="2">Q135*H135</f>
        <v>0</v>
      </c>
      <c r="S135" s="141">
        <v>0</v>
      </c>
      <c r="T135" s="142">
        <f t="shared" ref="T135:T143" si="3">S135*H135</f>
        <v>0</v>
      </c>
      <c r="AR135" s="143" t="s">
        <v>129</v>
      </c>
      <c r="AT135" s="143" t="s">
        <v>125</v>
      </c>
      <c r="AU135" s="143" t="s">
        <v>130</v>
      </c>
      <c r="AY135" s="13" t="s">
        <v>123</v>
      </c>
      <c r="BE135" s="144">
        <f t="shared" ref="BE135:BE143" si="4">IF(N135="základná",J135,0)</f>
        <v>0</v>
      </c>
      <c r="BF135" s="144">
        <f t="shared" ref="BF135:BF143" si="5">IF(N135="znížená",J135,0)</f>
        <v>0</v>
      </c>
      <c r="BG135" s="144">
        <f t="shared" ref="BG135:BG143" si="6">IF(N135="zákl. prenesená",J135,0)</f>
        <v>0</v>
      </c>
      <c r="BH135" s="144">
        <f t="shared" ref="BH135:BH143" si="7">IF(N135="zníž. prenesená",J135,0)</f>
        <v>0</v>
      </c>
      <c r="BI135" s="144">
        <f t="shared" ref="BI135:BI143" si="8">IF(N135="nulová",J135,0)</f>
        <v>0</v>
      </c>
      <c r="BJ135" s="13" t="s">
        <v>130</v>
      </c>
      <c r="BK135" s="144">
        <f t="shared" ref="BK135:BK143" si="9">ROUND(I135*H135,2)</f>
        <v>0</v>
      </c>
      <c r="BL135" s="13" t="s">
        <v>129</v>
      </c>
      <c r="BM135" s="143" t="s">
        <v>312</v>
      </c>
    </row>
    <row r="136" spans="2:65" s="1" customFormat="1" ht="24.15" customHeight="1">
      <c r="B136" s="131"/>
      <c r="C136" s="132" t="s">
        <v>130</v>
      </c>
      <c r="D136" s="132" t="s">
        <v>125</v>
      </c>
      <c r="E136" s="133" t="s">
        <v>137</v>
      </c>
      <c r="F136" s="134" t="s">
        <v>138</v>
      </c>
      <c r="G136" s="135" t="s">
        <v>134</v>
      </c>
      <c r="H136" s="136">
        <v>3.8250000000000002</v>
      </c>
      <c r="I136" s="137"/>
      <c r="J136" s="137">
        <f t="shared" si="0"/>
        <v>0</v>
      </c>
      <c r="K136" s="138"/>
      <c r="L136" s="25"/>
      <c r="M136" s="139" t="s">
        <v>1</v>
      </c>
      <c r="N136" s="140" t="s">
        <v>38</v>
      </c>
      <c r="O136" s="141">
        <v>5.6000000000000001E-2</v>
      </c>
      <c r="P136" s="141">
        <f t="shared" si="1"/>
        <v>0.2142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129</v>
      </c>
      <c r="AT136" s="143" t="s">
        <v>125</v>
      </c>
      <c r="AU136" s="143" t="s">
        <v>130</v>
      </c>
      <c r="AY136" s="13" t="s">
        <v>123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130</v>
      </c>
      <c r="BK136" s="144">
        <f t="shared" si="9"/>
        <v>0</v>
      </c>
      <c r="BL136" s="13" t="s">
        <v>129</v>
      </c>
      <c r="BM136" s="143" t="s">
        <v>313</v>
      </c>
    </row>
    <row r="137" spans="2:65" s="1" customFormat="1" ht="21.75" customHeight="1">
      <c r="B137" s="131"/>
      <c r="C137" s="132" t="s">
        <v>136</v>
      </c>
      <c r="D137" s="132" t="s">
        <v>125</v>
      </c>
      <c r="E137" s="133" t="s">
        <v>314</v>
      </c>
      <c r="F137" s="134" t="s">
        <v>315</v>
      </c>
      <c r="G137" s="135" t="s">
        <v>134</v>
      </c>
      <c r="H137" s="136">
        <v>2.3759999999999999</v>
      </c>
      <c r="I137" s="137"/>
      <c r="J137" s="137">
        <f t="shared" si="0"/>
        <v>0</v>
      </c>
      <c r="K137" s="138"/>
      <c r="L137" s="25"/>
      <c r="M137" s="139" t="s">
        <v>1</v>
      </c>
      <c r="N137" s="140" t="s">
        <v>38</v>
      </c>
      <c r="O137" s="141">
        <v>0.83799999999999997</v>
      </c>
      <c r="P137" s="141">
        <f t="shared" si="1"/>
        <v>1.9910879999999997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129</v>
      </c>
      <c r="AT137" s="143" t="s">
        <v>125</v>
      </c>
      <c r="AU137" s="143" t="s">
        <v>130</v>
      </c>
      <c r="AY137" s="13" t="s">
        <v>123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130</v>
      </c>
      <c r="BK137" s="144">
        <f t="shared" si="9"/>
        <v>0</v>
      </c>
      <c r="BL137" s="13" t="s">
        <v>129</v>
      </c>
      <c r="BM137" s="143" t="s">
        <v>316</v>
      </c>
    </row>
    <row r="138" spans="2:65" s="1" customFormat="1" ht="24.15" customHeight="1">
      <c r="B138" s="131"/>
      <c r="C138" s="132" t="s">
        <v>129</v>
      </c>
      <c r="D138" s="132" t="s">
        <v>125</v>
      </c>
      <c r="E138" s="133" t="s">
        <v>317</v>
      </c>
      <c r="F138" s="134" t="s">
        <v>318</v>
      </c>
      <c r="G138" s="135" t="s">
        <v>134</v>
      </c>
      <c r="H138" s="136">
        <v>2.3759999999999999</v>
      </c>
      <c r="I138" s="137"/>
      <c r="J138" s="137">
        <f t="shared" si="0"/>
        <v>0</v>
      </c>
      <c r="K138" s="138"/>
      <c r="L138" s="25"/>
      <c r="M138" s="139" t="s">
        <v>1</v>
      </c>
      <c r="N138" s="140" t="s">
        <v>38</v>
      </c>
      <c r="O138" s="141">
        <v>4.2000000000000003E-2</v>
      </c>
      <c r="P138" s="141">
        <f t="shared" si="1"/>
        <v>9.9792000000000006E-2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129</v>
      </c>
      <c r="AT138" s="143" t="s">
        <v>125</v>
      </c>
      <c r="AU138" s="143" t="s">
        <v>130</v>
      </c>
      <c r="AY138" s="13" t="s">
        <v>123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130</v>
      </c>
      <c r="BK138" s="144">
        <f t="shared" si="9"/>
        <v>0</v>
      </c>
      <c r="BL138" s="13" t="s">
        <v>129</v>
      </c>
      <c r="BM138" s="143" t="s">
        <v>319</v>
      </c>
    </row>
    <row r="139" spans="2:65" s="1" customFormat="1" ht="24.15" customHeight="1">
      <c r="B139" s="131"/>
      <c r="C139" s="132" t="s">
        <v>143</v>
      </c>
      <c r="D139" s="132" t="s">
        <v>125</v>
      </c>
      <c r="E139" s="133" t="s">
        <v>320</v>
      </c>
      <c r="F139" s="134" t="s">
        <v>321</v>
      </c>
      <c r="G139" s="135" t="s">
        <v>134</v>
      </c>
      <c r="H139" s="136">
        <v>2.3759999999999999</v>
      </c>
      <c r="I139" s="137"/>
      <c r="J139" s="137">
        <f t="shared" si="0"/>
        <v>0</v>
      </c>
      <c r="K139" s="138"/>
      <c r="L139" s="25"/>
      <c r="M139" s="139" t="s">
        <v>1</v>
      </c>
      <c r="N139" s="140" t="s">
        <v>38</v>
      </c>
      <c r="O139" s="141">
        <v>6.9000000000000006E-2</v>
      </c>
      <c r="P139" s="141">
        <f t="shared" si="1"/>
        <v>0.16394400000000001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129</v>
      </c>
      <c r="AT139" s="143" t="s">
        <v>125</v>
      </c>
      <c r="AU139" s="143" t="s">
        <v>130</v>
      </c>
      <c r="AY139" s="13" t="s">
        <v>123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130</v>
      </c>
      <c r="BK139" s="144">
        <f t="shared" si="9"/>
        <v>0</v>
      </c>
      <c r="BL139" s="13" t="s">
        <v>129</v>
      </c>
      <c r="BM139" s="143" t="s">
        <v>322</v>
      </c>
    </row>
    <row r="140" spans="2:65" s="1" customFormat="1" ht="37.799999999999997" customHeight="1">
      <c r="B140" s="131"/>
      <c r="C140" s="132" t="s">
        <v>147</v>
      </c>
      <c r="D140" s="132" t="s">
        <v>125</v>
      </c>
      <c r="E140" s="133" t="s">
        <v>323</v>
      </c>
      <c r="F140" s="134" t="s">
        <v>324</v>
      </c>
      <c r="G140" s="135" t="s">
        <v>134</v>
      </c>
      <c r="H140" s="136">
        <v>6.2009999999999996</v>
      </c>
      <c r="I140" s="137"/>
      <c r="J140" s="137">
        <f t="shared" si="0"/>
        <v>0</v>
      </c>
      <c r="K140" s="138"/>
      <c r="L140" s="25"/>
      <c r="M140" s="139" t="s">
        <v>1</v>
      </c>
      <c r="N140" s="140" t="s">
        <v>38</v>
      </c>
      <c r="O140" s="141">
        <v>0.38200000000000001</v>
      </c>
      <c r="P140" s="141">
        <f t="shared" si="1"/>
        <v>2.3687819999999999</v>
      </c>
      <c r="Q140" s="141">
        <v>0</v>
      </c>
      <c r="R140" s="141">
        <f t="shared" si="2"/>
        <v>0</v>
      </c>
      <c r="S140" s="141">
        <v>0</v>
      </c>
      <c r="T140" s="142">
        <f t="shared" si="3"/>
        <v>0</v>
      </c>
      <c r="AR140" s="143" t="s">
        <v>129</v>
      </c>
      <c r="AT140" s="143" t="s">
        <v>125</v>
      </c>
      <c r="AU140" s="143" t="s">
        <v>130</v>
      </c>
      <c r="AY140" s="13" t="s">
        <v>123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130</v>
      </c>
      <c r="BK140" s="144">
        <f t="shared" si="9"/>
        <v>0</v>
      </c>
      <c r="BL140" s="13" t="s">
        <v>129</v>
      </c>
      <c r="BM140" s="143" t="s">
        <v>325</v>
      </c>
    </row>
    <row r="141" spans="2:65" s="1" customFormat="1" ht="37.799999999999997" customHeight="1">
      <c r="B141" s="131"/>
      <c r="C141" s="132" t="s">
        <v>151</v>
      </c>
      <c r="D141" s="132" t="s">
        <v>125</v>
      </c>
      <c r="E141" s="133" t="s">
        <v>326</v>
      </c>
      <c r="F141" s="134" t="s">
        <v>327</v>
      </c>
      <c r="G141" s="135" t="s">
        <v>134</v>
      </c>
      <c r="H141" s="136">
        <v>6.2009999999999996</v>
      </c>
      <c r="I141" s="137"/>
      <c r="J141" s="137">
        <f t="shared" si="0"/>
        <v>0</v>
      </c>
      <c r="K141" s="138"/>
      <c r="L141" s="25"/>
      <c r="M141" s="139" t="s">
        <v>1</v>
      </c>
      <c r="N141" s="140" t="s">
        <v>38</v>
      </c>
      <c r="O141" s="141">
        <v>6.6000000000000003E-2</v>
      </c>
      <c r="P141" s="141">
        <f t="shared" si="1"/>
        <v>0.40926600000000002</v>
      </c>
      <c r="Q141" s="141">
        <v>0</v>
      </c>
      <c r="R141" s="141">
        <f t="shared" si="2"/>
        <v>0</v>
      </c>
      <c r="S141" s="141">
        <v>0</v>
      </c>
      <c r="T141" s="142">
        <f t="shared" si="3"/>
        <v>0</v>
      </c>
      <c r="AR141" s="143" t="s">
        <v>129</v>
      </c>
      <c r="AT141" s="143" t="s">
        <v>125</v>
      </c>
      <c r="AU141" s="143" t="s">
        <v>130</v>
      </c>
      <c r="AY141" s="13" t="s">
        <v>123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3" t="s">
        <v>130</v>
      </c>
      <c r="BK141" s="144">
        <f t="shared" si="9"/>
        <v>0</v>
      </c>
      <c r="BL141" s="13" t="s">
        <v>129</v>
      </c>
      <c r="BM141" s="143" t="s">
        <v>328</v>
      </c>
    </row>
    <row r="142" spans="2:65" s="1" customFormat="1" ht="33" customHeight="1">
      <c r="B142" s="131"/>
      <c r="C142" s="132" t="s">
        <v>157</v>
      </c>
      <c r="D142" s="132" t="s">
        <v>125</v>
      </c>
      <c r="E142" s="133" t="s">
        <v>329</v>
      </c>
      <c r="F142" s="134" t="s">
        <v>330</v>
      </c>
      <c r="G142" s="135" t="s">
        <v>134</v>
      </c>
      <c r="H142" s="136">
        <v>6.2009999999999996</v>
      </c>
      <c r="I142" s="137"/>
      <c r="J142" s="137">
        <f t="shared" si="0"/>
        <v>0</v>
      </c>
      <c r="K142" s="138"/>
      <c r="L142" s="25"/>
      <c r="M142" s="139" t="s">
        <v>1</v>
      </c>
      <c r="N142" s="140" t="s">
        <v>38</v>
      </c>
      <c r="O142" s="141">
        <v>3.1E-2</v>
      </c>
      <c r="P142" s="141">
        <f t="shared" si="1"/>
        <v>0.19223099999999999</v>
      </c>
      <c r="Q142" s="141">
        <v>0</v>
      </c>
      <c r="R142" s="141">
        <f t="shared" si="2"/>
        <v>0</v>
      </c>
      <c r="S142" s="141">
        <v>0</v>
      </c>
      <c r="T142" s="142">
        <f t="shared" si="3"/>
        <v>0</v>
      </c>
      <c r="AR142" s="143" t="s">
        <v>129</v>
      </c>
      <c r="AT142" s="143" t="s">
        <v>125</v>
      </c>
      <c r="AU142" s="143" t="s">
        <v>130</v>
      </c>
      <c r="AY142" s="13" t="s">
        <v>123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13" t="s">
        <v>130</v>
      </c>
      <c r="BK142" s="144">
        <f t="shared" si="9"/>
        <v>0</v>
      </c>
      <c r="BL142" s="13" t="s">
        <v>129</v>
      </c>
      <c r="BM142" s="143" t="s">
        <v>331</v>
      </c>
    </row>
    <row r="143" spans="2:65" s="1" customFormat="1" ht="21.75" customHeight="1">
      <c r="B143" s="131"/>
      <c r="C143" s="132" t="s">
        <v>161</v>
      </c>
      <c r="D143" s="132" t="s">
        <v>125</v>
      </c>
      <c r="E143" s="133" t="s">
        <v>152</v>
      </c>
      <c r="F143" s="134" t="s">
        <v>153</v>
      </c>
      <c r="G143" s="135" t="s">
        <v>154</v>
      </c>
      <c r="H143" s="136">
        <v>15</v>
      </c>
      <c r="I143" s="137"/>
      <c r="J143" s="137">
        <f t="shared" si="0"/>
        <v>0</v>
      </c>
      <c r="K143" s="138"/>
      <c r="L143" s="25"/>
      <c r="M143" s="139" t="s">
        <v>1</v>
      </c>
      <c r="N143" s="140" t="s">
        <v>38</v>
      </c>
      <c r="O143" s="141">
        <v>1.7000000000000001E-2</v>
      </c>
      <c r="P143" s="141">
        <f t="shared" si="1"/>
        <v>0.255</v>
      </c>
      <c r="Q143" s="141">
        <v>0</v>
      </c>
      <c r="R143" s="141">
        <f t="shared" si="2"/>
        <v>0</v>
      </c>
      <c r="S143" s="141">
        <v>0</v>
      </c>
      <c r="T143" s="142">
        <f t="shared" si="3"/>
        <v>0</v>
      </c>
      <c r="AR143" s="143" t="s">
        <v>129</v>
      </c>
      <c r="AT143" s="143" t="s">
        <v>125</v>
      </c>
      <c r="AU143" s="143" t="s">
        <v>130</v>
      </c>
      <c r="AY143" s="13" t="s">
        <v>123</v>
      </c>
      <c r="BE143" s="144">
        <f t="shared" si="4"/>
        <v>0</v>
      </c>
      <c r="BF143" s="144">
        <f t="shared" si="5"/>
        <v>0</v>
      </c>
      <c r="BG143" s="144">
        <f t="shared" si="6"/>
        <v>0</v>
      </c>
      <c r="BH143" s="144">
        <f t="shared" si="7"/>
        <v>0</v>
      </c>
      <c r="BI143" s="144">
        <f t="shared" si="8"/>
        <v>0</v>
      </c>
      <c r="BJ143" s="13" t="s">
        <v>130</v>
      </c>
      <c r="BK143" s="144">
        <f t="shared" si="9"/>
        <v>0</v>
      </c>
      <c r="BL143" s="13" t="s">
        <v>129</v>
      </c>
      <c r="BM143" s="143" t="s">
        <v>332</v>
      </c>
    </row>
    <row r="144" spans="2:65" s="11" customFormat="1" ht="22.8" customHeight="1">
      <c r="B144" s="120"/>
      <c r="D144" s="121" t="s">
        <v>71</v>
      </c>
      <c r="E144" s="129" t="s">
        <v>130</v>
      </c>
      <c r="F144" s="129" t="s">
        <v>156</v>
      </c>
      <c r="J144" s="130">
        <f>BK144</f>
        <v>0</v>
      </c>
      <c r="L144" s="120"/>
      <c r="M144" s="124"/>
      <c r="P144" s="125">
        <f>SUM(P145:P149)</f>
        <v>4.3588714800000004</v>
      </c>
      <c r="R144" s="125">
        <f>SUM(R145:R149)</f>
        <v>6.272092709999999</v>
      </c>
      <c r="T144" s="126">
        <f>SUM(T145:T149)</f>
        <v>0</v>
      </c>
      <c r="AR144" s="121" t="s">
        <v>80</v>
      </c>
      <c r="AT144" s="127" t="s">
        <v>71</v>
      </c>
      <c r="AU144" s="127" t="s">
        <v>80</v>
      </c>
      <c r="AY144" s="121" t="s">
        <v>123</v>
      </c>
      <c r="BK144" s="128">
        <f>SUM(BK145:BK149)</f>
        <v>0</v>
      </c>
    </row>
    <row r="145" spans="2:65" s="1" customFormat="1" ht="24.15" customHeight="1">
      <c r="B145" s="131"/>
      <c r="C145" s="132" t="s">
        <v>167</v>
      </c>
      <c r="D145" s="132" t="s">
        <v>125</v>
      </c>
      <c r="E145" s="133" t="s">
        <v>333</v>
      </c>
      <c r="F145" s="134" t="s">
        <v>334</v>
      </c>
      <c r="G145" s="135" t="s">
        <v>134</v>
      </c>
      <c r="H145" s="136">
        <v>0.216</v>
      </c>
      <c r="I145" s="137"/>
      <c r="J145" s="137">
        <f>ROUND(I145*H145,2)</f>
        <v>0</v>
      </c>
      <c r="K145" s="138"/>
      <c r="L145" s="25"/>
      <c r="M145" s="139" t="s">
        <v>1</v>
      </c>
      <c r="N145" s="140" t="s">
        <v>38</v>
      </c>
      <c r="O145" s="141">
        <v>1.1317999999999999</v>
      </c>
      <c r="P145" s="141">
        <f>O145*H145</f>
        <v>0.24446879999999999</v>
      </c>
      <c r="Q145" s="141">
        <v>2.0699999999999998</v>
      </c>
      <c r="R145" s="141">
        <f>Q145*H145</f>
        <v>0.44711999999999996</v>
      </c>
      <c r="S145" s="141">
        <v>0</v>
      </c>
      <c r="T145" s="142">
        <f>S145*H145</f>
        <v>0</v>
      </c>
      <c r="AR145" s="143" t="s">
        <v>129</v>
      </c>
      <c r="AT145" s="143" t="s">
        <v>125</v>
      </c>
      <c r="AU145" s="143" t="s">
        <v>130</v>
      </c>
      <c r="AY145" s="13" t="s">
        <v>123</v>
      </c>
      <c r="BE145" s="144">
        <f>IF(N145="základná",J145,0)</f>
        <v>0</v>
      </c>
      <c r="BF145" s="144">
        <f>IF(N145="znížená",J145,0)</f>
        <v>0</v>
      </c>
      <c r="BG145" s="144">
        <f>IF(N145="zákl. prenesená",J145,0)</f>
        <v>0</v>
      </c>
      <c r="BH145" s="144">
        <f>IF(N145="zníž. prenesená",J145,0)</f>
        <v>0</v>
      </c>
      <c r="BI145" s="144">
        <f>IF(N145="nulová",J145,0)</f>
        <v>0</v>
      </c>
      <c r="BJ145" s="13" t="s">
        <v>130</v>
      </c>
      <c r="BK145" s="144">
        <f>ROUND(I145*H145,2)</f>
        <v>0</v>
      </c>
      <c r="BL145" s="13" t="s">
        <v>129</v>
      </c>
      <c r="BM145" s="143" t="s">
        <v>335</v>
      </c>
    </row>
    <row r="146" spans="2:65" s="1" customFormat="1" ht="37.799999999999997" customHeight="1">
      <c r="B146" s="131"/>
      <c r="C146" s="132" t="s">
        <v>171</v>
      </c>
      <c r="D146" s="132" t="s">
        <v>125</v>
      </c>
      <c r="E146" s="133" t="s">
        <v>336</v>
      </c>
      <c r="F146" s="134" t="s">
        <v>337</v>
      </c>
      <c r="G146" s="135" t="s">
        <v>134</v>
      </c>
      <c r="H146" s="136">
        <v>0.76500000000000001</v>
      </c>
      <c r="I146" s="137"/>
      <c r="J146" s="137">
        <f>ROUND(I146*H146,2)</f>
        <v>0</v>
      </c>
      <c r="K146" s="138"/>
      <c r="L146" s="25"/>
      <c r="M146" s="139" t="s">
        <v>1</v>
      </c>
      <c r="N146" s="140" t="s">
        <v>38</v>
      </c>
      <c r="O146" s="141">
        <v>3.2629999999999999</v>
      </c>
      <c r="P146" s="141">
        <f>O146*H146</f>
        <v>2.4961950000000002</v>
      </c>
      <c r="Q146" s="141">
        <v>2.15307</v>
      </c>
      <c r="R146" s="141">
        <f>Q146*H146</f>
        <v>1.6470985500000002</v>
      </c>
      <c r="S146" s="141">
        <v>0</v>
      </c>
      <c r="T146" s="142">
        <f>S146*H146</f>
        <v>0</v>
      </c>
      <c r="AR146" s="143" t="s">
        <v>129</v>
      </c>
      <c r="AT146" s="143" t="s">
        <v>125</v>
      </c>
      <c r="AU146" s="143" t="s">
        <v>130</v>
      </c>
      <c r="AY146" s="13" t="s">
        <v>123</v>
      </c>
      <c r="BE146" s="144">
        <f>IF(N146="základná",J146,0)</f>
        <v>0</v>
      </c>
      <c r="BF146" s="144">
        <f>IF(N146="znížená",J146,0)</f>
        <v>0</v>
      </c>
      <c r="BG146" s="144">
        <f>IF(N146="zákl. prenesená",J146,0)</f>
        <v>0</v>
      </c>
      <c r="BH146" s="144">
        <f>IF(N146="zníž. prenesená",J146,0)</f>
        <v>0</v>
      </c>
      <c r="BI146" s="144">
        <f>IF(N146="nulová",J146,0)</f>
        <v>0</v>
      </c>
      <c r="BJ146" s="13" t="s">
        <v>130</v>
      </c>
      <c r="BK146" s="144">
        <f>ROUND(I146*H146,2)</f>
        <v>0</v>
      </c>
      <c r="BL146" s="13" t="s">
        <v>129</v>
      </c>
      <c r="BM146" s="143" t="s">
        <v>338</v>
      </c>
    </row>
    <row r="147" spans="2:65" s="1" customFormat="1" ht="16.5" customHeight="1">
      <c r="B147" s="131"/>
      <c r="C147" s="132" t="s">
        <v>177</v>
      </c>
      <c r="D147" s="132" t="s">
        <v>125</v>
      </c>
      <c r="E147" s="133" t="s">
        <v>339</v>
      </c>
      <c r="F147" s="134" t="s">
        <v>340</v>
      </c>
      <c r="G147" s="135" t="s">
        <v>134</v>
      </c>
      <c r="H147" s="136">
        <v>1.728</v>
      </c>
      <c r="I147" s="137"/>
      <c r="J147" s="137">
        <f>ROUND(I147*H147,2)</f>
        <v>0</v>
      </c>
      <c r="K147" s="138"/>
      <c r="L147" s="25"/>
      <c r="M147" s="139" t="s">
        <v>1</v>
      </c>
      <c r="N147" s="140" t="s">
        <v>38</v>
      </c>
      <c r="O147" s="141">
        <v>0.58055999999999996</v>
      </c>
      <c r="P147" s="141">
        <f>O147*H147</f>
        <v>1.0032076799999998</v>
      </c>
      <c r="Q147" s="141">
        <v>2.4157199999999999</v>
      </c>
      <c r="R147" s="141">
        <f>Q147*H147</f>
        <v>4.1743641599999997</v>
      </c>
      <c r="S147" s="141">
        <v>0</v>
      </c>
      <c r="T147" s="142">
        <f>S147*H147</f>
        <v>0</v>
      </c>
      <c r="AR147" s="143" t="s">
        <v>129</v>
      </c>
      <c r="AT147" s="143" t="s">
        <v>125</v>
      </c>
      <c r="AU147" s="143" t="s">
        <v>130</v>
      </c>
      <c r="AY147" s="13" t="s">
        <v>123</v>
      </c>
      <c r="BE147" s="144">
        <f>IF(N147="základná",J147,0)</f>
        <v>0</v>
      </c>
      <c r="BF147" s="144">
        <f>IF(N147="znížená",J147,0)</f>
        <v>0</v>
      </c>
      <c r="BG147" s="144">
        <f>IF(N147="zákl. prenesená",J147,0)</f>
        <v>0</v>
      </c>
      <c r="BH147" s="144">
        <f>IF(N147="zníž. prenesená",J147,0)</f>
        <v>0</v>
      </c>
      <c r="BI147" s="144">
        <f>IF(N147="nulová",J147,0)</f>
        <v>0</v>
      </c>
      <c r="BJ147" s="13" t="s">
        <v>130</v>
      </c>
      <c r="BK147" s="144">
        <f>ROUND(I147*H147,2)</f>
        <v>0</v>
      </c>
      <c r="BL147" s="13" t="s">
        <v>129</v>
      </c>
      <c r="BM147" s="143" t="s">
        <v>341</v>
      </c>
    </row>
    <row r="148" spans="2:65" s="1" customFormat="1" ht="24.15" customHeight="1">
      <c r="B148" s="131"/>
      <c r="C148" s="132" t="s">
        <v>185</v>
      </c>
      <c r="D148" s="132" t="s">
        <v>125</v>
      </c>
      <c r="E148" s="133" t="s">
        <v>342</v>
      </c>
      <c r="F148" s="134" t="s">
        <v>343</v>
      </c>
      <c r="G148" s="135" t="s">
        <v>154</v>
      </c>
      <c r="H148" s="136">
        <v>15</v>
      </c>
      <c r="I148" s="137"/>
      <c r="J148" s="137">
        <f>ROUND(I148*H148,2)</f>
        <v>0</v>
      </c>
      <c r="K148" s="138"/>
      <c r="L148" s="25"/>
      <c r="M148" s="139" t="s">
        <v>1</v>
      </c>
      <c r="N148" s="140" t="s">
        <v>38</v>
      </c>
      <c r="O148" s="141">
        <v>4.1000000000000002E-2</v>
      </c>
      <c r="P148" s="141">
        <f>O148*H148</f>
        <v>0.61499999999999999</v>
      </c>
      <c r="Q148" s="141">
        <v>3.0000000000000001E-5</v>
      </c>
      <c r="R148" s="141">
        <f>Q148*H148</f>
        <v>4.4999999999999999E-4</v>
      </c>
      <c r="S148" s="141">
        <v>0</v>
      </c>
      <c r="T148" s="142">
        <f>S148*H148</f>
        <v>0</v>
      </c>
      <c r="AR148" s="143" t="s">
        <v>129</v>
      </c>
      <c r="AT148" s="143" t="s">
        <v>125</v>
      </c>
      <c r="AU148" s="143" t="s">
        <v>130</v>
      </c>
      <c r="AY148" s="13" t="s">
        <v>123</v>
      </c>
      <c r="BE148" s="144">
        <f>IF(N148="základná",J148,0)</f>
        <v>0</v>
      </c>
      <c r="BF148" s="144">
        <f>IF(N148="znížená",J148,0)</f>
        <v>0</v>
      </c>
      <c r="BG148" s="144">
        <f>IF(N148="zákl. prenesená",J148,0)</f>
        <v>0</v>
      </c>
      <c r="BH148" s="144">
        <f>IF(N148="zníž. prenesená",J148,0)</f>
        <v>0</v>
      </c>
      <c r="BI148" s="144">
        <f>IF(N148="nulová",J148,0)</f>
        <v>0</v>
      </c>
      <c r="BJ148" s="13" t="s">
        <v>130</v>
      </c>
      <c r="BK148" s="144">
        <f>ROUND(I148*H148,2)</f>
        <v>0</v>
      </c>
      <c r="BL148" s="13" t="s">
        <v>129</v>
      </c>
      <c r="BM148" s="143" t="s">
        <v>344</v>
      </c>
    </row>
    <row r="149" spans="2:65" s="1" customFormat="1" ht="16.5" customHeight="1">
      <c r="B149" s="131"/>
      <c r="C149" s="145" t="s">
        <v>190</v>
      </c>
      <c r="D149" s="145" t="s">
        <v>191</v>
      </c>
      <c r="E149" s="146" t="s">
        <v>345</v>
      </c>
      <c r="F149" s="147" t="s">
        <v>346</v>
      </c>
      <c r="G149" s="148" t="s">
        <v>154</v>
      </c>
      <c r="H149" s="149">
        <v>15.3</v>
      </c>
      <c r="I149" s="150"/>
      <c r="J149" s="150">
        <f>ROUND(I149*H149,2)</f>
        <v>0</v>
      </c>
      <c r="K149" s="151"/>
      <c r="L149" s="152"/>
      <c r="M149" s="153" t="s">
        <v>1</v>
      </c>
      <c r="N149" s="154" t="s">
        <v>38</v>
      </c>
      <c r="O149" s="141">
        <v>0</v>
      </c>
      <c r="P149" s="141">
        <f>O149*H149</f>
        <v>0</v>
      </c>
      <c r="Q149" s="141">
        <v>2.0000000000000001E-4</v>
      </c>
      <c r="R149" s="141">
        <f>Q149*H149</f>
        <v>3.0600000000000002E-3</v>
      </c>
      <c r="S149" s="141">
        <v>0</v>
      </c>
      <c r="T149" s="142">
        <f>S149*H149</f>
        <v>0</v>
      </c>
      <c r="AR149" s="143" t="s">
        <v>157</v>
      </c>
      <c r="AT149" s="143" t="s">
        <v>191</v>
      </c>
      <c r="AU149" s="143" t="s">
        <v>130</v>
      </c>
      <c r="AY149" s="13" t="s">
        <v>123</v>
      </c>
      <c r="BE149" s="144">
        <f>IF(N149="základná",J149,0)</f>
        <v>0</v>
      </c>
      <c r="BF149" s="144">
        <f>IF(N149="znížená",J149,0)</f>
        <v>0</v>
      </c>
      <c r="BG149" s="144">
        <f>IF(N149="zákl. prenesená",J149,0)</f>
        <v>0</v>
      </c>
      <c r="BH149" s="144">
        <f>IF(N149="zníž. prenesená",J149,0)</f>
        <v>0</v>
      </c>
      <c r="BI149" s="144">
        <f>IF(N149="nulová",J149,0)</f>
        <v>0</v>
      </c>
      <c r="BJ149" s="13" t="s">
        <v>130</v>
      </c>
      <c r="BK149" s="144">
        <f>ROUND(I149*H149,2)</f>
        <v>0</v>
      </c>
      <c r="BL149" s="13" t="s">
        <v>129</v>
      </c>
      <c r="BM149" s="143" t="s">
        <v>347</v>
      </c>
    </row>
    <row r="150" spans="2:65" s="11" customFormat="1" ht="22.8" customHeight="1">
      <c r="B150" s="120"/>
      <c r="D150" s="121" t="s">
        <v>71</v>
      </c>
      <c r="E150" s="129" t="s">
        <v>136</v>
      </c>
      <c r="F150" s="129" t="s">
        <v>348</v>
      </c>
      <c r="J150" s="130">
        <f>BK150</f>
        <v>0</v>
      </c>
      <c r="L150" s="120"/>
      <c r="M150" s="124"/>
      <c r="P150" s="125">
        <f>P151</f>
        <v>0.72133817</v>
      </c>
      <c r="R150" s="125">
        <f>R151</f>
        <v>0.36193885000000003</v>
      </c>
      <c r="T150" s="126">
        <f>T151</f>
        <v>0</v>
      </c>
      <c r="AR150" s="121" t="s">
        <v>80</v>
      </c>
      <c r="AT150" s="127" t="s">
        <v>71</v>
      </c>
      <c r="AU150" s="127" t="s">
        <v>80</v>
      </c>
      <c r="AY150" s="121" t="s">
        <v>123</v>
      </c>
      <c r="BK150" s="128">
        <f>BK151</f>
        <v>0</v>
      </c>
    </row>
    <row r="151" spans="2:65" s="1" customFormat="1" ht="33" customHeight="1">
      <c r="B151" s="131"/>
      <c r="C151" s="132" t="s">
        <v>196</v>
      </c>
      <c r="D151" s="132" t="s">
        <v>125</v>
      </c>
      <c r="E151" s="133" t="s">
        <v>349</v>
      </c>
      <c r="F151" s="134" t="s">
        <v>350</v>
      </c>
      <c r="G151" s="135" t="s">
        <v>134</v>
      </c>
      <c r="H151" s="136">
        <v>0.20300000000000001</v>
      </c>
      <c r="I151" s="137"/>
      <c r="J151" s="137">
        <f>ROUND(I151*H151,2)</f>
        <v>0</v>
      </c>
      <c r="K151" s="138"/>
      <c r="L151" s="25"/>
      <c r="M151" s="139" t="s">
        <v>1</v>
      </c>
      <c r="N151" s="140" t="s">
        <v>38</v>
      </c>
      <c r="O151" s="141">
        <v>3.5533899999999998</v>
      </c>
      <c r="P151" s="141">
        <f>O151*H151</f>
        <v>0.72133817</v>
      </c>
      <c r="Q151" s="141">
        <v>1.78295</v>
      </c>
      <c r="R151" s="141">
        <f>Q151*H151</f>
        <v>0.36193885000000003</v>
      </c>
      <c r="S151" s="141">
        <v>0</v>
      </c>
      <c r="T151" s="142">
        <f>S151*H151</f>
        <v>0</v>
      </c>
      <c r="AR151" s="143" t="s">
        <v>129</v>
      </c>
      <c r="AT151" s="143" t="s">
        <v>125</v>
      </c>
      <c r="AU151" s="143" t="s">
        <v>130</v>
      </c>
      <c r="AY151" s="13" t="s">
        <v>123</v>
      </c>
      <c r="BE151" s="144">
        <f>IF(N151="základná",J151,0)</f>
        <v>0</v>
      </c>
      <c r="BF151" s="144">
        <f>IF(N151="znížená",J151,0)</f>
        <v>0</v>
      </c>
      <c r="BG151" s="144">
        <f>IF(N151="zákl. prenesená",J151,0)</f>
        <v>0</v>
      </c>
      <c r="BH151" s="144">
        <f>IF(N151="zníž. prenesená",J151,0)</f>
        <v>0</v>
      </c>
      <c r="BI151" s="144">
        <f>IF(N151="nulová",J151,0)</f>
        <v>0</v>
      </c>
      <c r="BJ151" s="13" t="s">
        <v>130</v>
      </c>
      <c r="BK151" s="144">
        <f>ROUND(I151*H151,2)</f>
        <v>0</v>
      </c>
      <c r="BL151" s="13" t="s">
        <v>129</v>
      </c>
      <c r="BM151" s="143" t="s">
        <v>351</v>
      </c>
    </row>
    <row r="152" spans="2:65" s="11" customFormat="1" ht="22.8" customHeight="1">
      <c r="B152" s="120"/>
      <c r="D152" s="121" t="s">
        <v>71</v>
      </c>
      <c r="E152" s="129" t="s">
        <v>147</v>
      </c>
      <c r="F152" s="129" t="s">
        <v>166</v>
      </c>
      <c r="J152" s="130">
        <f>BK152</f>
        <v>0</v>
      </c>
      <c r="L152" s="120"/>
      <c r="M152" s="124"/>
      <c r="P152" s="125">
        <f>P153</f>
        <v>3</v>
      </c>
      <c r="R152" s="125">
        <f>R153</f>
        <v>2.7555000000000001</v>
      </c>
      <c r="T152" s="126">
        <f>T153</f>
        <v>0</v>
      </c>
      <c r="AR152" s="121" t="s">
        <v>80</v>
      </c>
      <c r="AT152" s="127" t="s">
        <v>71</v>
      </c>
      <c r="AU152" s="127" t="s">
        <v>80</v>
      </c>
      <c r="AY152" s="121" t="s">
        <v>123</v>
      </c>
      <c r="BK152" s="128">
        <f>BK153</f>
        <v>0</v>
      </c>
    </row>
    <row r="153" spans="2:65" s="1" customFormat="1" ht="21.75" customHeight="1">
      <c r="B153" s="131"/>
      <c r="C153" s="132" t="s">
        <v>188</v>
      </c>
      <c r="D153" s="132" t="s">
        <v>125</v>
      </c>
      <c r="E153" s="133" t="s">
        <v>352</v>
      </c>
      <c r="F153" s="134" t="s">
        <v>353</v>
      </c>
      <c r="G153" s="135" t="s">
        <v>134</v>
      </c>
      <c r="H153" s="136">
        <v>1.5</v>
      </c>
      <c r="I153" s="137"/>
      <c r="J153" s="137">
        <f>ROUND(I153*H153,2)</f>
        <v>0</v>
      </c>
      <c r="K153" s="138"/>
      <c r="L153" s="25"/>
      <c r="M153" s="139" t="s">
        <v>1</v>
      </c>
      <c r="N153" s="140" t="s">
        <v>38</v>
      </c>
      <c r="O153" s="141">
        <v>2</v>
      </c>
      <c r="P153" s="141">
        <f>O153*H153</f>
        <v>3</v>
      </c>
      <c r="Q153" s="141">
        <v>1.837</v>
      </c>
      <c r="R153" s="141">
        <f>Q153*H153</f>
        <v>2.7555000000000001</v>
      </c>
      <c r="S153" s="141">
        <v>0</v>
      </c>
      <c r="T153" s="142">
        <f>S153*H153</f>
        <v>0</v>
      </c>
      <c r="AR153" s="143" t="s">
        <v>129</v>
      </c>
      <c r="AT153" s="143" t="s">
        <v>125</v>
      </c>
      <c r="AU153" s="143" t="s">
        <v>130</v>
      </c>
      <c r="AY153" s="13" t="s">
        <v>123</v>
      </c>
      <c r="BE153" s="144">
        <f>IF(N153="základná",J153,0)</f>
        <v>0</v>
      </c>
      <c r="BF153" s="144">
        <f>IF(N153="znížená",J153,0)</f>
        <v>0</v>
      </c>
      <c r="BG153" s="144">
        <f>IF(N153="zákl. prenesená",J153,0)</f>
        <v>0</v>
      </c>
      <c r="BH153" s="144">
        <f>IF(N153="zníž. prenesená",J153,0)</f>
        <v>0</v>
      </c>
      <c r="BI153" s="144">
        <f>IF(N153="nulová",J153,0)</f>
        <v>0</v>
      </c>
      <c r="BJ153" s="13" t="s">
        <v>130</v>
      </c>
      <c r="BK153" s="144">
        <f>ROUND(I153*H153,2)</f>
        <v>0</v>
      </c>
      <c r="BL153" s="13" t="s">
        <v>129</v>
      </c>
      <c r="BM153" s="143" t="s">
        <v>354</v>
      </c>
    </row>
    <row r="154" spans="2:65" s="11" customFormat="1" ht="22.8" customHeight="1">
      <c r="B154" s="120"/>
      <c r="D154" s="121" t="s">
        <v>71</v>
      </c>
      <c r="E154" s="129" t="s">
        <v>161</v>
      </c>
      <c r="F154" s="129" t="s">
        <v>355</v>
      </c>
      <c r="J154" s="130">
        <f>BK154</f>
        <v>0</v>
      </c>
      <c r="L154" s="120"/>
      <c r="M154" s="124"/>
      <c r="P154" s="125">
        <f>SUM(P155:P166)</f>
        <v>30.389999999999997</v>
      </c>
      <c r="R154" s="125">
        <f>SUM(R155:R166)</f>
        <v>1.4225100000000002</v>
      </c>
      <c r="T154" s="126">
        <f>SUM(T155:T166)</f>
        <v>0</v>
      </c>
      <c r="AR154" s="121" t="s">
        <v>80</v>
      </c>
      <c r="AT154" s="127" t="s">
        <v>71</v>
      </c>
      <c r="AU154" s="127" t="s">
        <v>80</v>
      </c>
      <c r="AY154" s="121" t="s">
        <v>123</v>
      </c>
      <c r="BK154" s="128">
        <f>SUM(BK155:BK166)</f>
        <v>0</v>
      </c>
    </row>
    <row r="155" spans="2:65" s="1" customFormat="1" ht="21.75" customHeight="1">
      <c r="B155" s="131"/>
      <c r="C155" s="132" t="s">
        <v>207</v>
      </c>
      <c r="D155" s="132" t="s">
        <v>125</v>
      </c>
      <c r="E155" s="133" t="s">
        <v>356</v>
      </c>
      <c r="F155" s="134" t="s">
        <v>357</v>
      </c>
      <c r="G155" s="135" t="s">
        <v>205</v>
      </c>
      <c r="H155" s="136">
        <v>1</v>
      </c>
      <c r="I155" s="137"/>
      <c r="J155" s="137">
        <f t="shared" ref="J155:J166" si="10">ROUND(I155*H155,2)</f>
        <v>0</v>
      </c>
      <c r="K155" s="138"/>
      <c r="L155" s="25"/>
      <c r="M155" s="139" t="s">
        <v>1</v>
      </c>
      <c r="N155" s="140" t="s">
        <v>38</v>
      </c>
      <c r="O155" s="141">
        <v>1.25</v>
      </c>
      <c r="P155" s="141">
        <f t="shared" ref="P155:P166" si="11">O155*H155</f>
        <v>1.25</v>
      </c>
      <c r="Q155" s="141">
        <v>2.2100000000000002E-3</v>
      </c>
      <c r="R155" s="141">
        <f t="shared" ref="R155:R166" si="12">Q155*H155</f>
        <v>2.2100000000000002E-3</v>
      </c>
      <c r="S155" s="141">
        <v>0</v>
      </c>
      <c r="T155" s="142">
        <f t="shared" ref="T155:T166" si="13">S155*H155</f>
        <v>0</v>
      </c>
      <c r="AR155" s="143" t="s">
        <v>129</v>
      </c>
      <c r="AT155" s="143" t="s">
        <v>125</v>
      </c>
      <c r="AU155" s="143" t="s">
        <v>130</v>
      </c>
      <c r="AY155" s="13" t="s">
        <v>123</v>
      </c>
      <c r="BE155" s="144">
        <f t="shared" ref="BE155:BE166" si="14">IF(N155="základná",J155,0)</f>
        <v>0</v>
      </c>
      <c r="BF155" s="144">
        <f t="shared" ref="BF155:BF166" si="15">IF(N155="znížená",J155,0)</f>
        <v>0</v>
      </c>
      <c r="BG155" s="144">
        <f t="shared" ref="BG155:BG166" si="16">IF(N155="zákl. prenesená",J155,0)</f>
        <v>0</v>
      </c>
      <c r="BH155" s="144">
        <f t="shared" ref="BH155:BH166" si="17">IF(N155="zníž. prenesená",J155,0)</f>
        <v>0</v>
      </c>
      <c r="BI155" s="144">
        <f t="shared" ref="BI155:BI166" si="18">IF(N155="nulová",J155,0)</f>
        <v>0</v>
      </c>
      <c r="BJ155" s="13" t="s">
        <v>130</v>
      </c>
      <c r="BK155" s="144">
        <f t="shared" ref="BK155:BK166" si="19">ROUND(I155*H155,2)</f>
        <v>0</v>
      </c>
      <c r="BL155" s="13" t="s">
        <v>129</v>
      </c>
      <c r="BM155" s="143" t="s">
        <v>358</v>
      </c>
    </row>
    <row r="156" spans="2:65" s="1" customFormat="1" ht="16.5" customHeight="1">
      <c r="B156" s="131"/>
      <c r="C156" s="145" t="s">
        <v>211</v>
      </c>
      <c r="D156" s="145" t="s">
        <v>191</v>
      </c>
      <c r="E156" s="146" t="s">
        <v>359</v>
      </c>
      <c r="F156" s="147" t="s">
        <v>360</v>
      </c>
      <c r="G156" s="148" t="s">
        <v>205</v>
      </c>
      <c r="H156" s="149">
        <v>1</v>
      </c>
      <c r="I156" s="150"/>
      <c r="J156" s="150">
        <f t="shared" si="10"/>
        <v>0</v>
      </c>
      <c r="K156" s="151"/>
      <c r="L156" s="152"/>
      <c r="M156" s="153" t="s">
        <v>1</v>
      </c>
      <c r="N156" s="154" t="s">
        <v>38</v>
      </c>
      <c r="O156" s="141">
        <v>0</v>
      </c>
      <c r="P156" s="141">
        <f t="shared" si="11"/>
        <v>0</v>
      </c>
      <c r="Q156" s="141">
        <v>0</v>
      </c>
      <c r="R156" s="141">
        <f t="shared" si="12"/>
        <v>0</v>
      </c>
      <c r="S156" s="141">
        <v>0</v>
      </c>
      <c r="T156" s="142">
        <f t="shared" si="13"/>
        <v>0</v>
      </c>
      <c r="AR156" s="143" t="s">
        <v>157</v>
      </c>
      <c r="AT156" s="143" t="s">
        <v>191</v>
      </c>
      <c r="AU156" s="143" t="s">
        <v>130</v>
      </c>
      <c r="AY156" s="13" t="s">
        <v>123</v>
      </c>
      <c r="BE156" s="144">
        <f t="shared" si="14"/>
        <v>0</v>
      </c>
      <c r="BF156" s="144">
        <f t="shared" si="15"/>
        <v>0</v>
      </c>
      <c r="BG156" s="144">
        <f t="shared" si="16"/>
        <v>0</v>
      </c>
      <c r="BH156" s="144">
        <f t="shared" si="17"/>
        <v>0</v>
      </c>
      <c r="BI156" s="144">
        <f t="shared" si="18"/>
        <v>0</v>
      </c>
      <c r="BJ156" s="13" t="s">
        <v>130</v>
      </c>
      <c r="BK156" s="144">
        <f t="shared" si="19"/>
        <v>0</v>
      </c>
      <c r="BL156" s="13" t="s">
        <v>129</v>
      </c>
      <c r="BM156" s="143" t="s">
        <v>361</v>
      </c>
    </row>
    <row r="157" spans="2:65" s="1" customFormat="1" ht="24.15" customHeight="1">
      <c r="B157" s="131"/>
      <c r="C157" s="132" t="s">
        <v>215</v>
      </c>
      <c r="D157" s="132" t="s">
        <v>125</v>
      </c>
      <c r="E157" s="133" t="s">
        <v>362</v>
      </c>
      <c r="F157" s="134" t="s">
        <v>363</v>
      </c>
      <c r="G157" s="135" t="s">
        <v>205</v>
      </c>
      <c r="H157" s="136">
        <v>1</v>
      </c>
      <c r="I157" s="137"/>
      <c r="J157" s="137">
        <f t="shared" si="10"/>
        <v>0</v>
      </c>
      <c r="K157" s="138"/>
      <c r="L157" s="25"/>
      <c r="M157" s="139" t="s">
        <v>1</v>
      </c>
      <c r="N157" s="140" t="s">
        <v>38</v>
      </c>
      <c r="O157" s="141">
        <v>0.76</v>
      </c>
      <c r="P157" s="141">
        <f t="shared" si="11"/>
        <v>0.76</v>
      </c>
      <c r="Q157" s="141">
        <v>5.1000000000000004E-4</v>
      </c>
      <c r="R157" s="141">
        <f t="shared" si="12"/>
        <v>5.1000000000000004E-4</v>
      </c>
      <c r="S157" s="141">
        <v>0</v>
      </c>
      <c r="T157" s="142">
        <f t="shared" si="13"/>
        <v>0</v>
      </c>
      <c r="AR157" s="143" t="s">
        <v>129</v>
      </c>
      <c r="AT157" s="143" t="s">
        <v>125</v>
      </c>
      <c r="AU157" s="143" t="s">
        <v>130</v>
      </c>
      <c r="AY157" s="13" t="s">
        <v>123</v>
      </c>
      <c r="BE157" s="144">
        <f t="shared" si="14"/>
        <v>0</v>
      </c>
      <c r="BF157" s="144">
        <f t="shared" si="15"/>
        <v>0</v>
      </c>
      <c r="BG157" s="144">
        <f t="shared" si="16"/>
        <v>0</v>
      </c>
      <c r="BH157" s="144">
        <f t="shared" si="17"/>
        <v>0</v>
      </c>
      <c r="BI157" s="144">
        <f t="shared" si="18"/>
        <v>0</v>
      </c>
      <c r="BJ157" s="13" t="s">
        <v>130</v>
      </c>
      <c r="BK157" s="144">
        <f t="shared" si="19"/>
        <v>0</v>
      </c>
      <c r="BL157" s="13" t="s">
        <v>129</v>
      </c>
      <c r="BM157" s="143" t="s">
        <v>364</v>
      </c>
    </row>
    <row r="158" spans="2:65" s="1" customFormat="1" ht="16.5" customHeight="1">
      <c r="B158" s="131"/>
      <c r="C158" s="145" t="s">
        <v>7</v>
      </c>
      <c r="D158" s="145" t="s">
        <v>191</v>
      </c>
      <c r="E158" s="146" t="s">
        <v>365</v>
      </c>
      <c r="F158" s="147" t="s">
        <v>366</v>
      </c>
      <c r="G158" s="148" t="s">
        <v>205</v>
      </c>
      <c r="H158" s="149">
        <v>1</v>
      </c>
      <c r="I158" s="150"/>
      <c r="J158" s="150">
        <f t="shared" si="10"/>
        <v>0</v>
      </c>
      <c r="K158" s="151"/>
      <c r="L158" s="152"/>
      <c r="M158" s="153" t="s">
        <v>1</v>
      </c>
      <c r="N158" s="154" t="s">
        <v>38</v>
      </c>
      <c r="O158" s="141">
        <v>0</v>
      </c>
      <c r="P158" s="141">
        <f t="shared" si="11"/>
        <v>0</v>
      </c>
      <c r="Q158" s="141">
        <v>2.7E-2</v>
      </c>
      <c r="R158" s="141">
        <f t="shared" si="12"/>
        <v>2.7E-2</v>
      </c>
      <c r="S158" s="141">
        <v>0</v>
      </c>
      <c r="T158" s="142">
        <f t="shared" si="13"/>
        <v>0</v>
      </c>
      <c r="AR158" s="143" t="s">
        <v>157</v>
      </c>
      <c r="AT158" s="143" t="s">
        <v>191</v>
      </c>
      <c r="AU158" s="143" t="s">
        <v>130</v>
      </c>
      <c r="AY158" s="13" t="s">
        <v>123</v>
      </c>
      <c r="BE158" s="144">
        <f t="shared" si="14"/>
        <v>0</v>
      </c>
      <c r="BF158" s="144">
        <f t="shared" si="15"/>
        <v>0</v>
      </c>
      <c r="BG158" s="144">
        <f t="shared" si="16"/>
        <v>0</v>
      </c>
      <c r="BH158" s="144">
        <f t="shared" si="17"/>
        <v>0</v>
      </c>
      <c r="BI158" s="144">
        <f t="shared" si="18"/>
        <v>0</v>
      </c>
      <c r="BJ158" s="13" t="s">
        <v>130</v>
      </c>
      <c r="BK158" s="144">
        <f t="shared" si="19"/>
        <v>0</v>
      </c>
      <c r="BL158" s="13" t="s">
        <v>129</v>
      </c>
      <c r="BM158" s="143" t="s">
        <v>367</v>
      </c>
    </row>
    <row r="159" spans="2:65" s="1" customFormat="1" ht="24.15" customHeight="1">
      <c r="B159" s="131"/>
      <c r="C159" s="132" t="s">
        <v>222</v>
      </c>
      <c r="D159" s="132" t="s">
        <v>125</v>
      </c>
      <c r="E159" s="133" t="s">
        <v>368</v>
      </c>
      <c r="F159" s="134" t="s">
        <v>369</v>
      </c>
      <c r="G159" s="135" t="s">
        <v>370</v>
      </c>
      <c r="H159" s="136">
        <v>3</v>
      </c>
      <c r="I159" s="137"/>
      <c r="J159" s="137">
        <f t="shared" si="10"/>
        <v>0</v>
      </c>
      <c r="K159" s="138"/>
      <c r="L159" s="25"/>
      <c r="M159" s="139" t="s">
        <v>1</v>
      </c>
      <c r="N159" s="140" t="s">
        <v>38</v>
      </c>
      <c r="O159" s="141">
        <v>5.5</v>
      </c>
      <c r="P159" s="141">
        <f t="shared" si="11"/>
        <v>16.5</v>
      </c>
      <c r="Q159" s="141">
        <v>0.27800000000000002</v>
      </c>
      <c r="R159" s="141">
        <f t="shared" si="12"/>
        <v>0.83400000000000007</v>
      </c>
      <c r="S159" s="141">
        <v>0</v>
      </c>
      <c r="T159" s="142">
        <f t="shared" si="13"/>
        <v>0</v>
      </c>
      <c r="AR159" s="143" t="s">
        <v>129</v>
      </c>
      <c r="AT159" s="143" t="s">
        <v>125</v>
      </c>
      <c r="AU159" s="143" t="s">
        <v>130</v>
      </c>
      <c r="AY159" s="13" t="s">
        <v>123</v>
      </c>
      <c r="BE159" s="144">
        <f t="shared" si="14"/>
        <v>0</v>
      </c>
      <c r="BF159" s="144">
        <f t="shared" si="15"/>
        <v>0</v>
      </c>
      <c r="BG159" s="144">
        <f t="shared" si="16"/>
        <v>0</v>
      </c>
      <c r="BH159" s="144">
        <f t="shared" si="17"/>
        <v>0</v>
      </c>
      <c r="BI159" s="144">
        <f t="shared" si="18"/>
        <v>0</v>
      </c>
      <c r="BJ159" s="13" t="s">
        <v>130</v>
      </c>
      <c r="BK159" s="144">
        <f t="shared" si="19"/>
        <v>0</v>
      </c>
      <c r="BL159" s="13" t="s">
        <v>129</v>
      </c>
      <c r="BM159" s="143" t="s">
        <v>371</v>
      </c>
    </row>
    <row r="160" spans="2:65" s="1" customFormat="1" ht="16.5" customHeight="1">
      <c r="B160" s="131"/>
      <c r="C160" s="145" t="s">
        <v>228</v>
      </c>
      <c r="D160" s="145" t="s">
        <v>191</v>
      </c>
      <c r="E160" s="146" t="s">
        <v>372</v>
      </c>
      <c r="F160" s="147" t="s">
        <v>373</v>
      </c>
      <c r="G160" s="148" t="s">
        <v>205</v>
      </c>
      <c r="H160" s="149">
        <v>3</v>
      </c>
      <c r="I160" s="150"/>
      <c r="J160" s="150">
        <f t="shared" si="10"/>
        <v>0</v>
      </c>
      <c r="K160" s="151"/>
      <c r="L160" s="152"/>
      <c r="M160" s="153" t="s">
        <v>1</v>
      </c>
      <c r="N160" s="154" t="s">
        <v>38</v>
      </c>
      <c r="O160" s="141">
        <v>0</v>
      </c>
      <c r="P160" s="141">
        <f t="shared" si="11"/>
        <v>0</v>
      </c>
      <c r="Q160" s="141">
        <v>0.04</v>
      </c>
      <c r="R160" s="141">
        <f t="shared" si="12"/>
        <v>0.12</v>
      </c>
      <c r="S160" s="141">
        <v>0</v>
      </c>
      <c r="T160" s="142">
        <f t="shared" si="13"/>
        <v>0</v>
      </c>
      <c r="AR160" s="143" t="s">
        <v>157</v>
      </c>
      <c r="AT160" s="143" t="s">
        <v>191</v>
      </c>
      <c r="AU160" s="143" t="s">
        <v>130</v>
      </c>
      <c r="AY160" s="13" t="s">
        <v>123</v>
      </c>
      <c r="BE160" s="144">
        <f t="shared" si="14"/>
        <v>0</v>
      </c>
      <c r="BF160" s="144">
        <f t="shared" si="15"/>
        <v>0</v>
      </c>
      <c r="BG160" s="144">
        <f t="shared" si="16"/>
        <v>0</v>
      </c>
      <c r="BH160" s="144">
        <f t="shared" si="17"/>
        <v>0</v>
      </c>
      <c r="BI160" s="144">
        <f t="shared" si="18"/>
        <v>0</v>
      </c>
      <c r="BJ160" s="13" t="s">
        <v>130</v>
      </c>
      <c r="BK160" s="144">
        <f t="shared" si="19"/>
        <v>0</v>
      </c>
      <c r="BL160" s="13" t="s">
        <v>129</v>
      </c>
      <c r="BM160" s="143" t="s">
        <v>374</v>
      </c>
    </row>
    <row r="161" spans="2:65" s="1" customFormat="1" ht="16.5" customHeight="1">
      <c r="B161" s="131"/>
      <c r="C161" s="145" t="s">
        <v>232</v>
      </c>
      <c r="D161" s="145" t="s">
        <v>191</v>
      </c>
      <c r="E161" s="146" t="s">
        <v>375</v>
      </c>
      <c r="F161" s="147" t="s">
        <v>376</v>
      </c>
      <c r="G161" s="148" t="s">
        <v>205</v>
      </c>
      <c r="H161" s="149">
        <v>3</v>
      </c>
      <c r="I161" s="150"/>
      <c r="J161" s="150">
        <f t="shared" si="10"/>
        <v>0</v>
      </c>
      <c r="K161" s="151"/>
      <c r="L161" s="152"/>
      <c r="M161" s="153" t="s">
        <v>1</v>
      </c>
      <c r="N161" s="154" t="s">
        <v>38</v>
      </c>
      <c r="O161" s="141">
        <v>0</v>
      </c>
      <c r="P161" s="141">
        <f t="shared" si="11"/>
        <v>0</v>
      </c>
      <c r="Q161" s="141">
        <v>0.04</v>
      </c>
      <c r="R161" s="141">
        <f t="shared" si="12"/>
        <v>0.12</v>
      </c>
      <c r="S161" s="141">
        <v>0</v>
      </c>
      <c r="T161" s="142">
        <f t="shared" si="13"/>
        <v>0</v>
      </c>
      <c r="AR161" s="143" t="s">
        <v>157</v>
      </c>
      <c r="AT161" s="143" t="s">
        <v>191</v>
      </c>
      <c r="AU161" s="143" t="s">
        <v>130</v>
      </c>
      <c r="AY161" s="13" t="s">
        <v>123</v>
      </c>
      <c r="BE161" s="144">
        <f t="shared" si="14"/>
        <v>0</v>
      </c>
      <c r="BF161" s="144">
        <f t="shared" si="15"/>
        <v>0</v>
      </c>
      <c r="BG161" s="144">
        <f t="shared" si="16"/>
        <v>0</v>
      </c>
      <c r="BH161" s="144">
        <f t="shared" si="17"/>
        <v>0</v>
      </c>
      <c r="BI161" s="144">
        <f t="shared" si="18"/>
        <v>0</v>
      </c>
      <c r="BJ161" s="13" t="s">
        <v>130</v>
      </c>
      <c r="BK161" s="144">
        <f t="shared" si="19"/>
        <v>0</v>
      </c>
      <c r="BL161" s="13" t="s">
        <v>129</v>
      </c>
      <c r="BM161" s="143" t="s">
        <v>377</v>
      </c>
    </row>
    <row r="162" spans="2:65" s="1" customFormat="1" ht="16.5" customHeight="1">
      <c r="B162" s="131"/>
      <c r="C162" s="132" t="s">
        <v>236</v>
      </c>
      <c r="D162" s="132" t="s">
        <v>125</v>
      </c>
      <c r="E162" s="133" t="s">
        <v>378</v>
      </c>
      <c r="F162" s="134" t="s">
        <v>379</v>
      </c>
      <c r="G162" s="135" t="s">
        <v>370</v>
      </c>
      <c r="H162" s="136">
        <v>1</v>
      </c>
      <c r="I162" s="137"/>
      <c r="J162" s="137">
        <f t="shared" si="10"/>
        <v>0</v>
      </c>
      <c r="K162" s="138"/>
      <c r="L162" s="25"/>
      <c r="M162" s="139" t="s">
        <v>1</v>
      </c>
      <c r="N162" s="140" t="s">
        <v>38</v>
      </c>
      <c r="O162" s="141">
        <v>6</v>
      </c>
      <c r="P162" s="141">
        <f t="shared" si="11"/>
        <v>6</v>
      </c>
      <c r="Q162" s="141">
        <v>5.4999999999999997E-3</v>
      </c>
      <c r="R162" s="141">
        <f t="shared" si="12"/>
        <v>5.4999999999999997E-3</v>
      </c>
      <c r="S162" s="141">
        <v>0</v>
      </c>
      <c r="T162" s="142">
        <f t="shared" si="13"/>
        <v>0</v>
      </c>
      <c r="AR162" s="143" t="s">
        <v>129</v>
      </c>
      <c r="AT162" s="143" t="s">
        <v>125</v>
      </c>
      <c r="AU162" s="143" t="s">
        <v>130</v>
      </c>
      <c r="AY162" s="13" t="s">
        <v>123</v>
      </c>
      <c r="BE162" s="144">
        <f t="shared" si="14"/>
        <v>0</v>
      </c>
      <c r="BF162" s="144">
        <f t="shared" si="15"/>
        <v>0</v>
      </c>
      <c r="BG162" s="144">
        <f t="shared" si="16"/>
        <v>0</v>
      </c>
      <c r="BH162" s="144">
        <f t="shared" si="17"/>
        <v>0</v>
      </c>
      <c r="BI162" s="144">
        <f t="shared" si="18"/>
        <v>0</v>
      </c>
      <c r="BJ162" s="13" t="s">
        <v>130</v>
      </c>
      <c r="BK162" s="144">
        <f t="shared" si="19"/>
        <v>0</v>
      </c>
      <c r="BL162" s="13" t="s">
        <v>129</v>
      </c>
      <c r="BM162" s="143" t="s">
        <v>380</v>
      </c>
    </row>
    <row r="163" spans="2:65" s="1" customFormat="1" ht="16.5" customHeight="1">
      <c r="B163" s="131"/>
      <c r="C163" s="145" t="s">
        <v>240</v>
      </c>
      <c r="D163" s="145" t="s">
        <v>191</v>
      </c>
      <c r="E163" s="146" t="s">
        <v>381</v>
      </c>
      <c r="F163" s="147" t="s">
        <v>382</v>
      </c>
      <c r="G163" s="148" t="s">
        <v>205</v>
      </c>
      <c r="H163" s="149">
        <v>1</v>
      </c>
      <c r="I163" s="150"/>
      <c r="J163" s="150">
        <f t="shared" si="10"/>
        <v>0</v>
      </c>
      <c r="K163" s="151"/>
      <c r="L163" s="152"/>
      <c r="M163" s="153" t="s">
        <v>1</v>
      </c>
      <c r="N163" s="154" t="s">
        <v>38</v>
      </c>
      <c r="O163" s="141">
        <v>0</v>
      </c>
      <c r="P163" s="141">
        <f t="shared" si="11"/>
        <v>0</v>
      </c>
      <c r="Q163" s="141">
        <v>0.04</v>
      </c>
      <c r="R163" s="141">
        <f t="shared" si="12"/>
        <v>0.04</v>
      </c>
      <c r="S163" s="141">
        <v>0</v>
      </c>
      <c r="T163" s="142">
        <f t="shared" si="13"/>
        <v>0</v>
      </c>
      <c r="AR163" s="143" t="s">
        <v>157</v>
      </c>
      <c r="AT163" s="143" t="s">
        <v>191</v>
      </c>
      <c r="AU163" s="143" t="s">
        <v>130</v>
      </c>
      <c r="AY163" s="13" t="s">
        <v>123</v>
      </c>
      <c r="BE163" s="144">
        <f t="shared" si="14"/>
        <v>0</v>
      </c>
      <c r="BF163" s="144">
        <f t="shared" si="15"/>
        <v>0</v>
      </c>
      <c r="BG163" s="144">
        <f t="shared" si="16"/>
        <v>0</v>
      </c>
      <c r="BH163" s="144">
        <f t="shared" si="17"/>
        <v>0</v>
      </c>
      <c r="BI163" s="144">
        <f t="shared" si="18"/>
        <v>0</v>
      </c>
      <c r="BJ163" s="13" t="s">
        <v>130</v>
      </c>
      <c r="BK163" s="144">
        <f t="shared" si="19"/>
        <v>0</v>
      </c>
      <c r="BL163" s="13" t="s">
        <v>129</v>
      </c>
      <c r="BM163" s="143" t="s">
        <v>383</v>
      </c>
    </row>
    <row r="164" spans="2:65" s="1" customFormat="1" ht="24.15" customHeight="1">
      <c r="B164" s="131"/>
      <c r="C164" s="132" t="s">
        <v>244</v>
      </c>
      <c r="D164" s="132" t="s">
        <v>125</v>
      </c>
      <c r="E164" s="133" t="s">
        <v>384</v>
      </c>
      <c r="F164" s="134" t="s">
        <v>385</v>
      </c>
      <c r="G164" s="135" t="s">
        <v>205</v>
      </c>
      <c r="H164" s="136">
        <v>6</v>
      </c>
      <c r="I164" s="137"/>
      <c r="J164" s="137">
        <f t="shared" si="10"/>
        <v>0</v>
      </c>
      <c r="K164" s="138"/>
      <c r="L164" s="25"/>
      <c r="M164" s="139" t="s">
        <v>1</v>
      </c>
      <c r="N164" s="140" t="s">
        <v>38</v>
      </c>
      <c r="O164" s="141">
        <v>0.84</v>
      </c>
      <c r="P164" s="141">
        <f t="shared" si="11"/>
        <v>5.04</v>
      </c>
      <c r="Q164" s="141">
        <v>4.6999999999999999E-4</v>
      </c>
      <c r="R164" s="141">
        <f t="shared" si="12"/>
        <v>2.82E-3</v>
      </c>
      <c r="S164" s="141">
        <v>0</v>
      </c>
      <c r="T164" s="142">
        <f t="shared" si="13"/>
        <v>0</v>
      </c>
      <c r="AR164" s="143" t="s">
        <v>129</v>
      </c>
      <c r="AT164" s="143" t="s">
        <v>125</v>
      </c>
      <c r="AU164" s="143" t="s">
        <v>130</v>
      </c>
      <c r="AY164" s="13" t="s">
        <v>123</v>
      </c>
      <c r="BE164" s="144">
        <f t="shared" si="14"/>
        <v>0</v>
      </c>
      <c r="BF164" s="144">
        <f t="shared" si="15"/>
        <v>0</v>
      </c>
      <c r="BG164" s="144">
        <f t="shared" si="16"/>
        <v>0</v>
      </c>
      <c r="BH164" s="144">
        <f t="shared" si="17"/>
        <v>0</v>
      </c>
      <c r="BI164" s="144">
        <f t="shared" si="18"/>
        <v>0</v>
      </c>
      <c r="BJ164" s="13" t="s">
        <v>130</v>
      </c>
      <c r="BK164" s="144">
        <f t="shared" si="19"/>
        <v>0</v>
      </c>
      <c r="BL164" s="13" t="s">
        <v>129</v>
      </c>
      <c r="BM164" s="143" t="s">
        <v>386</v>
      </c>
    </row>
    <row r="165" spans="2:65" s="1" customFormat="1" ht="16.5" customHeight="1">
      <c r="B165" s="131"/>
      <c r="C165" s="145" t="s">
        <v>248</v>
      </c>
      <c r="D165" s="145" t="s">
        <v>191</v>
      </c>
      <c r="E165" s="146" t="s">
        <v>387</v>
      </c>
      <c r="F165" s="147" t="s">
        <v>388</v>
      </c>
      <c r="G165" s="148" t="s">
        <v>205</v>
      </c>
      <c r="H165" s="149">
        <v>6</v>
      </c>
      <c r="I165" s="150"/>
      <c r="J165" s="150">
        <f t="shared" si="10"/>
        <v>0</v>
      </c>
      <c r="K165" s="151"/>
      <c r="L165" s="152"/>
      <c r="M165" s="153" t="s">
        <v>1</v>
      </c>
      <c r="N165" s="154" t="s">
        <v>38</v>
      </c>
      <c r="O165" s="141">
        <v>0</v>
      </c>
      <c r="P165" s="141">
        <f t="shared" si="11"/>
        <v>0</v>
      </c>
      <c r="Q165" s="141">
        <v>4.4999999999999998E-2</v>
      </c>
      <c r="R165" s="141">
        <f t="shared" si="12"/>
        <v>0.27</v>
      </c>
      <c r="S165" s="141">
        <v>0</v>
      </c>
      <c r="T165" s="142">
        <f t="shared" si="13"/>
        <v>0</v>
      </c>
      <c r="AR165" s="143" t="s">
        <v>157</v>
      </c>
      <c r="AT165" s="143" t="s">
        <v>191</v>
      </c>
      <c r="AU165" s="143" t="s">
        <v>130</v>
      </c>
      <c r="AY165" s="13" t="s">
        <v>123</v>
      </c>
      <c r="BE165" s="144">
        <f t="shared" si="14"/>
        <v>0</v>
      </c>
      <c r="BF165" s="144">
        <f t="shared" si="15"/>
        <v>0</v>
      </c>
      <c r="BG165" s="144">
        <f t="shared" si="16"/>
        <v>0</v>
      </c>
      <c r="BH165" s="144">
        <f t="shared" si="17"/>
        <v>0</v>
      </c>
      <c r="BI165" s="144">
        <f t="shared" si="18"/>
        <v>0</v>
      </c>
      <c r="BJ165" s="13" t="s">
        <v>130</v>
      </c>
      <c r="BK165" s="144">
        <f t="shared" si="19"/>
        <v>0</v>
      </c>
      <c r="BL165" s="13" t="s">
        <v>129</v>
      </c>
      <c r="BM165" s="143" t="s">
        <v>389</v>
      </c>
    </row>
    <row r="166" spans="2:65" s="1" customFormat="1" ht="21.75" customHeight="1">
      <c r="B166" s="131"/>
      <c r="C166" s="132" t="s">
        <v>252</v>
      </c>
      <c r="D166" s="132" t="s">
        <v>125</v>
      </c>
      <c r="E166" s="133" t="s">
        <v>390</v>
      </c>
      <c r="F166" s="134" t="s">
        <v>391</v>
      </c>
      <c r="G166" s="135" t="s">
        <v>128</v>
      </c>
      <c r="H166" s="136">
        <v>1</v>
      </c>
      <c r="I166" s="137"/>
      <c r="J166" s="137">
        <f t="shared" si="10"/>
        <v>0</v>
      </c>
      <c r="K166" s="138"/>
      <c r="L166" s="25"/>
      <c r="M166" s="139" t="s">
        <v>1</v>
      </c>
      <c r="N166" s="140" t="s">
        <v>38</v>
      </c>
      <c r="O166" s="141">
        <v>0.84</v>
      </c>
      <c r="P166" s="141">
        <f t="shared" si="11"/>
        <v>0.84</v>
      </c>
      <c r="Q166" s="141">
        <v>4.6999999999999999E-4</v>
      </c>
      <c r="R166" s="141">
        <f t="shared" si="12"/>
        <v>4.6999999999999999E-4</v>
      </c>
      <c r="S166" s="141">
        <v>0</v>
      </c>
      <c r="T166" s="142">
        <f t="shared" si="13"/>
        <v>0</v>
      </c>
      <c r="AR166" s="143" t="s">
        <v>129</v>
      </c>
      <c r="AT166" s="143" t="s">
        <v>125</v>
      </c>
      <c r="AU166" s="143" t="s">
        <v>130</v>
      </c>
      <c r="AY166" s="13" t="s">
        <v>123</v>
      </c>
      <c r="BE166" s="144">
        <f t="shared" si="14"/>
        <v>0</v>
      </c>
      <c r="BF166" s="144">
        <f t="shared" si="15"/>
        <v>0</v>
      </c>
      <c r="BG166" s="144">
        <f t="shared" si="16"/>
        <v>0</v>
      </c>
      <c r="BH166" s="144">
        <f t="shared" si="17"/>
        <v>0</v>
      </c>
      <c r="BI166" s="144">
        <f t="shared" si="18"/>
        <v>0</v>
      </c>
      <c r="BJ166" s="13" t="s">
        <v>130</v>
      </c>
      <c r="BK166" s="144">
        <f t="shared" si="19"/>
        <v>0</v>
      </c>
      <c r="BL166" s="13" t="s">
        <v>129</v>
      </c>
      <c r="BM166" s="143" t="s">
        <v>392</v>
      </c>
    </row>
    <row r="167" spans="2:65" s="11" customFormat="1" ht="22.8" customHeight="1">
      <c r="B167" s="120"/>
      <c r="D167" s="121" t="s">
        <v>71</v>
      </c>
      <c r="E167" s="129" t="s">
        <v>175</v>
      </c>
      <c r="F167" s="129" t="s">
        <v>176</v>
      </c>
      <c r="J167" s="130">
        <f>BK167</f>
        <v>0</v>
      </c>
      <c r="L167" s="120"/>
      <c r="M167" s="124"/>
      <c r="P167" s="125">
        <f>P168</f>
        <v>0.50816399999999995</v>
      </c>
      <c r="R167" s="125">
        <f>R168</f>
        <v>0</v>
      </c>
      <c r="T167" s="126">
        <f>T168</f>
        <v>0</v>
      </c>
      <c r="AR167" s="121" t="s">
        <v>80</v>
      </c>
      <c r="AT167" s="127" t="s">
        <v>71</v>
      </c>
      <c r="AU167" s="127" t="s">
        <v>80</v>
      </c>
      <c r="AY167" s="121" t="s">
        <v>123</v>
      </c>
      <c r="BK167" s="128">
        <f>BK168</f>
        <v>0</v>
      </c>
    </row>
    <row r="168" spans="2:65" s="1" customFormat="1" ht="33" customHeight="1">
      <c r="B168" s="131"/>
      <c r="C168" s="132" t="s">
        <v>258</v>
      </c>
      <c r="D168" s="132" t="s">
        <v>125</v>
      </c>
      <c r="E168" s="133" t="s">
        <v>393</v>
      </c>
      <c r="F168" s="134" t="s">
        <v>394</v>
      </c>
      <c r="G168" s="135" t="s">
        <v>164</v>
      </c>
      <c r="H168" s="136">
        <v>10.811999999999999</v>
      </c>
      <c r="I168" s="137"/>
      <c r="J168" s="137">
        <f>ROUND(I168*H168,2)</f>
        <v>0</v>
      </c>
      <c r="K168" s="138"/>
      <c r="L168" s="25"/>
      <c r="M168" s="139" t="s">
        <v>1</v>
      </c>
      <c r="N168" s="140" t="s">
        <v>38</v>
      </c>
      <c r="O168" s="141">
        <v>4.7E-2</v>
      </c>
      <c r="P168" s="141">
        <f>O168*H168</f>
        <v>0.50816399999999995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129</v>
      </c>
      <c r="AT168" s="143" t="s">
        <v>125</v>
      </c>
      <c r="AU168" s="143" t="s">
        <v>130</v>
      </c>
      <c r="AY168" s="13" t="s">
        <v>123</v>
      </c>
      <c r="BE168" s="144">
        <f>IF(N168="základná",J168,0)</f>
        <v>0</v>
      </c>
      <c r="BF168" s="144">
        <f>IF(N168="znížená",J168,0)</f>
        <v>0</v>
      </c>
      <c r="BG168" s="144">
        <f>IF(N168="zákl. prenesená",J168,0)</f>
        <v>0</v>
      </c>
      <c r="BH168" s="144">
        <f>IF(N168="zníž. prenesená",J168,0)</f>
        <v>0</v>
      </c>
      <c r="BI168" s="144">
        <f>IF(N168="nulová",J168,0)</f>
        <v>0</v>
      </c>
      <c r="BJ168" s="13" t="s">
        <v>130</v>
      </c>
      <c r="BK168" s="144">
        <f>ROUND(I168*H168,2)</f>
        <v>0</v>
      </c>
      <c r="BL168" s="13" t="s">
        <v>129</v>
      </c>
      <c r="BM168" s="143" t="s">
        <v>395</v>
      </c>
    </row>
    <row r="169" spans="2:65" s="11" customFormat="1" ht="25.95" customHeight="1">
      <c r="B169" s="120"/>
      <c r="D169" s="121" t="s">
        <v>71</v>
      </c>
      <c r="E169" s="122" t="s">
        <v>181</v>
      </c>
      <c r="F169" s="122" t="s">
        <v>182</v>
      </c>
      <c r="J169" s="123">
        <f>BK169</f>
        <v>0</v>
      </c>
      <c r="L169" s="120"/>
      <c r="M169" s="124"/>
      <c r="P169" s="125">
        <f>P170+P179+P193+P198+P201</f>
        <v>224.24796980000002</v>
      </c>
      <c r="R169" s="125">
        <f>R170+R179+R193+R198+R201</f>
        <v>4.8989501600000001</v>
      </c>
      <c r="T169" s="126">
        <f>T170+T179+T193+T198+T201</f>
        <v>0</v>
      </c>
      <c r="AR169" s="121" t="s">
        <v>130</v>
      </c>
      <c r="AT169" s="127" t="s">
        <v>71</v>
      </c>
      <c r="AU169" s="127" t="s">
        <v>72</v>
      </c>
      <c r="AY169" s="121" t="s">
        <v>123</v>
      </c>
      <c r="BK169" s="128">
        <f>BK170+BK179+BK193+BK198+BK201</f>
        <v>0</v>
      </c>
    </row>
    <row r="170" spans="2:65" s="11" customFormat="1" ht="22.8" customHeight="1">
      <c r="B170" s="120"/>
      <c r="D170" s="121" t="s">
        <v>71</v>
      </c>
      <c r="E170" s="129" t="s">
        <v>201</v>
      </c>
      <c r="F170" s="129" t="s">
        <v>202</v>
      </c>
      <c r="J170" s="130">
        <f>BK170</f>
        <v>0</v>
      </c>
      <c r="L170" s="120"/>
      <c r="M170" s="124"/>
      <c r="P170" s="125">
        <f>SUM(P171:P178)</f>
        <v>62.259079200000002</v>
      </c>
      <c r="R170" s="125">
        <f>SUM(R171:R178)</f>
        <v>1.4836225600000001</v>
      </c>
      <c r="T170" s="126">
        <f>SUM(T171:T178)</f>
        <v>0</v>
      </c>
      <c r="AR170" s="121" t="s">
        <v>130</v>
      </c>
      <c r="AT170" s="127" t="s">
        <v>71</v>
      </c>
      <c r="AU170" s="127" t="s">
        <v>80</v>
      </c>
      <c r="AY170" s="121" t="s">
        <v>123</v>
      </c>
      <c r="BK170" s="128">
        <f>SUM(BK171:BK178)</f>
        <v>0</v>
      </c>
    </row>
    <row r="171" spans="2:65" s="1" customFormat="1" ht="24.15" customHeight="1">
      <c r="B171" s="131"/>
      <c r="C171" s="132" t="s">
        <v>262</v>
      </c>
      <c r="D171" s="132" t="s">
        <v>125</v>
      </c>
      <c r="E171" s="133" t="s">
        <v>203</v>
      </c>
      <c r="F171" s="134" t="s">
        <v>204</v>
      </c>
      <c r="G171" s="135" t="s">
        <v>205</v>
      </c>
      <c r="H171" s="136">
        <v>500</v>
      </c>
      <c r="I171" s="137"/>
      <c r="J171" s="137">
        <f t="shared" ref="J171:J178" si="20">ROUND(I171*H171,2)</f>
        <v>0</v>
      </c>
      <c r="K171" s="138"/>
      <c r="L171" s="25"/>
      <c r="M171" s="139" t="s">
        <v>1</v>
      </c>
      <c r="N171" s="140" t="s">
        <v>38</v>
      </c>
      <c r="O171" s="141">
        <v>5.4730000000000001E-2</v>
      </c>
      <c r="P171" s="141">
        <f t="shared" ref="P171:P178" si="21">O171*H171</f>
        <v>27.365000000000002</v>
      </c>
      <c r="Q171" s="141">
        <v>0</v>
      </c>
      <c r="R171" s="141">
        <f t="shared" ref="R171:R178" si="22">Q171*H171</f>
        <v>0</v>
      </c>
      <c r="S171" s="141">
        <v>0</v>
      </c>
      <c r="T171" s="142">
        <f t="shared" ref="T171:T178" si="23">S171*H171</f>
        <v>0</v>
      </c>
      <c r="AR171" s="143" t="s">
        <v>188</v>
      </c>
      <c r="AT171" s="143" t="s">
        <v>125</v>
      </c>
      <c r="AU171" s="143" t="s">
        <v>130</v>
      </c>
      <c r="AY171" s="13" t="s">
        <v>123</v>
      </c>
      <c r="BE171" s="144">
        <f t="shared" ref="BE171:BE178" si="24">IF(N171="základná",J171,0)</f>
        <v>0</v>
      </c>
      <c r="BF171" s="144">
        <f t="shared" ref="BF171:BF178" si="25">IF(N171="znížená",J171,0)</f>
        <v>0</v>
      </c>
      <c r="BG171" s="144">
        <f t="shared" ref="BG171:BG178" si="26">IF(N171="zákl. prenesená",J171,0)</f>
        <v>0</v>
      </c>
      <c r="BH171" s="144">
        <f t="shared" ref="BH171:BH178" si="27">IF(N171="zníž. prenesená",J171,0)</f>
        <v>0</v>
      </c>
      <c r="BI171" s="144">
        <f t="shared" ref="BI171:BI178" si="28">IF(N171="nulová",J171,0)</f>
        <v>0</v>
      </c>
      <c r="BJ171" s="13" t="s">
        <v>130</v>
      </c>
      <c r="BK171" s="144">
        <f t="shared" ref="BK171:BK178" si="29">ROUND(I171*H171,2)</f>
        <v>0</v>
      </c>
      <c r="BL171" s="13" t="s">
        <v>188</v>
      </c>
      <c r="BM171" s="143" t="s">
        <v>396</v>
      </c>
    </row>
    <row r="172" spans="2:65" s="1" customFormat="1" ht="24.15" customHeight="1">
      <c r="B172" s="131"/>
      <c r="C172" s="145" t="s">
        <v>266</v>
      </c>
      <c r="D172" s="145" t="s">
        <v>191</v>
      </c>
      <c r="E172" s="146" t="s">
        <v>208</v>
      </c>
      <c r="F172" s="147" t="s">
        <v>209</v>
      </c>
      <c r="G172" s="148" t="s">
        <v>205</v>
      </c>
      <c r="H172" s="149">
        <v>500</v>
      </c>
      <c r="I172" s="150"/>
      <c r="J172" s="150">
        <f t="shared" si="20"/>
        <v>0</v>
      </c>
      <c r="K172" s="151"/>
      <c r="L172" s="152"/>
      <c r="M172" s="153" t="s">
        <v>1</v>
      </c>
      <c r="N172" s="154" t="s">
        <v>38</v>
      </c>
      <c r="O172" s="141">
        <v>0</v>
      </c>
      <c r="P172" s="141">
        <f t="shared" si="21"/>
        <v>0</v>
      </c>
      <c r="Q172" s="141">
        <v>0</v>
      </c>
      <c r="R172" s="141">
        <f t="shared" si="22"/>
        <v>0</v>
      </c>
      <c r="S172" s="141">
        <v>0</v>
      </c>
      <c r="T172" s="142">
        <f t="shared" si="23"/>
        <v>0</v>
      </c>
      <c r="AR172" s="143" t="s">
        <v>194</v>
      </c>
      <c r="AT172" s="143" t="s">
        <v>191</v>
      </c>
      <c r="AU172" s="143" t="s">
        <v>130</v>
      </c>
      <c r="AY172" s="13" t="s">
        <v>123</v>
      </c>
      <c r="BE172" s="144">
        <f t="shared" si="24"/>
        <v>0</v>
      </c>
      <c r="BF172" s="144">
        <f t="shared" si="25"/>
        <v>0</v>
      </c>
      <c r="BG172" s="144">
        <f t="shared" si="26"/>
        <v>0</v>
      </c>
      <c r="BH172" s="144">
        <f t="shared" si="27"/>
        <v>0</v>
      </c>
      <c r="BI172" s="144">
        <f t="shared" si="28"/>
        <v>0</v>
      </c>
      <c r="BJ172" s="13" t="s">
        <v>130</v>
      </c>
      <c r="BK172" s="144">
        <f t="shared" si="29"/>
        <v>0</v>
      </c>
      <c r="BL172" s="13" t="s">
        <v>188</v>
      </c>
      <c r="BM172" s="143" t="s">
        <v>397</v>
      </c>
    </row>
    <row r="173" spans="2:65" s="1" customFormat="1" ht="24.15" customHeight="1">
      <c r="B173" s="131"/>
      <c r="C173" s="132" t="s">
        <v>194</v>
      </c>
      <c r="D173" s="132" t="s">
        <v>125</v>
      </c>
      <c r="E173" s="133" t="s">
        <v>398</v>
      </c>
      <c r="F173" s="134" t="s">
        <v>399</v>
      </c>
      <c r="G173" s="135" t="s">
        <v>400</v>
      </c>
      <c r="H173" s="136">
        <v>69.58</v>
      </c>
      <c r="I173" s="137"/>
      <c r="J173" s="137">
        <f t="shared" si="20"/>
        <v>0</v>
      </c>
      <c r="K173" s="138"/>
      <c r="L173" s="25"/>
      <c r="M173" s="139" t="s">
        <v>1</v>
      </c>
      <c r="N173" s="140" t="s">
        <v>38</v>
      </c>
      <c r="O173" s="141">
        <v>0.39700000000000002</v>
      </c>
      <c r="P173" s="141">
        <f t="shared" si="21"/>
        <v>27.623260000000002</v>
      </c>
      <c r="Q173" s="141">
        <v>2.5999999999999998E-4</v>
      </c>
      <c r="R173" s="141">
        <f t="shared" si="22"/>
        <v>1.8090799999999997E-2</v>
      </c>
      <c r="S173" s="141">
        <v>0</v>
      </c>
      <c r="T173" s="142">
        <f t="shared" si="23"/>
        <v>0</v>
      </c>
      <c r="AR173" s="143" t="s">
        <v>188</v>
      </c>
      <c r="AT173" s="143" t="s">
        <v>125</v>
      </c>
      <c r="AU173" s="143" t="s">
        <v>130</v>
      </c>
      <c r="AY173" s="13" t="s">
        <v>123</v>
      </c>
      <c r="BE173" s="144">
        <f t="shared" si="24"/>
        <v>0</v>
      </c>
      <c r="BF173" s="144">
        <f t="shared" si="25"/>
        <v>0</v>
      </c>
      <c r="BG173" s="144">
        <f t="shared" si="26"/>
        <v>0</v>
      </c>
      <c r="BH173" s="144">
        <f t="shared" si="27"/>
        <v>0</v>
      </c>
      <c r="BI173" s="144">
        <f t="shared" si="28"/>
        <v>0</v>
      </c>
      <c r="BJ173" s="13" t="s">
        <v>130</v>
      </c>
      <c r="BK173" s="144">
        <f t="shared" si="29"/>
        <v>0</v>
      </c>
      <c r="BL173" s="13" t="s">
        <v>188</v>
      </c>
      <c r="BM173" s="143" t="s">
        <v>401</v>
      </c>
    </row>
    <row r="174" spans="2:65" s="1" customFormat="1" ht="16.5" customHeight="1">
      <c r="B174" s="131"/>
      <c r="C174" s="145" t="s">
        <v>276</v>
      </c>
      <c r="D174" s="145" t="s">
        <v>191</v>
      </c>
      <c r="E174" s="146" t="s">
        <v>402</v>
      </c>
      <c r="F174" s="147" t="s">
        <v>403</v>
      </c>
      <c r="G174" s="148" t="s">
        <v>134</v>
      </c>
      <c r="H174" s="149">
        <v>1.4770000000000001</v>
      </c>
      <c r="I174" s="150"/>
      <c r="J174" s="150">
        <f t="shared" si="20"/>
        <v>0</v>
      </c>
      <c r="K174" s="151"/>
      <c r="L174" s="152"/>
      <c r="M174" s="153" t="s">
        <v>1</v>
      </c>
      <c r="N174" s="154" t="s">
        <v>38</v>
      </c>
      <c r="O174" s="141">
        <v>0</v>
      </c>
      <c r="P174" s="141">
        <f t="shared" si="21"/>
        <v>0</v>
      </c>
      <c r="Q174" s="141">
        <v>0.55000000000000004</v>
      </c>
      <c r="R174" s="141">
        <f t="shared" si="22"/>
        <v>0.81235000000000013</v>
      </c>
      <c r="S174" s="141">
        <v>0</v>
      </c>
      <c r="T174" s="142">
        <f t="shared" si="23"/>
        <v>0</v>
      </c>
      <c r="AR174" s="143" t="s">
        <v>194</v>
      </c>
      <c r="AT174" s="143" t="s">
        <v>191</v>
      </c>
      <c r="AU174" s="143" t="s">
        <v>130</v>
      </c>
      <c r="AY174" s="13" t="s">
        <v>123</v>
      </c>
      <c r="BE174" s="144">
        <f t="shared" si="24"/>
        <v>0</v>
      </c>
      <c r="BF174" s="144">
        <f t="shared" si="25"/>
        <v>0</v>
      </c>
      <c r="BG174" s="144">
        <f t="shared" si="26"/>
        <v>0</v>
      </c>
      <c r="BH174" s="144">
        <f t="shared" si="27"/>
        <v>0</v>
      </c>
      <c r="BI174" s="144">
        <f t="shared" si="28"/>
        <v>0</v>
      </c>
      <c r="BJ174" s="13" t="s">
        <v>130</v>
      </c>
      <c r="BK174" s="144">
        <f t="shared" si="29"/>
        <v>0</v>
      </c>
      <c r="BL174" s="13" t="s">
        <v>188</v>
      </c>
      <c r="BM174" s="143" t="s">
        <v>404</v>
      </c>
    </row>
    <row r="175" spans="2:65" s="1" customFormat="1" ht="24.15" customHeight="1">
      <c r="B175" s="131"/>
      <c r="C175" s="132" t="s">
        <v>280</v>
      </c>
      <c r="D175" s="132" t="s">
        <v>125</v>
      </c>
      <c r="E175" s="133" t="s">
        <v>405</v>
      </c>
      <c r="F175" s="134" t="s">
        <v>406</v>
      </c>
      <c r="G175" s="135" t="s">
        <v>154</v>
      </c>
      <c r="H175" s="136">
        <v>27.28</v>
      </c>
      <c r="I175" s="137"/>
      <c r="J175" s="137">
        <f t="shared" si="20"/>
        <v>0</v>
      </c>
      <c r="K175" s="138"/>
      <c r="L175" s="25"/>
      <c r="M175" s="139" t="s">
        <v>1</v>
      </c>
      <c r="N175" s="140" t="s">
        <v>38</v>
      </c>
      <c r="O175" s="141">
        <v>0.26363999999999999</v>
      </c>
      <c r="P175" s="141">
        <f t="shared" si="21"/>
        <v>7.1920991999999995</v>
      </c>
      <c r="Q175" s="141">
        <v>0</v>
      </c>
      <c r="R175" s="141">
        <f t="shared" si="22"/>
        <v>0</v>
      </c>
      <c r="S175" s="141">
        <v>0</v>
      </c>
      <c r="T175" s="142">
        <f t="shared" si="23"/>
        <v>0</v>
      </c>
      <c r="AR175" s="143" t="s">
        <v>188</v>
      </c>
      <c r="AT175" s="143" t="s">
        <v>125</v>
      </c>
      <c r="AU175" s="143" t="s">
        <v>130</v>
      </c>
      <c r="AY175" s="13" t="s">
        <v>123</v>
      </c>
      <c r="BE175" s="144">
        <f t="shared" si="24"/>
        <v>0</v>
      </c>
      <c r="BF175" s="144">
        <f t="shared" si="25"/>
        <v>0</v>
      </c>
      <c r="BG175" s="144">
        <f t="shared" si="26"/>
        <v>0</v>
      </c>
      <c r="BH175" s="144">
        <f t="shared" si="27"/>
        <v>0</v>
      </c>
      <c r="BI175" s="144">
        <f t="shared" si="28"/>
        <v>0</v>
      </c>
      <c r="BJ175" s="13" t="s">
        <v>130</v>
      </c>
      <c r="BK175" s="144">
        <f t="shared" si="29"/>
        <v>0</v>
      </c>
      <c r="BL175" s="13" t="s">
        <v>188</v>
      </c>
      <c r="BM175" s="143" t="s">
        <v>407</v>
      </c>
    </row>
    <row r="176" spans="2:65" s="1" customFormat="1" ht="33" customHeight="1">
      <c r="B176" s="131"/>
      <c r="C176" s="145" t="s">
        <v>286</v>
      </c>
      <c r="D176" s="145" t="s">
        <v>191</v>
      </c>
      <c r="E176" s="146" t="s">
        <v>408</v>
      </c>
      <c r="F176" s="147" t="s">
        <v>409</v>
      </c>
      <c r="G176" s="148" t="s">
        <v>134</v>
      </c>
      <c r="H176" s="149">
        <v>0.86799999999999999</v>
      </c>
      <c r="I176" s="150"/>
      <c r="J176" s="150">
        <f t="shared" si="20"/>
        <v>0</v>
      </c>
      <c r="K176" s="151"/>
      <c r="L176" s="152"/>
      <c r="M176" s="153" t="s">
        <v>1</v>
      </c>
      <c r="N176" s="154" t="s">
        <v>38</v>
      </c>
      <c r="O176" s="141">
        <v>0</v>
      </c>
      <c r="P176" s="141">
        <f t="shared" si="21"/>
        <v>0</v>
      </c>
      <c r="Q176" s="141">
        <v>0.55000000000000004</v>
      </c>
      <c r="R176" s="141">
        <f t="shared" si="22"/>
        <v>0.47740000000000005</v>
      </c>
      <c r="S176" s="141">
        <v>0</v>
      </c>
      <c r="T176" s="142">
        <f t="shared" si="23"/>
        <v>0</v>
      </c>
      <c r="AR176" s="143" t="s">
        <v>194</v>
      </c>
      <c r="AT176" s="143" t="s">
        <v>191</v>
      </c>
      <c r="AU176" s="143" t="s">
        <v>130</v>
      </c>
      <c r="AY176" s="13" t="s">
        <v>123</v>
      </c>
      <c r="BE176" s="144">
        <f t="shared" si="24"/>
        <v>0</v>
      </c>
      <c r="BF176" s="144">
        <f t="shared" si="25"/>
        <v>0</v>
      </c>
      <c r="BG176" s="144">
        <f t="shared" si="26"/>
        <v>0</v>
      </c>
      <c r="BH176" s="144">
        <f t="shared" si="27"/>
        <v>0</v>
      </c>
      <c r="BI176" s="144">
        <f t="shared" si="28"/>
        <v>0</v>
      </c>
      <c r="BJ176" s="13" t="s">
        <v>130</v>
      </c>
      <c r="BK176" s="144">
        <f t="shared" si="29"/>
        <v>0</v>
      </c>
      <c r="BL176" s="13" t="s">
        <v>188</v>
      </c>
      <c r="BM176" s="143" t="s">
        <v>410</v>
      </c>
    </row>
    <row r="177" spans="2:65" s="1" customFormat="1" ht="44.25" customHeight="1">
      <c r="B177" s="131"/>
      <c r="C177" s="132" t="s">
        <v>290</v>
      </c>
      <c r="D177" s="132" t="s">
        <v>125</v>
      </c>
      <c r="E177" s="133" t="s">
        <v>411</v>
      </c>
      <c r="F177" s="134" t="s">
        <v>412</v>
      </c>
      <c r="G177" s="135" t="s">
        <v>134</v>
      </c>
      <c r="H177" s="136">
        <v>7.8719999999999999</v>
      </c>
      <c r="I177" s="137"/>
      <c r="J177" s="137">
        <f t="shared" si="20"/>
        <v>0</v>
      </c>
      <c r="K177" s="138"/>
      <c r="L177" s="25"/>
      <c r="M177" s="139" t="s">
        <v>1</v>
      </c>
      <c r="N177" s="140" t="s">
        <v>38</v>
      </c>
      <c r="O177" s="141">
        <v>0.01</v>
      </c>
      <c r="P177" s="141">
        <f t="shared" si="21"/>
        <v>7.8719999999999998E-2</v>
      </c>
      <c r="Q177" s="141">
        <v>2.2329999999999999E-2</v>
      </c>
      <c r="R177" s="141">
        <f t="shared" si="22"/>
        <v>0.17578175999999998</v>
      </c>
      <c r="S177" s="141">
        <v>0</v>
      </c>
      <c r="T177" s="142">
        <f t="shared" si="23"/>
        <v>0</v>
      </c>
      <c r="AR177" s="143" t="s">
        <v>188</v>
      </c>
      <c r="AT177" s="143" t="s">
        <v>125</v>
      </c>
      <c r="AU177" s="143" t="s">
        <v>130</v>
      </c>
      <c r="AY177" s="13" t="s">
        <v>123</v>
      </c>
      <c r="BE177" s="144">
        <f t="shared" si="24"/>
        <v>0</v>
      </c>
      <c r="BF177" s="144">
        <f t="shared" si="25"/>
        <v>0</v>
      </c>
      <c r="BG177" s="144">
        <f t="shared" si="26"/>
        <v>0</v>
      </c>
      <c r="BH177" s="144">
        <f t="shared" si="27"/>
        <v>0</v>
      </c>
      <c r="BI177" s="144">
        <f t="shared" si="28"/>
        <v>0</v>
      </c>
      <c r="BJ177" s="13" t="s">
        <v>130</v>
      </c>
      <c r="BK177" s="144">
        <f t="shared" si="29"/>
        <v>0</v>
      </c>
      <c r="BL177" s="13" t="s">
        <v>188</v>
      </c>
      <c r="BM177" s="143" t="s">
        <v>413</v>
      </c>
    </row>
    <row r="178" spans="2:65" s="1" customFormat="1" ht="24.15" customHeight="1">
      <c r="B178" s="131"/>
      <c r="C178" s="132" t="s">
        <v>294</v>
      </c>
      <c r="D178" s="132" t="s">
        <v>125</v>
      </c>
      <c r="E178" s="133" t="s">
        <v>223</v>
      </c>
      <c r="F178" s="134" t="s">
        <v>224</v>
      </c>
      <c r="G178" s="135" t="s">
        <v>199</v>
      </c>
      <c r="H178" s="136">
        <v>32.728000000000002</v>
      </c>
      <c r="I178" s="137"/>
      <c r="J178" s="137">
        <f t="shared" si="20"/>
        <v>0</v>
      </c>
      <c r="K178" s="138"/>
      <c r="L178" s="25"/>
      <c r="M178" s="139" t="s">
        <v>1</v>
      </c>
      <c r="N178" s="140" t="s">
        <v>38</v>
      </c>
      <c r="O178" s="141">
        <v>0</v>
      </c>
      <c r="P178" s="141">
        <f t="shared" si="21"/>
        <v>0</v>
      </c>
      <c r="Q178" s="141">
        <v>0</v>
      </c>
      <c r="R178" s="141">
        <f t="shared" si="22"/>
        <v>0</v>
      </c>
      <c r="S178" s="141">
        <v>0</v>
      </c>
      <c r="T178" s="142">
        <f t="shared" si="23"/>
        <v>0</v>
      </c>
      <c r="AR178" s="143" t="s">
        <v>188</v>
      </c>
      <c r="AT178" s="143" t="s">
        <v>125</v>
      </c>
      <c r="AU178" s="143" t="s">
        <v>130</v>
      </c>
      <c r="AY178" s="13" t="s">
        <v>123</v>
      </c>
      <c r="BE178" s="144">
        <f t="shared" si="24"/>
        <v>0</v>
      </c>
      <c r="BF178" s="144">
        <f t="shared" si="25"/>
        <v>0</v>
      </c>
      <c r="BG178" s="144">
        <f t="shared" si="26"/>
        <v>0</v>
      </c>
      <c r="BH178" s="144">
        <f t="shared" si="27"/>
        <v>0</v>
      </c>
      <c r="BI178" s="144">
        <f t="shared" si="28"/>
        <v>0</v>
      </c>
      <c r="BJ178" s="13" t="s">
        <v>130</v>
      </c>
      <c r="BK178" s="144">
        <f t="shared" si="29"/>
        <v>0</v>
      </c>
      <c r="BL178" s="13" t="s">
        <v>188</v>
      </c>
      <c r="BM178" s="143" t="s">
        <v>414</v>
      </c>
    </row>
    <row r="179" spans="2:65" s="11" customFormat="1" ht="22.8" customHeight="1">
      <c r="B179" s="120"/>
      <c r="D179" s="121" t="s">
        <v>71</v>
      </c>
      <c r="E179" s="129" t="s">
        <v>226</v>
      </c>
      <c r="F179" s="129" t="s">
        <v>227</v>
      </c>
      <c r="J179" s="130">
        <f>BK179</f>
        <v>0</v>
      </c>
      <c r="L179" s="120"/>
      <c r="M179" s="124"/>
      <c r="P179" s="125">
        <f>SUM(P180:P192)</f>
        <v>72.902853000000007</v>
      </c>
      <c r="R179" s="125">
        <f>SUM(R180:R192)</f>
        <v>3.0647500000000001</v>
      </c>
      <c r="T179" s="126">
        <f>SUM(T180:T192)</f>
        <v>0</v>
      </c>
      <c r="AR179" s="121" t="s">
        <v>130</v>
      </c>
      <c r="AT179" s="127" t="s">
        <v>71</v>
      </c>
      <c r="AU179" s="127" t="s">
        <v>80</v>
      </c>
      <c r="AY179" s="121" t="s">
        <v>123</v>
      </c>
      <c r="BK179" s="128">
        <f>SUM(BK180:BK192)</f>
        <v>0</v>
      </c>
    </row>
    <row r="180" spans="2:65" s="1" customFormat="1" ht="16.5" customHeight="1">
      <c r="B180" s="131"/>
      <c r="C180" s="132" t="s">
        <v>300</v>
      </c>
      <c r="D180" s="132" t="s">
        <v>125</v>
      </c>
      <c r="E180" s="133" t="s">
        <v>415</v>
      </c>
      <c r="F180" s="134" t="s">
        <v>416</v>
      </c>
      <c r="G180" s="135" t="s">
        <v>400</v>
      </c>
      <c r="H180" s="136">
        <v>100</v>
      </c>
      <c r="I180" s="137"/>
      <c r="J180" s="137">
        <f t="shared" ref="J180:J192" si="30">ROUND(I180*H180,2)</f>
        <v>0</v>
      </c>
      <c r="K180" s="138"/>
      <c r="L180" s="25"/>
      <c r="M180" s="139" t="s">
        <v>1</v>
      </c>
      <c r="N180" s="140" t="s">
        <v>38</v>
      </c>
      <c r="O180" s="141">
        <v>0.13300000000000001</v>
      </c>
      <c r="P180" s="141">
        <f t="shared" ref="P180:P192" si="31">O180*H180</f>
        <v>13.3</v>
      </c>
      <c r="Q180" s="141">
        <v>0</v>
      </c>
      <c r="R180" s="141">
        <f t="shared" ref="R180:R192" si="32">Q180*H180</f>
        <v>0</v>
      </c>
      <c r="S180" s="141">
        <v>0</v>
      </c>
      <c r="T180" s="142">
        <f t="shared" ref="T180:T192" si="33">S180*H180</f>
        <v>0</v>
      </c>
      <c r="AR180" s="143" t="s">
        <v>188</v>
      </c>
      <c r="AT180" s="143" t="s">
        <v>125</v>
      </c>
      <c r="AU180" s="143" t="s">
        <v>130</v>
      </c>
      <c r="AY180" s="13" t="s">
        <v>123</v>
      </c>
      <c r="BE180" s="144">
        <f t="shared" ref="BE180:BE192" si="34">IF(N180="základná",J180,0)</f>
        <v>0</v>
      </c>
      <c r="BF180" s="144">
        <f t="shared" ref="BF180:BF192" si="35">IF(N180="znížená",J180,0)</f>
        <v>0</v>
      </c>
      <c r="BG180" s="144">
        <f t="shared" ref="BG180:BG192" si="36">IF(N180="zákl. prenesená",J180,0)</f>
        <v>0</v>
      </c>
      <c r="BH180" s="144">
        <f t="shared" ref="BH180:BH192" si="37">IF(N180="zníž. prenesená",J180,0)</f>
        <v>0</v>
      </c>
      <c r="BI180" s="144">
        <f t="shared" ref="BI180:BI192" si="38">IF(N180="nulová",J180,0)</f>
        <v>0</v>
      </c>
      <c r="BJ180" s="13" t="s">
        <v>130</v>
      </c>
      <c r="BK180" s="144">
        <f t="shared" ref="BK180:BK192" si="39">ROUND(I180*H180,2)</f>
        <v>0</v>
      </c>
      <c r="BL180" s="13" t="s">
        <v>188</v>
      </c>
      <c r="BM180" s="143" t="s">
        <v>417</v>
      </c>
    </row>
    <row r="181" spans="2:65" s="1" customFormat="1" ht="16.5" customHeight="1">
      <c r="B181" s="131"/>
      <c r="C181" s="145" t="s">
        <v>418</v>
      </c>
      <c r="D181" s="145" t="s">
        <v>191</v>
      </c>
      <c r="E181" s="146" t="s">
        <v>419</v>
      </c>
      <c r="F181" s="147" t="s">
        <v>420</v>
      </c>
      <c r="G181" s="148" t="s">
        <v>134</v>
      </c>
      <c r="H181" s="149">
        <v>1.923</v>
      </c>
      <c r="I181" s="150"/>
      <c r="J181" s="150">
        <f t="shared" si="30"/>
        <v>0</v>
      </c>
      <c r="K181" s="151"/>
      <c r="L181" s="152"/>
      <c r="M181" s="153" t="s">
        <v>1</v>
      </c>
      <c r="N181" s="154" t="s">
        <v>38</v>
      </c>
      <c r="O181" s="141">
        <v>0</v>
      </c>
      <c r="P181" s="141">
        <f t="shared" si="31"/>
        <v>0</v>
      </c>
      <c r="Q181" s="141">
        <v>0.55000000000000004</v>
      </c>
      <c r="R181" s="141">
        <f t="shared" si="32"/>
        <v>1.0576500000000002</v>
      </c>
      <c r="S181" s="141">
        <v>0</v>
      </c>
      <c r="T181" s="142">
        <f t="shared" si="33"/>
        <v>0</v>
      </c>
      <c r="AR181" s="143" t="s">
        <v>194</v>
      </c>
      <c r="AT181" s="143" t="s">
        <v>191</v>
      </c>
      <c r="AU181" s="143" t="s">
        <v>130</v>
      </c>
      <c r="AY181" s="13" t="s">
        <v>123</v>
      </c>
      <c r="BE181" s="144">
        <f t="shared" si="34"/>
        <v>0</v>
      </c>
      <c r="BF181" s="144">
        <f t="shared" si="35"/>
        <v>0</v>
      </c>
      <c r="BG181" s="144">
        <f t="shared" si="36"/>
        <v>0</v>
      </c>
      <c r="BH181" s="144">
        <f t="shared" si="37"/>
        <v>0</v>
      </c>
      <c r="BI181" s="144">
        <f t="shared" si="38"/>
        <v>0</v>
      </c>
      <c r="BJ181" s="13" t="s">
        <v>130</v>
      </c>
      <c r="BK181" s="144">
        <f t="shared" si="39"/>
        <v>0</v>
      </c>
      <c r="BL181" s="13" t="s">
        <v>188</v>
      </c>
      <c r="BM181" s="143" t="s">
        <v>421</v>
      </c>
    </row>
    <row r="182" spans="2:65" s="1" customFormat="1" ht="16.5" customHeight="1">
      <c r="B182" s="131"/>
      <c r="C182" s="132" t="s">
        <v>422</v>
      </c>
      <c r="D182" s="132" t="s">
        <v>125</v>
      </c>
      <c r="E182" s="133" t="s">
        <v>423</v>
      </c>
      <c r="F182" s="134" t="s">
        <v>424</v>
      </c>
      <c r="G182" s="135" t="s">
        <v>400</v>
      </c>
      <c r="H182" s="136">
        <v>7.92</v>
      </c>
      <c r="I182" s="137"/>
      <c r="J182" s="137">
        <f t="shared" si="30"/>
        <v>0</v>
      </c>
      <c r="K182" s="138"/>
      <c r="L182" s="25"/>
      <c r="M182" s="139" t="s">
        <v>1</v>
      </c>
      <c r="N182" s="140" t="s">
        <v>38</v>
      </c>
      <c r="O182" s="141">
        <v>0.24399999999999999</v>
      </c>
      <c r="P182" s="141">
        <f t="shared" si="31"/>
        <v>1.93248</v>
      </c>
      <c r="Q182" s="141">
        <v>0</v>
      </c>
      <c r="R182" s="141">
        <f t="shared" si="32"/>
        <v>0</v>
      </c>
      <c r="S182" s="141">
        <v>0</v>
      </c>
      <c r="T182" s="142">
        <f t="shared" si="33"/>
        <v>0</v>
      </c>
      <c r="AR182" s="143" t="s">
        <v>188</v>
      </c>
      <c r="AT182" s="143" t="s">
        <v>125</v>
      </c>
      <c r="AU182" s="143" t="s">
        <v>130</v>
      </c>
      <c r="AY182" s="13" t="s">
        <v>123</v>
      </c>
      <c r="BE182" s="144">
        <f t="shared" si="34"/>
        <v>0</v>
      </c>
      <c r="BF182" s="144">
        <f t="shared" si="35"/>
        <v>0</v>
      </c>
      <c r="BG182" s="144">
        <f t="shared" si="36"/>
        <v>0</v>
      </c>
      <c r="BH182" s="144">
        <f t="shared" si="37"/>
        <v>0</v>
      </c>
      <c r="BI182" s="144">
        <f t="shared" si="38"/>
        <v>0</v>
      </c>
      <c r="BJ182" s="13" t="s">
        <v>130</v>
      </c>
      <c r="BK182" s="144">
        <f t="shared" si="39"/>
        <v>0</v>
      </c>
      <c r="BL182" s="13" t="s">
        <v>188</v>
      </c>
      <c r="BM182" s="143" t="s">
        <v>425</v>
      </c>
    </row>
    <row r="183" spans="2:65" s="1" customFormat="1" ht="16.5" customHeight="1">
      <c r="B183" s="131"/>
      <c r="C183" s="145" t="s">
        <v>426</v>
      </c>
      <c r="D183" s="145" t="s">
        <v>191</v>
      </c>
      <c r="E183" s="146" t="s">
        <v>427</v>
      </c>
      <c r="F183" s="147" t="s">
        <v>428</v>
      </c>
      <c r="G183" s="148" t="s">
        <v>134</v>
      </c>
      <c r="H183" s="149">
        <v>0.34200000000000003</v>
      </c>
      <c r="I183" s="150"/>
      <c r="J183" s="150">
        <f t="shared" si="30"/>
        <v>0</v>
      </c>
      <c r="K183" s="151"/>
      <c r="L183" s="152"/>
      <c r="M183" s="153" t="s">
        <v>1</v>
      </c>
      <c r="N183" s="154" t="s">
        <v>38</v>
      </c>
      <c r="O183" s="141">
        <v>0</v>
      </c>
      <c r="P183" s="141">
        <f t="shared" si="31"/>
        <v>0</v>
      </c>
      <c r="Q183" s="141">
        <v>0.55000000000000004</v>
      </c>
      <c r="R183" s="141">
        <f t="shared" si="32"/>
        <v>0.18810000000000002</v>
      </c>
      <c r="S183" s="141">
        <v>0</v>
      </c>
      <c r="T183" s="142">
        <f t="shared" si="33"/>
        <v>0</v>
      </c>
      <c r="AR183" s="143" t="s">
        <v>194</v>
      </c>
      <c r="AT183" s="143" t="s">
        <v>191</v>
      </c>
      <c r="AU183" s="143" t="s">
        <v>130</v>
      </c>
      <c r="AY183" s="13" t="s">
        <v>123</v>
      </c>
      <c r="BE183" s="144">
        <f t="shared" si="34"/>
        <v>0</v>
      </c>
      <c r="BF183" s="144">
        <f t="shared" si="35"/>
        <v>0</v>
      </c>
      <c r="BG183" s="144">
        <f t="shared" si="36"/>
        <v>0</v>
      </c>
      <c r="BH183" s="144">
        <f t="shared" si="37"/>
        <v>0</v>
      </c>
      <c r="BI183" s="144">
        <f t="shared" si="38"/>
        <v>0</v>
      </c>
      <c r="BJ183" s="13" t="s">
        <v>130</v>
      </c>
      <c r="BK183" s="144">
        <f t="shared" si="39"/>
        <v>0</v>
      </c>
      <c r="BL183" s="13" t="s">
        <v>188</v>
      </c>
      <c r="BM183" s="143" t="s">
        <v>429</v>
      </c>
    </row>
    <row r="184" spans="2:65" s="1" customFormat="1" ht="16.5" customHeight="1">
      <c r="B184" s="131"/>
      <c r="C184" s="132" t="s">
        <v>430</v>
      </c>
      <c r="D184" s="132" t="s">
        <v>125</v>
      </c>
      <c r="E184" s="133" t="s">
        <v>431</v>
      </c>
      <c r="F184" s="134" t="s">
        <v>432</v>
      </c>
      <c r="G184" s="135" t="s">
        <v>134</v>
      </c>
      <c r="H184" s="136">
        <v>0.23100000000000001</v>
      </c>
      <c r="I184" s="137"/>
      <c r="J184" s="137">
        <f t="shared" si="30"/>
        <v>0</v>
      </c>
      <c r="K184" s="138"/>
      <c r="L184" s="25"/>
      <c r="M184" s="139" t="s">
        <v>1</v>
      </c>
      <c r="N184" s="140" t="s">
        <v>38</v>
      </c>
      <c r="O184" s="141">
        <v>0.61599999999999999</v>
      </c>
      <c r="P184" s="141">
        <f t="shared" si="31"/>
        <v>0.14229600000000001</v>
      </c>
      <c r="Q184" s="141">
        <v>0</v>
      </c>
      <c r="R184" s="141">
        <f t="shared" si="32"/>
        <v>0</v>
      </c>
      <c r="S184" s="141">
        <v>0</v>
      </c>
      <c r="T184" s="142">
        <f t="shared" si="33"/>
        <v>0</v>
      </c>
      <c r="AR184" s="143" t="s">
        <v>188</v>
      </c>
      <c r="AT184" s="143" t="s">
        <v>125</v>
      </c>
      <c r="AU184" s="143" t="s">
        <v>130</v>
      </c>
      <c r="AY184" s="13" t="s">
        <v>123</v>
      </c>
      <c r="BE184" s="144">
        <f t="shared" si="34"/>
        <v>0</v>
      </c>
      <c r="BF184" s="144">
        <f t="shared" si="35"/>
        <v>0</v>
      </c>
      <c r="BG184" s="144">
        <f t="shared" si="36"/>
        <v>0</v>
      </c>
      <c r="BH184" s="144">
        <f t="shared" si="37"/>
        <v>0</v>
      </c>
      <c r="BI184" s="144">
        <f t="shared" si="38"/>
        <v>0</v>
      </c>
      <c r="BJ184" s="13" t="s">
        <v>130</v>
      </c>
      <c r="BK184" s="144">
        <f t="shared" si="39"/>
        <v>0</v>
      </c>
      <c r="BL184" s="13" t="s">
        <v>188</v>
      </c>
      <c r="BM184" s="143" t="s">
        <v>433</v>
      </c>
    </row>
    <row r="185" spans="2:65" s="1" customFormat="1" ht="16.5" customHeight="1">
      <c r="B185" s="131"/>
      <c r="C185" s="132" t="s">
        <v>434</v>
      </c>
      <c r="D185" s="132" t="s">
        <v>125</v>
      </c>
      <c r="E185" s="133" t="s">
        <v>435</v>
      </c>
      <c r="F185" s="134" t="s">
        <v>436</v>
      </c>
      <c r="G185" s="135" t="s">
        <v>134</v>
      </c>
      <c r="H185" s="136">
        <v>0.24</v>
      </c>
      <c r="I185" s="137"/>
      <c r="J185" s="137">
        <f t="shared" si="30"/>
        <v>0</v>
      </c>
      <c r="K185" s="138"/>
      <c r="L185" s="25"/>
      <c r="M185" s="139" t="s">
        <v>1</v>
      </c>
      <c r="N185" s="140" t="s">
        <v>38</v>
      </c>
      <c r="O185" s="141">
        <v>0.53300000000000003</v>
      </c>
      <c r="P185" s="141">
        <f t="shared" si="31"/>
        <v>0.12792000000000001</v>
      </c>
      <c r="Q185" s="141">
        <v>0</v>
      </c>
      <c r="R185" s="141">
        <f t="shared" si="32"/>
        <v>0</v>
      </c>
      <c r="S185" s="141">
        <v>0</v>
      </c>
      <c r="T185" s="142">
        <f t="shared" si="33"/>
        <v>0</v>
      </c>
      <c r="AR185" s="143" t="s">
        <v>188</v>
      </c>
      <c r="AT185" s="143" t="s">
        <v>125</v>
      </c>
      <c r="AU185" s="143" t="s">
        <v>130</v>
      </c>
      <c r="AY185" s="13" t="s">
        <v>123</v>
      </c>
      <c r="BE185" s="144">
        <f t="shared" si="34"/>
        <v>0</v>
      </c>
      <c r="BF185" s="144">
        <f t="shared" si="35"/>
        <v>0</v>
      </c>
      <c r="BG185" s="144">
        <f t="shared" si="36"/>
        <v>0</v>
      </c>
      <c r="BH185" s="144">
        <f t="shared" si="37"/>
        <v>0</v>
      </c>
      <c r="BI185" s="144">
        <f t="shared" si="38"/>
        <v>0</v>
      </c>
      <c r="BJ185" s="13" t="s">
        <v>130</v>
      </c>
      <c r="BK185" s="144">
        <f t="shared" si="39"/>
        <v>0</v>
      </c>
      <c r="BL185" s="13" t="s">
        <v>188</v>
      </c>
      <c r="BM185" s="143" t="s">
        <v>437</v>
      </c>
    </row>
    <row r="186" spans="2:65" s="1" customFormat="1" ht="16.5" customHeight="1">
      <c r="B186" s="131"/>
      <c r="C186" s="132" t="s">
        <v>438</v>
      </c>
      <c r="D186" s="132" t="s">
        <v>125</v>
      </c>
      <c r="E186" s="133" t="s">
        <v>439</v>
      </c>
      <c r="F186" s="134" t="s">
        <v>440</v>
      </c>
      <c r="G186" s="135" t="s">
        <v>134</v>
      </c>
      <c r="H186" s="136">
        <v>0.33300000000000002</v>
      </c>
      <c r="I186" s="137"/>
      <c r="J186" s="137">
        <f t="shared" si="30"/>
        <v>0</v>
      </c>
      <c r="K186" s="138"/>
      <c r="L186" s="25"/>
      <c r="M186" s="139" t="s">
        <v>1</v>
      </c>
      <c r="N186" s="140" t="s">
        <v>38</v>
      </c>
      <c r="O186" s="141">
        <v>0.53300000000000003</v>
      </c>
      <c r="P186" s="141">
        <f t="shared" si="31"/>
        <v>0.17748900000000001</v>
      </c>
      <c r="Q186" s="141">
        <v>0</v>
      </c>
      <c r="R186" s="141">
        <f t="shared" si="32"/>
        <v>0</v>
      </c>
      <c r="S186" s="141">
        <v>0</v>
      </c>
      <c r="T186" s="142">
        <f t="shared" si="33"/>
        <v>0</v>
      </c>
      <c r="AR186" s="143" t="s">
        <v>188</v>
      </c>
      <c r="AT186" s="143" t="s">
        <v>125</v>
      </c>
      <c r="AU186" s="143" t="s">
        <v>130</v>
      </c>
      <c r="AY186" s="13" t="s">
        <v>123</v>
      </c>
      <c r="BE186" s="144">
        <f t="shared" si="34"/>
        <v>0</v>
      </c>
      <c r="BF186" s="144">
        <f t="shared" si="35"/>
        <v>0</v>
      </c>
      <c r="BG186" s="144">
        <f t="shared" si="36"/>
        <v>0</v>
      </c>
      <c r="BH186" s="144">
        <f t="shared" si="37"/>
        <v>0</v>
      </c>
      <c r="BI186" s="144">
        <f t="shared" si="38"/>
        <v>0</v>
      </c>
      <c r="BJ186" s="13" t="s">
        <v>130</v>
      </c>
      <c r="BK186" s="144">
        <f t="shared" si="39"/>
        <v>0</v>
      </c>
      <c r="BL186" s="13" t="s">
        <v>188</v>
      </c>
      <c r="BM186" s="143" t="s">
        <v>441</v>
      </c>
    </row>
    <row r="187" spans="2:65" s="1" customFormat="1" ht="16.5" customHeight="1">
      <c r="B187" s="131"/>
      <c r="C187" s="132" t="s">
        <v>442</v>
      </c>
      <c r="D187" s="132" t="s">
        <v>125</v>
      </c>
      <c r="E187" s="133" t="s">
        <v>443</v>
      </c>
      <c r="F187" s="134" t="s">
        <v>444</v>
      </c>
      <c r="G187" s="135" t="s">
        <v>205</v>
      </c>
      <c r="H187" s="136">
        <v>1</v>
      </c>
      <c r="I187" s="137"/>
      <c r="J187" s="137">
        <f t="shared" si="30"/>
        <v>0</v>
      </c>
      <c r="K187" s="138"/>
      <c r="L187" s="25"/>
      <c r="M187" s="139" t="s">
        <v>1</v>
      </c>
      <c r="N187" s="140" t="s">
        <v>38</v>
      </c>
      <c r="O187" s="141">
        <v>0.53300000000000003</v>
      </c>
      <c r="P187" s="141">
        <f t="shared" si="31"/>
        <v>0.53300000000000003</v>
      </c>
      <c r="Q187" s="141">
        <v>0</v>
      </c>
      <c r="R187" s="141">
        <f t="shared" si="32"/>
        <v>0</v>
      </c>
      <c r="S187" s="141">
        <v>0</v>
      </c>
      <c r="T187" s="142">
        <f t="shared" si="33"/>
        <v>0</v>
      </c>
      <c r="AR187" s="143" t="s">
        <v>188</v>
      </c>
      <c r="AT187" s="143" t="s">
        <v>125</v>
      </c>
      <c r="AU187" s="143" t="s">
        <v>130</v>
      </c>
      <c r="AY187" s="13" t="s">
        <v>123</v>
      </c>
      <c r="BE187" s="144">
        <f t="shared" si="34"/>
        <v>0</v>
      </c>
      <c r="BF187" s="144">
        <f t="shared" si="35"/>
        <v>0</v>
      </c>
      <c r="BG187" s="144">
        <f t="shared" si="36"/>
        <v>0</v>
      </c>
      <c r="BH187" s="144">
        <f t="shared" si="37"/>
        <v>0</v>
      </c>
      <c r="BI187" s="144">
        <f t="shared" si="38"/>
        <v>0</v>
      </c>
      <c r="BJ187" s="13" t="s">
        <v>130</v>
      </c>
      <c r="BK187" s="144">
        <f t="shared" si="39"/>
        <v>0</v>
      </c>
      <c r="BL187" s="13" t="s">
        <v>188</v>
      </c>
      <c r="BM187" s="143" t="s">
        <v>445</v>
      </c>
    </row>
    <row r="188" spans="2:65" s="1" customFormat="1" ht="16.5" customHeight="1">
      <c r="B188" s="131"/>
      <c r="C188" s="132" t="s">
        <v>446</v>
      </c>
      <c r="D188" s="132" t="s">
        <v>125</v>
      </c>
      <c r="E188" s="133" t="s">
        <v>447</v>
      </c>
      <c r="F188" s="134" t="s">
        <v>448</v>
      </c>
      <c r="G188" s="135" t="s">
        <v>134</v>
      </c>
      <c r="H188" s="136">
        <v>9.6000000000000002E-2</v>
      </c>
      <c r="I188" s="137"/>
      <c r="J188" s="137">
        <f t="shared" si="30"/>
        <v>0</v>
      </c>
      <c r="K188" s="138"/>
      <c r="L188" s="25"/>
      <c r="M188" s="139" t="s">
        <v>1</v>
      </c>
      <c r="N188" s="140" t="s">
        <v>38</v>
      </c>
      <c r="O188" s="141">
        <v>0.53300000000000003</v>
      </c>
      <c r="P188" s="141">
        <f t="shared" si="31"/>
        <v>5.1168000000000005E-2</v>
      </c>
      <c r="Q188" s="141">
        <v>0</v>
      </c>
      <c r="R188" s="141">
        <f t="shared" si="32"/>
        <v>0</v>
      </c>
      <c r="S188" s="141">
        <v>0</v>
      </c>
      <c r="T188" s="142">
        <f t="shared" si="33"/>
        <v>0</v>
      </c>
      <c r="AR188" s="143" t="s">
        <v>188</v>
      </c>
      <c r="AT188" s="143" t="s">
        <v>125</v>
      </c>
      <c r="AU188" s="143" t="s">
        <v>130</v>
      </c>
      <c r="AY188" s="13" t="s">
        <v>123</v>
      </c>
      <c r="BE188" s="144">
        <f t="shared" si="34"/>
        <v>0</v>
      </c>
      <c r="BF188" s="144">
        <f t="shared" si="35"/>
        <v>0</v>
      </c>
      <c r="BG188" s="144">
        <f t="shared" si="36"/>
        <v>0</v>
      </c>
      <c r="BH188" s="144">
        <f t="shared" si="37"/>
        <v>0</v>
      </c>
      <c r="BI188" s="144">
        <f t="shared" si="38"/>
        <v>0</v>
      </c>
      <c r="BJ188" s="13" t="s">
        <v>130</v>
      </c>
      <c r="BK188" s="144">
        <f t="shared" si="39"/>
        <v>0</v>
      </c>
      <c r="BL188" s="13" t="s">
        <v>188</v>
      </c>
      <c r="BM188" s="143" t="s">
        <v>449</v>
      </c>
    </row>
    <row r="189" spans="2:65" s="1" customFormat="1" ht="16.5" customHeight="1">
      <c r="B189" s="131"/>
      <c r="C189" s="132" t="s">
        <v>450</v>
      </c>
      <c r="D189" s="132" t="s">
        <v>125</v>
      </c>
      <c r="E189" s="133" t="s">
        <v>451</v>
      </c>
      <c r="F189" s="134" t="s">
        <v>452</v>
      </c>
      <c r="G189" s="135" t="s">
        <v>400</v>
      </c>
      <c r="H189" s="136">
        <v>15</v>
      </c>
      <c r="I189" s="137"/>
      <c r="J189" s="137">
        <f t="shared" si="30"/>
        <v>0</v>
      </c>
      <c r="K189" s="138"/>
      <c r="L189" s="25"/>
      <c r="M189" s="139" t="s">
        <v>1</v>
      </c>
      <c r="N189" s="140" t="s">
        <v>38</v>
      </c>
      <c r="O189" s="141">
        <v>5.074E-2</v>
      </c>
      <c r="P189" s="141">
        <f t="shared" si="31"/>
        <v>0.7611</v>
      </c>
      <c r="Q189" s="141">
        <v>1.66E-3</v>
      </c>
      <c r="R189" s="141">
        <f t="shared" si="32"/>
        <v>2.4899999999999999E-2</v>
      </c>
      <c r="S189" s="141">
        <v>0</v>
      </c>
      <c r="T189" s="142">
        <f t="shared" si="33"/>
        <v>0</v>
      </c>
      <c r="AR189" s="143" t="s">
        <v>188</v>
      </c>
      <c r="AT189" s="143" t="s">
        <v>125</v>
      </c>
      <c r="AU189" s="143" t="s">
        <v>130</v>
      </c>
      <c r="AY189" s="13" t="s">
        <v>123</v>
      </c>
      <c r="BE189" s="144">
        <f t="shared" si="34"/>
        <v>0</v>
      </c>
      <c r="BF189" s="144">
        <f t="shared" si="35"/>
        <v>0</v>
      </c>
      <c r="BG189" s="144">
        <f t="shared" si="36"/>
        <v>0</v>
      </c>
      <c r="BH189" s="144">
        <f t="shared" si="37"/>
        <v>0</v>
      </c>
      <c r="BI189" s="144">
        <f t="shared" si="38"/>
        <v>0</v>
      </c>
      <c r="BJ189" s="13" t="s">
        <v>130</v>
      </c>
      <c r="BK189" s="144">
        <f t="shared" si="39"/>
        <v>0</v>
      </c>
      <c r="BL189" s="13" t="s">
        <v>188</v>
      </c>
      <c r="BM189" s="143" t="s">
        <v>453</v>
      </c>
    </row>
    <row r="190" spans="2:65" s="1" customFormat="1" ht="16.5" customHeight="1">
      <c r="B190" s="131"/>
      <c r="C190" s="132" t="s">
        <v>454</v>
      </c>
      <c r="D190" s="132" t="s">
        <v>125</v>
      </c>
      <c r="E190" s="133" t="s">
        <v>455</v>
      </c>
      <c r="F190" s="134" t="s">
        <v>456</v>
      </c>
      <c r="G190" s="135" t="s">
        <v>400</v>
      </c>
      <c r="H190" s="136">
        <v>167.8</v>
      </c>
      <c r="I190" s="137"/>
      <c r="J190" s="137">
        <f t="shared" si="30"/>
        <v>0</v>
      </c>
      <c r="K190" s="138"/>
      <c r="L190" s="25"/>
      <c r="M190" s="139" t="s">
        <v>1</v>
      </c>
      <c r="N190" s="140" t="s">
        <v>38</v>
      </c>
      <c r="O190" s="141">
        <v>0.33300000000000002</v>
      </c>
      <c r="P190" s="141">
        <f t="shared" si="31"/>
        <v>55.877400000000009</v>
      </c>
      <c r="Q190" s="141">
        <v>0</v>
      </c>
      <c r="R190" s="141">
        <f t="shared" si="32"/>
        <v>0</v>
      </c>
      <c r="S190" s="141">
        <v>0</v>
      </c>
      <c r="T190" s="142">
        <f t="shared" si="33"/>
        <v>0</v>
      </c>
      <c r="AR190" s="143" t="s">
        <v>188</v>
      </c>
      <c r="AT190" s="143" t="s">
        <v>125</v>
      </c>
      <c r="AU190" s="143" t="s">
        <v>130</v>
      </c>
      <c r="AY190" s="13" t="s">
        <v>123</v>
      </c>
      <c r="BE190" s="144">
        <f t="shared" si="34"/>
        <v>0</v>
      </c>
      <c r="BF190" s="144">
        <f t="shared" si="35"/>
        <v>0</v>
      </c>
      <c r="BG190" s="144">
        <f t="shared" si="36"/>
        <v>0</v>
      </c>
      <c r="BH190" s="144">
        <f t="shared" si="37"/>
        <v>0</v>
      </c>
      <c r="BI190" s="144">
        <f t="shared" si="38"/>
        <v>0</v>
      </c>
      <c r="BJ190" s="13" t="s">
        <v>130</v>
      </c>
      <c r="BK190" s="144">
        <f t="shared" si="39"/>
        <v>0</v>
      </c>
      <c r="BL190" s="13" t="s">
        <v>188</v>
      </c>
      <c r="BM190" s="143" t="s">
        <v>457</v>
      </c>
    </row>
    <row r="191" spans="2:65" s="1" customFormat="1" ht="16.5" customHeight="1">
      <c r="B191" s="131"/>
      <c r="C191" s="145" t="s">
        <v>458</v>
      </c>
      <c r="D191" s="145" t="s">
        <v>191</v>
      </c>
      <c r="E191" s="146" t="s">
        <v>459</v>
      </c>
      <c r="F191" s="147" t="s">
        <v>460</v>
      </c>
      <c r="G191" s="148" t="s">
        <v>134</v>
      </c>
      <c r="H191" s="149">
        <v>3.262</v>
      </c>
      <c r="I191" s="150"/>
      <c r="J191" s="150">
        <f t="shared" si="30"/>
        <v>0</v>
      </c>
      <c r="K191" s="151"/>
      <c r="L191" s="152"/>
      <c r="M191" s="153" t="s">
        <v>1</v>
      </c>
      <c r="N191" s="154" t="s">
        <v>38</v>
      </c>
      <c r="O191" s="141">
        <v>0</v>
      </c>
      <c r="P191" s="141">
        <f t="shared" si="31"/>
        <v>0</v>
      </c>
      <c r="Q191" s="141">
        <v>0.55000000000000004</v>
      </c>
      <c r="R191" s="141">
        <f t="shared" si="32"/>
        <v>1.7941000000000003</v>
      </c>
      <c r="S191" s="141">
        <v>0</v>
      </c>
      <c r="T191" s="142">
        <f t="shared" si="33"/>
        <v>0</v>
      </c>
      <c r="AR191" s="143" t="s">
        <v>194</v>
      </c>
      <c r="AT191" s="143" t="s">
        <v>191</v>
      </c>
      <c r="AU191" s="143" t="s">
        <v>130</v>
      </c>
      <c r="AY191" s="13" t="s">
        <v>123</v>
      </c>
      <c r="BE191" s="144">
        <f t="shared" si="34"/>
        <v>0</v>
      </c>
      <c r="BF191" s="144">
        <f t="shared" si="35"/>
        <v>0</v>
      </c>
      <c r="BG191" s="144">
        <f t="shared" si="36"/>
        <v>0</v>
      </c>
      <c r="BH191" s="144">
        <f t="shared" si="37"/>
        <v>0</v>
      </c>
      <c r="BI191" s="144">
        <f t="shared" si="38"/>
        <v>0</v>
      </c>
      <c r="BJ191" s="13" t="s">
        <v>130</v>
      </c>
      <c r="BK191" s="144">
        <f t="shared" si="39"/>
        <v>0</v>
      </c>
      <c r="BL191" s="13" t="s">
        <v>188</v>
      </c>
      <c r="BM191" s="143" t="s">
        <v>461</v>
      </c>
    </row>
    <row r="192" spans="2:65" s="1" customFormat="1" ht="21.75" customHeight="1">
      <c r="B192" s="131"/>
      <c r="C192" s="132" t="s">
        <v>462</v>
      </c>
      <c r="D192" s="132" t="s">
        <v>125</v>
      </c>
      <c r="E192" s="133" t="s">
        <v>463</v>
      </c>
      <c r="F192" s="134" t="s">
        <v>254</v>
      </c>
      <c r="G192" s="135" t="s">
        <v>199</v>
      </c>
      <c r="H192" s="136">
        <v>42.917000000000002</v>
      </c>
      <c r="I192" s="137"/>
      <c r="J192" s="137">
        <f t="shared" si="30"/>
        <v>0</v>
      </c>
      <c r="K192" s="138"/>
      <c r="L192" s="25"/>
      <c r="M192" s="139" t="s">
        <v>1</v>
      </c>
      <c r="N192" s="140" t="s">
        <v>38</v>
      </c>
      <c r="O192" s="141">
        <v>0</v>
      </c>
      <c r="P192" s="141">
        <f t="shared" si="31"/>
        <v>0</v>
      </c>
      <c r="Q192" s="141">
        <v>0</v>
      </c>
      <c r="R192" s="141">
        <f t="shared" si="32"/>
        <v>0</v>
      </c>
      <c r="S192" s="141">
        <v>0</v>
      </c>
      <c r="T192" s="142">
        <f t="shared" si="33"/>
        <v>0</v>
      </c>
      <c r="AR192" s="143" t="s">
        <v>188</v>
      </c>
      <c r="AT192" s="143" t="s">
        <v>125</v>
      </c>
      <c r="AU192" s="143" t="s">
        <v>130</v>
      </c>
      <c r="AY192" s="13" t="s">
        <v>123</v>
      </c>
      <c r="BE192" s="144">
        <f t="shared" si="34"/>
        <v>0</v>
      </c>
      <c r="BF192" s="144">
        <f t="shared" si="35"/>
        <v>0</v>
      </c>
      <c r="BG192" s="144">
        <f t="shared" si="36"/>
        <v>0</v>
      </c>
      <c r="BH192" s="144">
        <f t="shared" si="37"/>
        <v>0</v>
      </c>
      <c r="BI192" s="144">
        <f t="shared" si="38"/>
        <v>0</v>
      </c>
      <c r="BJ192" s="13" t="s">
        <v>130</v>
      </c>
      <c r="BK192" s="144">
        <f t="shared" si="39"/>
        <v>0</v>
      </c>
      <c r="BL192" s="13" t="s">
        <v>188</v>
      </c>
      <c r="BM192" s="143" t="s">
        <v>464</v>
      </c>
    </row>
    <row r="193" spans="2:65" s="11" customFormat="1" ht="22.8" customHeight="1">
      <c r="B193" s="120"/>
      <c r="D193" s="121" t="s">
        <v>71</v>
      </c>
      <c r="E193" s="129" t="s">
        <v>465</v>
      </c>
      <c r="F193" s="129" t="s">
        <v>466</v>
      </c>
      <c r="J193" s="130">
        <f>BK193</f>
        <v>0</v>
      </c>
      <c r="L193" s="120"/>
      <c r="M193" s="124"/>
      <c r="P193" s="125">
        <f>SUM(P194:P197)</f>
        <v>42.563297599999999</v>
      </c>
      <c r="R193" s="125">
        <f>SUM(R194:R197)</f>
        <v>0.1792668</v>
      </c>
      <c r="T193" s="126">
        <f>SUM(T194:T197)</f>
        <v>0</v>
      </c>
      <c r="AR193" s="121" t="s">
        <v>130</v>
      </c>
      <c r="AT193" s="127" t="s">
        <v>71</v>
      </c>
      <c r="AU193" s="127" t="s">
        <v>80</v>
      </c>
      <c r="AY193" s="121" t="s">
        <v>123</v>
      </c>
      <c r="BK193" s="128">
        <f>SUM(BK194:BK197)</f>
        <v>0</v>
      </c>
    </row>
    <row r="194" spans="2:65" s="1" customFormat="1" ht="24.15" customHeight="1">
      <c r="B194" s="131"/>
      <c r="C194" s="132" t="s">
        <v>467</v>
      </c>
      <c r="D194" s="132" t="s">
        <v>125</v>
      </c>
      <c r="E194" s="133" t="s">
        <v>468</v>
      </c>
      <c r="F194" s="134" t="s">
        <v>469</v>
      </c>
      <c r="G194" s="135" t="s">
        <v>154</v>
      </c>
      <c r="H194" s="136">
        <v>27.28</v>
      </c>
      <c r="I194" s="137"/>
      <c r="J194" s="137">
        <f>ROUND(I194*H194,2)</f>
        <v>0</v>
      </c>
      <c r="K194" s="138"/>
      <c r="L194" s="25"/>
      <c r="M194" s="139" t="s">
        <v>1</v>
      </c>
      <c r="N194" s="140" t="s">
        <v>38</v>
      </c>
      <c r="O194" s="141">
        <v>1.39493</v>
      </c>
      <c r="P194" s="141">
        <f>O194*H194</f>
        <v>38.053690400000001</v>
      </c>
      <c r="Q194" s="141">
        <v>6.0400000000000002E-3</v>
      </c>
      <c r="R194" s="141">
        <f>Q194*H194</f>
        <v>0.16477120000000001</v>
      </c>
      <c r="S194" s="141">
        <v>0</v>
      </c>
      <c r="T194" s="142">
        <f>S194*H194</f>
        <v>0</v>
      </c>
      <c r="AR194" s="143" t="s">
        <v>188</v>
      </c>
      <c r="AT194" s="143" t="s">
        <v>125</v>
      </c>
      <c r="AU194" s="143" t="s">
        <v>130</v>
      </c>
      <c r="AY194" s="13" t="s">
        <v>123</v>
      </c>
      <c r="BE194" s="144">
        <f>IF(N194="základná",J194,0)</f>
        <v>0</v>
      </c>
      <c r="BF194" s="144">
        <f>IF(N194="znížená",J194,0)</f>
        <v>0</v>
      </c>
      <c r="BG194" s="144">
        <f>IF(N194="zákl. prenesená",J194,0)</f>
        <v>0</v>
      </c>
      <c r="BH194" s="144">
        <f>IF(N194="zníž. prenesená",J194,0)</f>
        <v>0</v>
      </c>
      <c r="BI194" s="144">
        <f>IF(N194="nulová",J194,0)</f>
        <v>0</v>
      </c>
      <c r="BJ194" s="13" t="s">
        <v>130</v>
      </c>
      <c r="BK194" s="144">
        <f>ROUND(I194*H194,2)</f>
        <v>0</v>
      </c>
      <c r="BL194" s="13" t="s">
        <v>188</v>
      </c>
      <c r="BM194" s="143" t="s">
        <v>470</v>
      </c>
    </row>
    <row r="195" spans="2:65" s="1" customFormat="1" ht="37.799999999999997" customHeight="1">
      <c r="B195" s="131"/>
      <c r="C195" s="132" t="s">
        <v>471</v>
      </c>
      <c r="D195" s="132" t="s">
        <v>125</v>
      </c>
      <c r="E195" s="133" t="s">
        <v>472</v>
      </c>
      <c r="F195" s="134" t="s">
        <v>473</v>
      </c>
      <c r="G195" s="135" t="s">
        <v>400</v>
      </c>
      <c r="H195" s="136">
        <v>6.2</v>
      </c>
      <c r="I195" s="137"/>
      <c r="J195" s="137">
        <f>ROUND(I195*H195,2)</f>
        <v>0</v>
      </c>
      <c r="K195" s="138"/>
      <c r="L195" s="25"/>
      <c r="M195" s="139" t="s">
        <v>1</v>
      </c>
      <c r="N195" s="140" t="s">
        <v>38</v>
      </c>
      <c r="O195" s="141">
        <v>0.53313999999999995</v>
      </c>
      <c r="P195" s="141">
        <f>O195*H195</f>
        <v>3.3054679999999999</v>
      </c>
      <c r="Q195" s="141">
        <v>1.81E-3</v>
      </c>
      <c r="R195" s="141">
        <f>Q195*H195</f>
        <v>1.1221999999999999E-2</v>
      </c>
      <c r="S195" s="141">
        <v>0</v>
      </c>
      <c r="T195" s="142">
        <f>S195*H195</f>
        <v>0</v>
      </c>
      <c r="AR195" s="143" t="s">
        <v>188</v>
      </c>
      <c r="AT195" s="143" t="s">
        <v>125</v>
      </c>
      <c r="AU195" s="143" t="s">
        <v>130</v>
      </c>
      <c r="AY195" s="13" t="s">
        <v>123</v>
      </c>
      <c r="BE195" s="144">
        <f>IF(N195="základná",J195,0)</f>
        <v>0</v>
      </c>
      <c r="BF195" s="144">
        <f>IF(N195="znížená",J195,0)</f>
        <v>0</v>
      </c>
      <c r="BG195" s="144">
        <f>IF(N195="zákl. prenesená",J195,0)</f>
        <v>0</v>
      </c>
      <c r="BH195" s="144">
        <f>IF(N195="zníž. prenesená",J195,0)</f>
        <v>0</v>
      </c>
      <c r="BI195" s="144">
        <f>IF(N195="nulová",J195,0)</f>
        <v>0</v>
      </c>
      <c r="BJ195" s="13" t="s">
        <v>130</v>
      </c>
      <c r="BK195" s="144">
        <f>ROUND(I195*H195,2)</f>
        <v>0</v>
      </c>
      <c r="BL195" s="13" t="s">
        <v>188</v>
      </c>
      <c r="BM195" s="143" t="s">
        <v>474</v>
      </c>
    </row>
    <row r="196" spans="2:65" s="1" customFormat="1" ht="24.15" customHeight="1">
      <c r="B196" s="131"/>
      <c r="C196" s="132" t="s">
        <v>475</v>
      </c>
      <c r="D196" s="132" t="s">
        <v>125</v>
      </c>
      <c r="E196" s="133" t="s">
        <v>476</v>
      </c>
      <c r="F196" s="134" t="s">
        <v>477</v>
      </c>
      <c r="G196" s="135" t="s">
        <v>154</v>
      </c>
      <c r="H196" s="136">
        <v>27.28</v>
      </c>
      <c r="I196" s="137"/>
      <c r="J196" s="137">
        <f>ROUND(I196*H196,2)</f>
        <v>0</v>
      </c>
      <c r="K196" s="138"/>
      <c r="L196" s="25"/>
      <c r="M196" s="139" t="s">
        <v>1</v>
      </c>
      <c r="N196" s="140" t="s">
        <v>38</v>
      </c>
      <c r="O196" s="141">
        <v>4.4139999999999999E-2</v>
      </c>
      <c r="P196" s="141">
        <f>O196*H196</f>
        <v>1.2041392</v>
      </c>
      <c r="Q196" s="141">
        <v>1.2E-4</v>
      </c>
      <c r="R196" s="141">
        <f>Q196*H196</f>
        <v>3.2736000000000002E-3</v>
      </c>
      <c r="S196" s="141">
        <v>0</v>
      </c>
      <c r="T196" s="142">
        <f>S196*H196</f>
        <v>0</v>
      </c>
      <c r="AR196" s="143" t="s">
        <v>188</v>
      </c>
      <c r="AT196" s="143" t="s">
        <v>125</v>
      </c>
      <c r="AU196" s="143" t="s">
        <v>130</v>
      </c>
      <c r="AY196" s="13" t="s">
        <v>123</v>
      </c>
      <c r="BE196" s="144">
        <f>IF(N196="základná",J196,0)</f>
        <v>0</v>
      </c>
      <c r="BF196" s="144">
        <f>IF(N196="znížená",J196,0)</f>
        <v>0</v>
      </c>
      <c r="BG196" s="144">
        <f>IF(N196="zákl. prenesená",J196,0)</f>
        <v>0</v>
      </c>
      <c r="BH196" s="144">
        <f>IF(N196="zníž. prenesená",J196,0)</f>
        <v>0</v>
      </c>
      <c r="BI196" s="144">
        <f>IF(N196="nulová",J196,0)</f>
        <v>0</v>
      </c>
      <c r="BJ196" s="13" t="s">
        <v>130</v>
      </c>
      <c r="BK196" s="144">
        <f>ROUND(I196*H196,2)</f>
        <v>0</v>
      </c>
      <c r="BL196" s="13" t="s">
        <v>188</v>
      </c>
      <c r="BM196" s="143" t="s">
        <v>478</v>
      </c>
    </row>
    <row r="197" spans="2:65" s="1" customFormat="1" ht="24.15" customHeight="1">
      <c r="B197" s="131"/>
      <c r="C197" s="132" t="s">
        <v>479</v>
      </c>
      <c r="D197" s="132" t="s">
        <v>125</v>
      </c>
      <c r="E197" s="133" t="s">
        <v>480</v>
      </c>
      <c r="F197" s="134" t="s">
        <v>481</v>
      </c>
      <c r="G197" s="135" t="s">
        <v>199</v>
      </c>
      <c r="H197" s="136">
        <v>12.648</v>
      </c>
      <c r="I197" s="137"/>
      <c r="J197" s="137">
        <f>ROUND(I197*H197,2)</f>
        <v>0</v>
      </c>
      <c r="K197" s="138"/>
      <c r="L197" s="25"/>
      <c r="M197" s="139" t="s">
        <v>1</v>
      </c>
      <c r="N197" s="140" t="s">
        <v>38</v>
      </c>
      <c r="O197" s="141">
        <v>0</v>
      </c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188</v>
      </c>
      <c r="AT197" s="143" t="s">
        <v>125</v>
      </c>
      <c r="AU197" s="143" t="s">
        <v>130</v>
      </c>
      <c r="AY197" s="13" t="s">
        <v>123</v>
      </c>
      <c r="BE197" s="144">
        <f>IF(N197="základná",J197,0)</f>
        <v>0</v>
      </c>
      <c r="BF197" s="144">
        <f>IF(N197="znížená",J197,0)</f>
        <v>0</v>
      </c>
      <c r="BG197" s="144">
        <f>IF(N197="zákl. prenesená",J197,0)</f>
        <v>0</v>
      </c>
      <c r="BH197" s="144">
        <f>IF(N197="zníž. prenesená",J197,0)</f>
        <v>0</v>
      </c>
      <c r="BI197" s="144">
        <f>IF(N197="nulová",J197,0)</f>
        <v>0</v>
      </c>
      <c r="BJ197" s="13" t="s">
        <v>130</v>
      </c>
      <c r="BK197" s="144">
        <f>ROUND(I197*H197,2)</f>
        <v>0</v>
      </c>
      <c r="BL197" s="13" t="s">
        <v>188</v>
      </c>
      <c r="BM197" s="143" t="s">
        <v>482</v>
      </c>
    </row>
    <row r="198" spans="2:65" s="11" customFormat="1" ht="22.8" customHeight="1">
      <c r="B198" s="120"/>
      <c r="D198" s="121" t="s">
        <v>71</v>
      </c>
      <c r="E198" s="129" t="s">
        <v>270</v>
      </c>
      <c r="F198" s="129" t="s">
        <v>271</v>
      </c>
      <c r="J198" s="130">
        <f>BK198</f>
        <v>0</v>
      </c>
      <c r="L198" s="120"/>
      <c r="M198" s="124"/>
      <c r="P198" s="125">
        <f>SUM(P199:P200)</f>
        <v>2.9850000000000003</v>
      </c>
      <c r="R198" s="125">
        <f>SUM(R199:R200)</f>
        <v>0.16649999999999998</v>
      </c>
      <c r="T198" s="126">
        <f>SUM(T199:T200)</f>
        <v>0</v>
      </c>
      <c r="AR198" s="121" t="s">
        <v>130</v>
      </c>
      <c r="AT198" s="127" t="s">
        <v>71</v>
      </c>
      <c r="AU198" s="127" t="s">
        <v>80</v>
      </c>
      <c r="AY198" s="121" t="s">
        <v>123</v>
      </c>
      <c r="BK198" s="128">
        <f>SUM(BK199:BK200)</f>
        <v>0</v>
      </c>
    </row>
    <row r="199" spans="2:65" s="1" customFormat="1" ht="21.75" customHeight="1">
      <c r="B199" s="131"/>
      <c r="C199" s="132" t="s">
        <v>483</v>
      </c>
      <c r="D199" s="132" t="s">
        <v>125</v>
      </c>
      <c r="E199" s="133" t="s">
        <v>484</v>
      </c>
      <c r="F199" s="134" t="s">
        <v>485</v>
      </c>
      <c r="G199" s="135" t="s">
        <v>205</v>
      </c>
      <c r="H199" s="136">
        <v>15</v>
      </c>
      <c r="I199" s="137"/>
      <c r="J199" s="137">
        <f>ROUND(I199*H199,2)</f>
        <v>0</v>
      </c>
      <c r="K199" s="138"/>
      <c r="L199" s="25"/>
      <c r="M199" s="139" t="s">
        <v>1</v>
      </c>
      <c r="N199" s="140" t="s">
        <v>38</v>
      </c>
      <c r="O199" s="141">
        <v>0.19900000000000001</v>
      </c>
      <c r="P199" s="141">
        <f>O199*H199</f>
        <v>2.9850000000000003</v>
      </c>
      <c r="Q199" s="141">
        <v>3.0999999999999999E-3</v>
      </c>
      <c r="R199" s="141">
        <f>Q199*H199</f>
        <v>4.65E-2</v>
      </c>
      <c r="S199" s="141">
        <v>0</v>
      </c>
      <c r="T199" s="142">
        <f>S199*H199</f>
        <v>0</v>
      </c>
      <c r="AR199" s="143" t="s">
        <v>188</v>
      </c>
      <c r="AT199" s="143" t="s">
        <v>125</v>
      </c>
      <c r="AU199" s="143" t="s">
        <v>130</v>
      </c>
      <c r="AY199" s="13" t="s">
        <v>123</v>
      </c>
      <c r="BE199" s="144">
        <f>IF(N199="základná",J199,0)</f>
        <v>0</v>
      </c>
      <c r="BF199" s="144">
        <f>IF(N199="znížená",J199,0)</f>
        <v>0</v>
      </c>
      <c r="BG199" s="144">
        <f>IF(N199="zákl. prenesená",J199,0)</f>
        <v>0</v>
      </c>
      <c r="BH199" s="144">
        <f>IF(N199="zníž. prenesená",J199,0)</f>
        <v>0</v>
      </c>
      <c r="BI199" s="144">
        <f>IF(N199="nulová",J199,0)</f>
        <v>0</v>
      </c>
      <c r="BJ199" s="13" t="s">
        <v>130</v>
      </c>
      <c r="BK199" s="144">
        <f>ROUND(I199*H199,2)</f>
        <v>0</v>
      </c>
      <c r="BL199" s="13" t="s">
        <v>188</v>
      </c>
      <c r="BM199" s="143" t="s">
        <v>486</v>
      </c>
    </row>
    <row r="200" spans="2:65" s="1" customFormat="1" ht="24.15" customHeight="1">
      <c r="B200" s="131"/>
      <c r="C200" s="145" t="s">
        <v>487</v>
      </c>
      <c r="D200" s="145" t="s">
        <v>191</v>
      </c>
      <c r="E200" s="146" t="s">
        <v>488</v>
      </c>
      <c r="F200" s="147" t="s">
        <v>489</v>
      </c>
      <c r="G200" s="148" t="s">
        <v>205</v>
      </c>
      <c r="H200" s="149">
        <v>15</v>
      </c>
      <c r="I200" s="150"/>
      <c r="J200" s="150">
        <f>ROUND(I200*H200,2)</f>
        <v>0</v>
      </c>
      <c r="K200" s="151"/>
      <c r="L200" s="152"/>
      <c r="M200" s="153" t="s">
        <v>1</v>
      </c>
      <c r="N200" s="154" t="s">
        <v>38</v>
      </c>
      <c r="O200" s="141">
        <v>0</v>
      </c>
      <c r="P200" s="141">
        <f>O200*H200</f>
        <v>0</v>
      </c>
      <c r="Q200" s="141">
        <v>8.0000000000000002E-3</v>
      </c>
      <c r="R200" s="141">
        <f>Q200*H200</f>
        <v>0.12</v>
      </c>
      <c r="S200" s="141">
        <v>0</v>
      </c>
      <c r="T200" s="142">
        <f>S200*H200</f>
        <v>0</v>
      </c>
      <c r="AR200" s="143" t="s">
        <v>194</v>
      </c>
      <c r="AT200" s="143" t="s">
        <v>191</v>
      </c>
      <c r="AU200" s="143" t="s">
        <v>130</v>
      </c>
      <c r="AY200" s="13" t="s">
        <v>123</v>
      </c>
      <c r="BE200" s="144">
        <f>IF(N200="základná",J200,0)</f>
        <v>0</v>
      </c>
      <c r="BF200" s="144">
        <f>IF(N200="znížená",J200,0)</f>
        <v>0</v>
      </c>
      <c r="BG200" s="144">
        <f>IF(N200="zákl. prenesená",J200,0)</f>
        <v>0</v>
      </c>
      <c r="BH200" s="144">
        <f>IF(N200="zníž. prenesená",J200,0)</f>
        <v>0</v>
      </c>
      <c r="BI200" s="144">
        <f>IF(N200="nulová",J200,0)</f>
        <v>0</v>
      </c>
      <c r="BJ200" s="13" t="s">
        <v>130</v>
      </c>
      <c r="BK200" s="144">
        <f>ROUND(I200*H200,2)</f>
        <v>0</v>
      </c>
      <c r="BL200" s="13" t="s">
        <v>188</v>
      </c>
      <c r="BM200" s="143" t="s">
        <v>490</v>
      </c>
    </row>
    <row r="201" spans="2:65" s="11" customFormat="1" ht="22.8" customHeight="1">
      <c r="B201" s="120"/>
      <c r="D201" s="121" t="s">
        <v>71</v>
      </c>
      <c r="E201" s="129" t="s">
        <v>284</v>
      </c>
      <c r="F201" s="129" t="s">
        <v>285</v>
      </c>
      <c r="J201" s="130">
        <f>BK201</f>
        <v>0</v>
      </c>
      <c r="L201" s="120"/>
      <c r="M201" s="124"/>
      <c r="P201" s="125">
        <f>P202</f>
        <v>43.537739999999999</v>
      </c>
      <c r="R201" s="125">
        <f>R202</f>
        <v>4.8108000000000005E-3</v>
      </c>
      <c r="T201" s="126">
        <f>T202</f>
        <v>0</v>
      </c>
      <c r="AR201" s="121" t="s">
        <v>130</v>
      </c>
      <c r="AT201" s="127" t="s">
        <v>71</v>
      </c>
      <c r="AU201" s="127" t="s">
        <v>80</v>
      </c>
      <c r="AY201" s="121" t="s">
        <v>123</v>
      </c>
      <c r="BK201" s="128">
        <f>BK202</f>
        <v>0</v>
      </c>
    </row>
    <row r="202" spans="2:65" s="1" customFormat="1" ht="37.799999999999997" customHeight="1">
      <c r="B202" s="131"/>
      <c r="C202" s="132" t="s">
        <v>491</v>
      </c>
      <c r="D202" s="132" t="s">
        <v>125</v>
      </c>
      <c r="E202" s="133" t="s">
        <v>492</v>
      </c>
      <c r="F202" s="134" t="s">
        <v>296</v>
      </c>
      <c r="G202" s="135" t="s">
        <v>154</v>
      </c>
      <c r="H202" s="136">
        <v>240.54</v>
      </c>
      <c r="I202" s="137"/>
      <c r="J202" s="137">
        <f>ROUND(I202*H202,2)</f>
        <v>0</v>
      </c>
      <c r="K202" s="138"/>
      <c r="L202" s="25"/>
      <c r="M202" s="139" t="s">
        <v>1</v>
      </c>
      <c r="N202" s="140" t="s">
        <v>38</v>
      </c>
      <c r="O202" s="141">
        <v>0.18099999999999999</v>
      </c>
      <c r="P202" s="141">
        <f>O202*H202</f>
        <v>43.537739999999999</v>
      </c>
      <c r="Q202" s="141">
        <v>2.0000000000000002E-5</v>
      </c>
      <c r="R202" s="141">
        <f>Q202*H202</f>
        <v>4.8108000000000005E-3</v>
      </c>
      <c r="S202" s="141">
        <v>0</v>
      </c>
      <c r="T202" s="142">
        <f>S202*H202</f>
        <v>0</v>
      </c>
      <c r="AR202" s="143" t="s">
        <v>188</v>
      </c>
      <c r="AT202" s="143" t="s">
        <v>125</v>
      </c>
      <c r="AU202" s="143" t="s">
        <v>130</v>
      </c>
      <c r="AY202" s="13" t="s">
        <v>123</v>
      </c>
      <c r="BE202" s="144">
        <f>IF(N202="základná",J202,0)</f>
        <v>0</v>
      </c>
      <c r="BF202" s="144">
        <f>IF(N202="znížená",J202,0)</f>
        <v>0</v>
      </c>
      <c r="BG202" s="144">
        <f>IF(N202="zákl. prenesená",J202,0)</f>
        <v>0</v>
      </c>
      <c r="BH202" s="144">
        <f>IF(N202="zníž. prenesená",J202,0)</f>
        <v>0</v>
      </c>
      <c r="BI202" s="144">
        <f>IF(N202="nulová",J202,0)</f>
        <v>0</v>
      </c>
      <c r="BJ202" s="13" t="s">
        <v>130</v>
      </c>
      <c r="BK202" s="144">
        <f>ROUND(I202*H202,2)</f>
        <v>0</v>
      </c>
      <c r="BL202" s="13" t="s">
        <v>188</v>
      </c>
      <c r="BM202" s="143" t="s">
        <v>493</v>
      </c>
    </row>
    <row r="203" spans="2:65" s="11" customFormat="1" ht="25.95" customHeight="1">
      <c r="B203" s="120"/>
      <c r="D203" s="121" t="s">
        <v>71</v>
      </c>
      <c r="E203" s="122" t="s">
        <v>494</v>
      </c>
      <c r="F203" s="122" t="s">
        <v>494</v>
      </c>
      <c r="J203" s="123">
        <f>BK203</f>
        <v>0</v>
      </c>
      <c r="L203" s="120"/>
      <c r="M203" s="124"/>
      <c r="P203" s="125">
        <f>P204</f>
        <v>0</v>
      </c>
      <c r="R203" s="125">
        <f>R204</f>
        <v>0</v>
      </c>
      <c r="T203" s="126">
        <f>T204</f>
        <v>0</v>
      </c>
      <c r="AR203" s="121" t="s">
        <v>129</v>
      </c>
      <c r="AT203" s="127" t="s">
        <v>71</v>
      </c>
      <c r="AU203" s="127" t="s">
        <v>72</v>
      </c>
      <c r="AY203" s="121" t="s">
        <v>123</v>
      </c>
      <c r="BK203" s="128">
        <f>BK204</f>
        <v>0</v>
      </c>
    </row>
    <row r="204" spans="2:65" s="11" customFormat="1" ht="22.8" customHeight="1">
      <c r="B204" s="120"/>
      <c r="D204" s="121" t="s">
        <v>71</v>
      </c>
      <c r="E204" s="129" t="s">
        <v>495</v>
      </c>
      <c r="F204" s="129" t="s">
        <v>496</v>
      </c>
      <c r="J204" s="130">
        <f>BK204</f>
        <v>0</v>
      </c>
      <c r="L204" s="120"/>
      <c r="M204" s="124"/>
      <c r="P204" s="125">
        <f>SUM(P205:P206)</f>
        <v>0</v>
      </c>
      <c r="R204" s="125">
        <f>SUM(R205:R206)</f>
        <v>0</v>
      </c>
      <c r="T204" s="126">
        <f>SUM(T205:T206)</f>
        <v>0</v>
      </c>
      <c r="AR204" s="121" t="s">
        <v>129</v>
      </c>
      <c r="AT204" s="127" t="s">
        <v>71</v>
      </c>
      <c r="AU204" s="127" t="s">
        <v>80</v>
      </c>
      <c r="AY204" s="121" t="s">
        <v>123</v>
      </c>
      <c r="BK204" s="128">
        <f>SUM(BK205:BK206)</f>
        <v>0</v>
      </c>
    </row>
    <row r="205" spans="2:65" s="1" customFormat="1" ht="16.5" customHeight="1">
      <c r="B205" s="131"/>
      <c r="C205" s="132" t="s">
        <v>497</v>
      </c>
      <c r="D205" s="132" t="s">
        <v>125</v>
      </c>
      <c r="E205" s="133" t="s">
        <v>498</v>
      </c>
      <c r="F205" s="134" t="s">
        <v>499</v>
      </c>
      <c r="G205" s="135" t="s">
        <v>134</v>
      </c>
      <c r="H205" s="136">
        <v>0.26500000000000001</v>
      </c>
      <c r="I205" s="137"/>
      <c r="J205" s="137">
        <f>ROUND(I205*H205,2)</f>
        <v>0</v>
      </c>
      <c r="K205" s="138"/>
      <c r="L205" s="25"/>
      <c r="M205" s="139" t="s">
        <v>1</v>
      </c>
      <c r="N205" s="140" t="s">
        <v>38</v>
      </c>
      <c r="O205" s="141">
        <v>0</v>
      </c>
      <c r="P205" s="141">
        <f>O205*H205</f>
        <v>0</v>
      </c>
      <c r="Q205" s="141">
        <v>0</v>
      </c>
      <c r="R205" s="141">
        <f>Q205*H205</f>
        <v>0</v>
      </c>
      <c r="S205" s="141">
        <v>0</v>
      </c>
      <c r="T205" s="142">
        <f>S205*H205</f>
        <v>0</v>
      </c>
      <c r="AR205" s="143" t="s">
        <v>129</v>
      </c>
      <c r="AT205" s="143" t="s">
        <v>125</v>
      </c>
      <c r="AU205" s="143" t="s">
        <v>130</v>
      </c>
      <c r="AY205" s="13" t="s">
        <v>123</v>
      </c>
      <c r="BE205" s="144">
        <f>IF(N205="základná",J205,0)</f>
        <v>0</v>
      </c>
      <c r="BF205" s="144">
        <f>IF(N205="znížená",J205,0)</f>
        <v>0</v>
      </c>
      <c r="BG205" s="144">
        <f>IF(N205="zákl. prenesená",J205,0)</f>
        <v>0</v>
      </c>
      <c r="BH205" s="144">
        <f>IF(N205="zníž. prenesená",J205,0)</f>
        <v>0</v>
      </c>
      <c r="BI205" s="144">
        <f>IF(N205="nulová",J205,0)</f>
        <v>0</v>
      </c>
      <c r="BJ205" s="13" t="s">
        <v>130</v>
      </c>
      <c r="BK205" s="144">
        <f>ROUND(I205*H205,2)</f>
        <v>0</v>
      </c>
      <c r="BL205" s="13" t="s">
        <v>129</v>
      </c>
      <c r="BM205" s="143" t="s">
        <v>500</v>
      </c>
    </row>
    <row r="206" spans="2:65" s="1" customFormat="1" ht="16.5" customHeight="1">
      <c r="B206" s="131"/>
      <c r="C206" s="132" t="s">
        <v>501</v>
      </c>
      <c r="D206" s="132" t="s">
        <v>125</v>
      </c>
      <c r="E206" s="133" t="s">
        <v>502</v>
      </c>
      <c r="F206" s="134" t="s">
        <v>503</v>
      </c>
      <c r="G206" s="135" t="s">
        <v>205</v>
      </c>
      <c r="H206" s="136">
        <v>1</v>
      </c>
      <c r="I206" s="137"/>
      <c r="J206" s="137">
        <f>ROUND(I206*H206,2)</f>
        <v>0</v>
      </c>
      <c r="K206" s="138"/>
      <c r="L206" s="25"/>
      <c r="M206" s="139" t="s">
        <v>1</v>
      </c>
      <c r="N206" s="140" t="s">
        <v>38</v>
      </c>
      <c r="O206" s="141">
        <v>0</v>
      </c>
      <c r="P206" s="141">
        <f>O206*H206</f>
        <v>0</v>
      </c>
      <c r="Q206" s="141">
        <v>0</v>
      </c>
      <c r="R206" s="141">
        <f>Q206*H206</f>
        <v>0</v>
      </c>
      <c r="S206" s="141">
        <v>0</v>
      </c>
      <c r="T206" s="142">
        <f>S206*H206</f>
        <v>0</v>
      </c>
      <c r="AR206" s="143" t="s">
        <v>129</v>
      </c>
      <c r="AT206" s="143" t="s">
        <v>125</v>
      </c>
      <c r="AU206" s="143" t="s">
        <v>130</v>
      </c>
      <c r="AY206" s="13" t="s">
        <v>123</v>
      </c>
      <c r="BE206" s="144">
        <f>IF(N206="základná",J206,0)</f>
        <v>0</v>
      </c>
      <c r="BF206" s="144">
        <f>IF(N206="znížená",J206,0)</f>
        <v>0</v>
      </c>
      <c r="BG206" s="144">
        <f>IF(N206="zákl. prenesená",J206,0)</f>
        <v>0</v>
      </c>
      <c r="BH206" s="144">
        <f>IF(N206="zníž. prenesená",J206,0)</f>
        <v>0</v>
      </c>
      <c r="BI206" s="144">
        <f>IF(N206="nulová",J206,0)</f>
        <v>0</v>
      </c>
      <c r="BJ206" s="13" t="s">
        <v>130</v>
      </c>
      <c r="BK206" s="144">
        <f>ROUND(I206*H206,2)</f>
        <v>0</v>
      </c>
      <c r="BL206" s="13" t="s">
        <v>129</v>
      </c>
      <c r="BM206" s="143" t="s">
        <v>504</v>
      </c>
    </row>
    <row r="207" spans="2:65" s="11" customFormat="1" ht="25.95" customHeight="1">
      <c r="B207" s="120"/>
      <c r="D207" s="121" t="s">
        <v>71</v>
      </c>
      <c r="E207" s="122" t="s">
        <v>298</v>
      </c>
      <c r="F207" s="122" t="s">
        <v>299</v>
      </c>
      <c r="J207" s="123">
        <f>BK207</f>
        <v>0</v>
      </c>
      <c r="L207" s="120"/>
      <c r="M207" s="124"/>
      <c r="P207" s="125">
        <f>P208</f>
        <v>0</v>
      </c>
      <c r="R207" s="125">
        <f>R208</f>
        <v>0</v>
      </c>
      <c r="T207" s="126">
        <f>T208</f>
        <v>0</v>
      </c>
      <c r="AR207" s="121" t="s">
        <v>143</v>
      </c>
      <c r="AT207" s="127" t="s">
        <v>71</v>
      </c>
      <c r="AU207" s="127" t="s">
        <v>72</v>
      </c>
      <c r="AY207" s="121" t="s">
        <v>123</v>
      </c>
      <c r="BK207" s="128">
        <f>BK208</f>
        <v>0</v>
      </c>
    </row>
    <row r="208" spans="2:65" s="1" customFormat="1" ht="16.5" customHeight="1">
      <c r="B208" s="131"/>
      <c r="C208" s="132" t="s">
        <v>505</v>
      </c>
      <c r="D208" s="132" t="s">
        <v>125</v>
      </c>
      <c r="E208" s="133" t="s">
        <v>301</v>
      </c>
      <c r="F208" s="134" t="s">
        <v>302</v>
      </c>
      <c r="G208" s="135" t="s">
        <v>303</v>
      </c>
      <c r="H208" s="136">
        <v>300</v>
      </c>
      <c r="I208" s="137"/>
      <c r="J208" s="137">
        <f>ROUND(I208*H208,2)</f>
        <v>0</v>
      </c>
      <c r="K208" s="138"/>
      <c r="L208" s="25"/>
      <c r="M208" s="155" t="s">
        <v>1</v>
      </c>
      <c r="N208" s="156" t="s">
        <v>38</v>
      </c>
      <c r="O208" s="157">
        <v>0</v>
      </c>
      <c r="P208" s="157">
        <f>O208*H208</f>
        <v>0</v>
      </c>
      <c r="Q208" s="157">
        <v>0</v>
      </c>
      <c r="R208" s="157">
        <f>Q208*H208</f>
        <v>0</v>
      </c>
      <c r="S208" s="157">
        <v>0</v>
      </c>
      <c r="T208" s="158">
        <f>S208*H208</f>
        <v>0</v>
      </c>
      <c r="AR208" s="143" t="s">
        <v>304</v>
      </c>
      <c r="AT208" s="143" t="s">
        <v>125</v>
      </c>
      <c r="AU208" s="143" t="s">
        <v>80</v>
      </c>
      <c r="AY208" s="13" t="s">
        <v>123</v>
      </c>
      <c r="BE208" s="144">
        <f>IF(N208="základná",J208,0)</f>
        <v>0</v>
      </c>
      <c r="BF208" s="144">
        <f>IF(N208="znížená",J208,0)</f>
        <v>0</v>
      </c>
      <c r="BG208" s="144">
        <f>IF(N208="zákl. prenesená",J208,0)</f>
        <v>0</v>
      </c>
      <c r="BH208" s="144">
        <f>IF(N208="zníž. prenesená",J208,0)</f>
        <v>0</v>
      </c>
      <c r="BI208" s="144">
        <f>IF(N208="nulová",J208,0)</f>
        <v>0</v>
      </c>
      <c r="BJ208" s="13" t="s">
        <v>130</v>
      </c>
      <c r="BK208" s="144">
        <f>ROUND(I208*H208,2)</f>
        <v>0</v>
      </c>
      <c r="BL208" s="13" t="s">
        <v>304</v>
      </c>
      <c r="BM208" s="143" t="s">
        <v>506</v>
      </c>
    </row>
    <row r="209" spans="2:12" s="1" customFormat="1" ht="7.05" customHeight="1">
      <c r="B209" s="40"/>
      <c r="C209" s="41"/>
      <c r="D209" s="41"/>
      <c r="E209" s="41"/>
      <c r="F209" s="41"/>
      <c r="G209" s="41"/>
      <c r="H209" s="41"/>
      <c r="I209" s="41"/>
      <c r="J209" s="41"/>
      <c r="K209" s="41"/>
      <c r="L209" s="25"/>
    </row>
  </sheetData>
  <autoFilter ref="C131:K208" xr:uid="{00000000-0009-0000-0000-000002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01"/>
  <sheetViews>
    <sheetView showGridLines="0" topLeftCell="A107" workbookViewId="0">
      <selection activeCell="C119" sqref="C119"/>
    </sheetView>
  </sheetViews>
  <sheetFormatPr defaultRowHeight="10.199999999999999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>
      <c r="L2" s="188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87</v>
      </c>
    </row>
    <row r="3" spans="2:46" ht="7.0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.05" customHeight="1">
      <c r="B4" s="16"/>
      <c r="D4" s="17" t="s">
        <v>527</v>
      </c>
      <c r="L4" s="16"/>
      <c r="M4" s="84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26.25" customHeight="1">
      <c r="B7" s="16"/>
      <c r="E7" s="197" t="str">
        <f>'Rekapitulácia stavby'!K6</f>
        <v>Poznávacia infraštruktúra v lesnom ekosystéme CHVÚ Čergov - Hradisko</v>
      </c>
      <c r="F7" s="198"/>
      <c r="G7" s="198"/>
      <c r="H7" s="198"/>
      <c r="L7" s="16"/>
    </row>
    <row r="8" spans="2:46" s="1" customFormat="1" ht="12" customHeight="1">
      <c r="B8" s="25"/>
      <c r="D8" s="22" t="s">
        <v>91</v>
      </c>
      <c r="L8" s="25"/>
    </row>
    <row r="9" spans="2:46" s="1" customFormat="1" ht="16.5" customHeight="1">
      <c r="B9" s="25"/>
      <c r="E9" s="159" t="s">
        <v>507</v>
      </c>
      <c r="F9" s="196"/>
      <c r="G9" s="196"/>
      <c r="H9" s="196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15. 11. 2022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1</v>
      </c>
      <c r="L14" s="25"/>
    </row>
    <row r="15" spans="2:46" s="1" customFormat="1" ht="18" customHeight="1">
      <c r="B15" s="25"/>
      <c r="E15" s="20" t="s">
        <v>23</v>
      </c>
      <c r="I15" s="22" t="s">
        <v>24</v>
      </c>
      <c r="J15" s="20" t="s">
        <v>1</v>
      </c>
      <c r="L15" s="25"/>
    </row>
    <row r="16" spans="2:46" s="1" customFormat="1" ht="7.0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1" t="str">
        <f>'Rekapitulácia stavby'!E14</f>
        <v xml:space="preserve"> </v>
      </c>
      <c r="F18" s="181"/>
      <c r="G18" s="181"/>
      <c r="H18" s="181"/>
      <c r="I18" s="22" t="s">
        <v>24</v>
      </c>
      <c r="J18" s="20" t="str">
        <f>'Rekapitulácia stavby'!AN14</f>
        <v/>
      </c>
      <c r="L18" s="25"/>
    </row>
    <row r="19" spans="2:12" s="1" customFormat="1" ht="7.0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22</v>
      </c>
      <c r="J20" s="20" t="s">
        <v>1</v>
      </c>
      <c r="L20" s="25"/>
    </row>
    <row r="21" spans="2:12" s="1" customFormat="1" ht="18" customHeight="1">
      <c r="B21" s="25"/>
      <c r="E21" s="20" t="s">
        <v>28</v>
      </c>
      <c r="I21" s="22" t="s">
        <v>24</v>
      </c>
      <c r="J21" s="20" t="s">
        <v>1</v>
      </c>
      <c r="L21" s="25"/>
    </row>
    <row r="22" spans="2:12" s="1" customFormat="1" ht="7.0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7.0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84" t="s">
        <v>1</v>
      </c>
      <c r="F27" s="184"/>
      <c r="G27" s="184"/>
      <c r="H27" s="184"/>
      <c r="L27" s="85"/>
    </row>
    <row r="28" spans="2:12" s="1" customFormat="1" ht="7.05" customHeight="1">
      <c r="B28" s="25"/>
      <c r="L28" s="25"/>
    </row>
    <row r="29" spans="2:12" s="1" customFormat="1" ht="7.0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ROUND(J132, 2)</f>
        <v>0</v>
      </c>
      <c r="L30" s="25"/>
    </row>
    <row r="31" spans="2:12" s="1" customFormat="1" ht="7.0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" customHeight="1">
      <c r="B33" s="25"/>
      <c r="D33" s="51" t="s">
        <v>36</v>
      </c>
      <c r="E33" s="30" t="s">
        <v>37</v>
      </c>
      <c r="F33" s="87">
        <f>ROUND((SUM(BE132:BE200)),  2)</f>
        <v>0</v>
      </c>
      <c r="G33" s="88"/>
      <c r="H33" s="88"/>
      <c r="I33" s="89">
        <v>0.2</v>
      </c>
      <c r="J33" s="87">
        <f>ROUND(((SUM(BE132:BE200))*I33),  2)</f>
        <v>0</v>
      </c>
      <c r="L33" s="25"/>
    </row>
    <row r="34" spans="2:12" s="1" customFormat="1" ht="14.4" customHeight="1">
      <c r="B34" s="25"/>
      <c r="E34" s="30" t="s">
        <v>38</v>
      </c>
      <c r="F34" s="90">
        <f>ROUND((SUM(BF132:BF200)),  2)</f>
        <v>0</v>
      </c>
      <c r="I34" s="91">
        <v>0.2</v>
      </c>
      <c r="J34" s="90">
        <f>ROUND(((SUM(BF132:BF200))*I34),  2)</f>
        <v>0</v>
      </c>
      <c r="L34" s="25"/>
    </row>
    <row r="35" spans="2:12" s="1" customFormat="1" ht="14.4" hidden="1" customHeight="1">
      <c r="B35" s="25"/>
      <c r="E35" s="22" t="s">
        <v>39</v>
      </c>
      <c r="F35" s="90">
        <f>ROUND((SUM(BG132:BG200)),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40</v>
      </c>
      <c r="F36" s="90">
        <f>ROUND((SUM(BH132:BH200)),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41</v>
      </c>
      <c r="F37" s="87">
        <f>ROUND((SUM(BI132:BI200)),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7.0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7.0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5.05" customHeight="1">
      <c r="B82" s="25"/>
      <c r="C82" s="17" t="s">
        <v>529</v>
      </c>
      <c r="L82" s="25"/>
    </row>
    <row r="83" spans="2:47" s="1" customFormat="1" ht="7.0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26.25" customHeight="1">
      <c r="B85" s="25"/>
      <c r="E85" s="197" t="str">
        <f>E7</f>
        <v>Poznávacia infraštruktúra v lesnom ekosystéme CHVÚ Čergov - Hradisko</v>
      </c>
      <c r="F85" s="198"/>
      <c r="G85" s="198"/>
      <c r="H85" s="198"/>
      <c r="L85" s="25"/>
    </row>
    <row r="86" spans="2:47" s="1" customFormat="1" ht="12" customHeight="1">
      <c r="B86" s="25"/>
      <c r="C86" s="22" t="s">
        <v>91</v>
      </c>
      <c r="L86" s="25"/>
    </row>
    <row r="87" spans="2:47" s="1" customFormat="1" ht="16.5" customHeight="1">
      <c r="B87" s="25"/>
      <c r="E87" s="159" t="str">
        <f>E9</f>
        <v>03 - Pozorovateľňa 1</v>
      </c>
      <c r="F87" s="196"/>
      <c r="G87" s="196"/>
      <c r="H87" s="196"/>
      <c r="L87" s="25"/>
    </row>
    <row r="88" spans="2:47" s="1" customFormat="1" ht="7.0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Hradisko</v>
      </c>
      <c r="I89" s="22" t="s">
        <v>19</v>
      </c>
      <c r="J89" s="48" t="str">
        <f>IF(J12="","",J12)</f>
        <v>15. 11. 2022</v>
      </c>
      <c r="L89" s="25"/>
    </row>
    <row r="90" spans="2:47" s="1" customFormat="1" ht="7.05" customHeight="1">
      <c r="B90" s="25"/>
      <c r="L90" s="25"/>
    </row>
    <row r="91" spans="2:47" s="1" customFormat="1" ht="15.15" customHeight="1">
      <c r="B91" s="25"/>
      <c r="C91" s="22" t="s">
        <v>21</v>
      </c>
      <c r="F91" s="20" t="str">
        <f>E15</f>
        <v>Dobrovoľné združenie občanov Hradisko o.z.</v>
      </c>
      <c r="I91" s="22" t="s">
        <v>27</v>
      </c>
      <c r="J91" s="23" t="str">
        <f>E21</f>
        <v>Vladimír Kubinec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30</v>
      </c>
      <c r="J92" s="23" t="str">
        <f>E24</f>
        <v xml:space="preserve"> </v>
      </c>
      <c r="L92" s="25"/>
    </row>
    <row r="93" spans="2:47" s="1" customFormat="1" ht="10.199999999999999" customHeight="1">
      <c r="B93" s="25"/>
      <c r="L93" s="25"/>
    </row>
    <row r="94" spans="2:47" s="1" customFormat="1" ht="29.25" customHeight="1">
      <c r="B94" s="25"/>
      <c r="C94" s="100" t="s">
        <v>93</v>
      </c>
      <c r="D94" s="92"/>
      <c r="E94" s="92"/>
      <c r="F94" s="92"/>
      <c r="G94" s="92"/>
      <c r="H94" s="92"/>
      <c r="I94" s="92"/>
      <c r="J94" s="101" t="s">
        <v>94</v>
      </c>
      <c r="K94" s="92"/>
      <c r="L94" s="25"/>
    </row>
    <row r="95" spans="2:47" s="1" customFormat="1" ht="10.199999999999999" customHeight="1">
      <c r="B95" s="25"/>
      <c r="L95" s="25"/>
    </row>
    <row r="96" spans="2:47" s="1" customFormat="1" ht="22.8" customHeight="1">
      <c r="B96" s="25"/>
      <c r="C96" s="102" t="s">
        <v>95</v>
      </c>
      <c r="J96" s="62">
        <f>J132</f>
        <v>0</v>
      </c>
      <c r="L96" s="25"/>
      <c r="AU96" s="13" t="s">
        <v>96</v>
      </c>
    </row>
    <row r="97" spans="2:12" s="8" customFormat="1" ht="25.05" customHeight="1">
      <c r="B97" s="103"/>
      <c r="D97" s="104" t="s">
        <v>97</v>
      </c>
      <c r="E97" s="105"/>
      <c r="F97" s="105"/>
      <c r="G97" s="105"/>
      <c r="H97" s="105"/>
      <c r="I97" s="105"/>
      <c r="J97" s="106">
        <f>J133</f>
        <v>0</v>
      </c>
      <c r="L97" s="103"/>
    </row>
    <row r="98" spans="2:12" s="9" customFormat="1" ht="19.95" customHeight="1">
      <c r="B98" s="107"/>
      <c r="D98" s="108" t="s">
        <v>98</v>
      </c>
      <c r="E98" s="109"/>
      <c r="F98" s="109"/>
      <c r="G98" s="109"/>
      <c r="H98" s="109"/>
      <c r="I98" s="109"/>
      <c r="J98" s="110">
        <f>J134</f>
        <v>0</v>
      </c>
      <c r="L98" s="107"/>
    </row>
    <row r="99" spans="2:12" s="9" customFormat="1" ht="19.95" customHeight="1">
      <c r="B99" s="107"/>
      <c r="D99" s="108" t="s">
        <v>99</v>
      </c>
      <c r="E99" s="109"/>
      <c r="F99" s="109"/>
      <c r="G99" s="109"/>
      <c r="H99" s="109"/>
      <c r="I99" s="109"/>
      <c r="J99" s="110">
        <f>J143</f>
        <v>0</v>
      </c>
      <c r="L99" s="107"/>
    </row>
    <row r="100" spans="2:12" s="9" customFormat="1" ht="19.95" customHeight="1">
      <c r="B100" s="107"/>
      <c r="D100" s="108" t="s">
        <v>307</v>
      </c>
      <c r="E100" s="109"/>
      <c r="F100" s="109"/>
      <c r="G100" s="109"/>
      <c r="H100" s="109"/>
      <c r="I100" s="109"/>
      <c r="J100" s="110">
        <f>J149</f>
        <v>0</v>
      </c>
      <c r="L100" s="107"/>
    </row>
    <row r="101" spans="2:12" s="9" customFormat="1" ht="19.95" customHeight="1">
      <c r="B101" s="107"/>
      <c r="D101" s="108" t="s">
        <v>100</v>
      </c>
      <c r="E101" s="109"/>
      <c r="F101" s="109"/>
      <c r="G101" s="109"/>
      <c r="H101" s="109"/>
      <c r="I101" s="109"/>
      <c r="J101" s="110">
        <f>J151</f>
        <v>0</v>
      </c>
      <c r="L101" s="107"/>
    </row>
    <row r="102" spans="2:12" s="9" customFormat="1" ht="19.95" customHeight="1">
      <c r="B102" s="107"/>
      <c r="D102" s="108" t="s">
        <v>308</v>
      </c>
      <c r="E102" s="109"/>
      <c r="F102" s="109"/>
      <c r="G102" s="109"/>
      <c r="H102" s="109"/>
      <c r="I102" s="109"/>
      <c r="J102" s="110">
        <f>J153</f>
        <v>0</v>
      </c>
      <c r="L102" s="107"/>
    </row>
    <row r="103" spans="2:12" s="9" customFormat="1" ht="19.95" customHeight="1">
      <c r="B103" s="107"/>
      <c r="D103" s="108" t="s">
        <v>101</v>
      </c>
      <c r="E103" s="109"/>
      <c r="F103" s="109"/>
      <c r="G103" s="109"/>
      <c r="H103" s="109"/>
      <c r="I103" s="109"/>
      <c r="J103" s="110">
        <f>J159</f>
        <v>0</v>
      </c>
      <c r="L103" s="107"/>
    </row>
    <row r="104" spans="2:12" s="8" customFormat="1" ht="25.05" customHeight="1">
      <c r="B104" s="103"/>
      <c r="D104" s="104" t="s">
        <v>102</v>
      </c>
      <c r="E104" s="105"/>
      <c r="F104" s="105"/>
      <c r="G104" s="105"/>
      <c r="H104" s="105"/>
      <c r="I104" s="105"/>
      <c r="J104" s="106">
        <f>J161</f>
        <v>0</v>
      </c>
      <c r="L104" s="103"/>
    </row>
    <row r="105" spans="2:12" s="9" customFormat="1" ht="19.95" customHeight="1">
      <c r="B105" s="107"/>
      <c r="D105" s="108" t="s">
        <v>104</v>
      </c>
      <c r="E105" s="109"/>
      <c r="F105" s="109"/>
      <c r="G105" s="109"/>
      <c r="H105" s="109"/>
      <c r="I105" s="109"/>
      <c r="J105" s="110">
        <f>J162</f>
        <v>0</v>
      </c>
      <c r="L105" s="107"/>
    </row>
    <row r="106" spans="2:12" s="9" customFormat="1" ht="19.95" customHeight="1">
      <c r="B106" s="107"/>
      <c r="D106" s="108" t="s">
        <v>105</v>
      </c>
      <c r="E106" s="109"/>
      <c r="F106" s="109"/>
      <c r="G106" s="109"/>
      <c r="H106" s="109"/>
      <c r="I106" s="109"/>
      <c r="J106" s="110">
        <f>J171</f>
        <v>0</v>
      </c>
      <c r="L106" s="107"/>
    </row>
    <row r="107" spans="2:12" s="9" customFormat="1" ht="19.95" customHeight="1">
      <c r="B107" s="107"/>
      <c r="D107" s="108" t="s">
        <v>309</v>
      </c>
      <c r="E107" s="109"/>
      <c r="F107" s="109"/>
      <c r="G107" s="109"/>
      <c r="H107" s="109"/>
      <c r="I107" s="109"/>
      <c r="J107" s="110">
        <f>J185</f>
        <v>0</v>
      </c>
      <c r="L107" s="107"/>
    </row>
    <row r="108" spans="2:12" s="9" customFormat="1" ht="19.95" customHeight="1">
      <c r="B108" s="107"/>
      <c r="D108" s="108" t="s">
        <v>107</v>
      </c>
      <c r="E108" s="109"/>
      <c r="F108" s="109"/>
      <c r="G108" s="109"/>
      <c r="H108" s="109"/>
      <c r="I108" s="109"/>
      <c r="J108" s="110">
        <f>J190</f>
        <v>0</v>
      </c>
      <c r="L108" s="107"/>
    </row>
    <row r="109" spans="2:12" s="9" customFormat="1" ht="19.95" customHeight="1">
      <c r="B109" s="107"/>
      <c r="D109" s="108" t="s">
        <v>108</v>
      </c>
      <c r="E109" s="109"/>
      <c r="F109" s="109"/>
      <c r="G109" s="109"/>
      <c r="H109" s="109"/>
      <c r="I109" s="109"/>
      <c r="J109" s="110">
        <f>J193</f>
        <v>0</v>
      </c>
      <c r="L109" s="107"/>
    </row>
    <row r="110" spans="2:12" s="8" customFormat="1" ht="25.05" customHeight="1">
      <c r="B110" s="103"/>
      <c r="D110" s="104" t="s">
        <v>310</v>
      </c>
      <c r="E110" s="105"/>
      <c r="F110" s="105"/>
      <c r="G110" s="105"/>
      <c r="H110" s="105"/>
      <c r="I110" s="105"/>
      <c r="J110" s="106">
        <f>J195</f>
        <v>0</v>
      </c>
      <c r="L110" s="103"/>
    </row>
    <row r="111" spans="2:12" s="9" customFormat="1" ht="19.95" customHeight="1">
      <c r="B111" s="107"/>
      <c r="D111" s="108" t="s">
        <v>311</v>
      </c>
      <c r="E111" s="109"/>
      <c r="F111" s="109"/>
      <c r="G111" s="109"/>
      <c r="H111" s="109"/>
      <c r="I111" s="109"/>
      <c r="J111" s="110">
        <f>J196</f>
        <v>0</v>
      </c>
      <c r="L111" s="107"/>
    </row>
    <row r="112" spans="2:12" s="8" customFormat="1" ht="25.05" customHeight="1">
      <c r="B112" s="103"/>
      <c r="D112" s="104" t="s">
        <v>109</v>
      </c>
      <c r="E112" s="105"/>
      <c r="F112" s="105"/>
      <c r="G112" s="105"/>
      <c r="H112" s="105"/>
      <c r="I112" s="105"/>
      <c r="J112" s="106">
        <f>J199</f>
        <v>0</v>
      </c>
      <c r="L112" s="103"/>
    </row>
    <row r="113" spans="2:12" s="1" customFormat="1" ht="21.75" customHeight="1">
      <c r="B113" s="25"/>
      <c r="L113" s="25"/>
    </row>
    <row r="114" spans="2:12" s="1" customFormat="1" ht="7.05" customHeight="1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25"/>
    </row>
    <row r="118" spans="2:12" s="1" customFormat="1" ht="7.05" customHeight="1"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25"/>
    </row>
    <row r="119" spans="2:12" s="1" customFormat="1" ht="25.05" customHeight="1">
      <c r="B119" s="25"/>
      <c r="C119" s="17" t="s">
        <v>527</v>
      </c>
      <c r="L119" s="25"/>
    </row>
    <row r="120" spans="2:12" s="1" customFormat="1" ht="7.05" customHeight="1">
      <c r="B120" s="25"/>
      <c r="L120" s="25"/>
    </row>
    <row r="121" spans="2:12" s="1" customFormat="1" ht="12" customHeight="1">
      <c r="B121" s="25"/>
      <c r="C121" s="22" t="s">
        <v>13</v>
      </c>
      <c r="L121" s="25"/>
    </row>
    <row r="122" spans="2:12" s="1" customFormat="1" ht="26.25" customHeight="1">
      <c r="B122" s="25"/>
      <c r="E122" s="197" t="str">
        <f>E7</f>
        <v>Poznávacia infraštruktúra v lesnom ekosystéme CHVÚ Čergov - Hradisko</v>
      </c>
      <c r="F122" s="198"/>
      <c r="G122" s="198"/>
      <c r="H122" s="198"/>
      <c r="L122" s="25"/>
    </row>
    <row r="123" spans="2:12" s="1" customFormat="1" ht="12" customHeight="1">
      <c r="B123" s="25"/>
      <c r="C123" s="22" t="s">
        <v>91</v>
      </c>
      <c r="L123" s="25"/>
    </row>
    <row r="124" spans="2:12" s="1" customFormat="1" ht="16.5" customHeight="1">
      <c r="B124" s="25"/>
      <c r="E124" s="159" t="str">
        <f>E9</f>
        <v>03 - Pozorovateľňa 1</v>
      </c>
      <c r="F124" s="196"/>
      <c r="G124" s="196"/>
      <c r="H124" s="196"/>
      <c r="L124" s="25"/>
    </row>
    <row r="125" spans="2:12" s="1" customFormat="1" ht="7.05" customHeight="1">
      <c r="B125" s="25"/>
      <c r="L125" s="25"/>
    </row>
    <row r="126" spans="2:12" s="1" customFormat="1" ht="12" customHeight="1">
      <c r="B126" s="25"/>
      <c r="C126" s="22" t="s">
        <v>17</v>
      </c>
      <c r="F126" s="20" t="str">
        <f>F12</f>
        <v>Hradisko</v>
      </c>
      <c r="I126" s="22" t="s">
        <v>19</v>
      </c>
      <c r="J126" s="48" t="str">
        <f>IF(J12="","",J12)</f>
        <v>15. 11. 2022</v>
      </c>
      <c r="L126" s="25"/>
    </row>
    <row r="127" spans="2:12" s="1" customFormat="1" ht="7.05" customHeight="1">
      <c r="B127" s="25"/>
      <c r="L127" s="25"/>
    </row>
    <row r="128" spans="2:12" s="1" customFormat="1" ht="15.15" customHeight="1">
      <c r="B128" s="25"/>
      <c r="C128" s="22" t="s">
        <v>21</v>
      </c>
      <c r="F128" s="20" t="str">
        <f>E15</f>
        <v>Dobrovoľné združenie občanov Hradisko o.z.</v>
      </c>
      <c r="I128" s="22" t="s">
        <v>27</v>
      </c>
      <c r="J128" s="23" t="str">
        <f>E21</f>
        <v>Vladimír Kubinec</v>
      </c>
      <c r="L128" s="25"/>
    </row>
    <row r="129" spans="2:65" s="1" customFormat="1" ht="15.15" customHeight="1">
      <c r="B129" s="25"/>
      <c r="C129" s="22" t="s">
        <v>25</v>
      </c>
      <c r="F129" s="20" t="str">
        <f>IF(E18="","",E18)</f>
        <v xml:space="preserve"> </v>
      </c>
      <c r="I129" s="22" t="s">
        <v>30</v>
      </c>
      <c r="J129" s="23" t="str">
        <f>E24</f>
        <v xml:space="preserve"> </v>
      </c>
      <c r="L129" s="25"/>
    </row>
    <row r="130" spans="2:65" s="1" customFormat="1" ht="10.199999999999999" customHeight="1">
      <c r="B130" s="25"/>
      <c r="L130" s="25"/>
    </row>
    <row r="131" spans="2:65" s="10" customFormat="1" ht="29.25" customHeight="1">
      <c r="B131" s="111"/>
      <c r="C131" s="112" t="s">
        <v>110</v>
      </c>
      <c r="D131" s="113" t="s">
        <v>57</v>
      </c>
      <c r="E131" s="113" t="s">
        <v>53</v>
      </c>
      <c r="F131" s="113" t="s">
        <v>54</v>
      </c>
      <c r="G131" s="113" t="s">
        <v>111</v>
      </c>
      <c r="H131" s="113" t="s">
        <v>112</v>
      </c>
      <c r="I131" s="113" t="s">
        <v>113</v>
      </c>
      <c r="J131" s="114" t="s">
        <v>94</v>
      </c>
      <c r="K131" s="115" t="s">
        <v>114</v>
      </c>
      <c r="L131" s="111"/>
      <c r="M131" s="55" t="s">
        <v>1</v>
      </c>
      <c r="N131" s="56" t="s">
        <v>36</v>
      </c>
      <c r="O131" s="56" t="s">
        <v>115</v>
      </c>
      <c r="P131" s="56" t="s">
        <v>116</v>
      </c>
      <c r="Q131" s="56" t="s">
        <v>117</v>
      </c>
      <c r="R131" s="56" t="s">
        <v>118</v>
      </c>
      <c r="S131" s="56" t="s">
        <v>119</v>
      </c>
      <c r="T131" s="57" t="s">
        <v>120</v>
      </c>
    </row>
    <row r="132" spans="2:65" s="1" customFormat="1" ht="22.8" customHeight="1">
      <c r="B132" s="25"/>
      <c r="C132" s="60" t="s">
        <v>95</v>
      </c>
      <c r="J132" s="116">
        <f>BK132</f>
        <v>0</v>
      </c>
      <c r="L132" s="25"/>
      <c r="M132" s="58"/>
      <c r="N132" s="49"/>
      <c r="O132" s="49"/>
      <c r="P132" s="117">
        <f>P133+P161+P195+P199</f>
        <v>244.68568857000002</v>
      </c>
      <c r="Q132" s="49"/>
      <c r="R132" s="117">
        <f>R133+R161+R195+R199</f>
        <v>14.228761719999998</v>
      </c>
      <c r="S132" s="49"/>
      <c r="T132" s="118">
        <f>T133+T161+T195+T199</f>
        <v>0</v>
      </c>
      <c r="AT132" s="13" t="s">
        <v>71</v>
      </c>
      <c r="AU132" s="13" t="s">
        <v>96</v>
      </c>
      <c r="BK132" s="119">
        <f>BK133+BK161+BK195+BK199</f>
        <v>0</v>
      </c>
    </row>
    <row r="133" spans="2:65" s="11" customFormat="1" ht="25.95" customHeight="1">
      <c r="B133" s="120"/>
      <c r="D133" s="121" t="s">
        <v>71</v>
      </c>
      <c r="E133" s="122" t="s">
        <v>121</v>
      </c>
      <c r="F133" s="122" t="s">
        <v>122</v>
      </c>
      <c r="J133" s="123">
        <f>BK133</f>
        <v>0</v>
      </c>
      <c r="L133" s="120"/>
      <c r="M133" s="124"/>
      <c r="P133" s="125">
        <f>P134+P143+P149+P151+P153+P159</f>
        <v>22.828501969999998</v>
      </c>
      <c r="R133" s="125">
        <f>R134+R143+R149+R151+R153+R159</f>
        <v>9.4630115599999982</v>
      </c>
      <c r="T133" s="126">
        <f>T134+T143+T149+T151+T153+T159</f>
        <v>0</v>
      </c>
      <c r="AR133" s="121" t="s">
        <v>80</v>
      </c>
      <c r="AT133" s="127" t="s">
        <v>71</v>
      </c>
      <c r="AU133" s="127" t="s">
        <v>72</v>
      </c>
      <c r="AY133" s="121" t="s">
        <v>123</v>
      </c>
      <c r="BK133" s="128">
        <f>BK134+BK143+BK149+BK151+BK153+BK159</f>
        <v>0</v>
      </c>
    </row>
    <row r="134" spans="2:65" s="11" customFormat="1" ht="22.8" customHeight="1">
      <c r="B134" s="120"/>
      <c r="D134" s="121" t="s">
        <v>71</v>
      </c>
      <c r="E134" s="129" t="s">
        <v>80</v>
      </c>
      <c r="F134" s="129" t="s">
        <v>124</v>
      </c>
      <c r="J134" s="130">
        <f>BK134</f>
        <v>0</v>
      </c>
      <c r="L134" s="120"/>
      <c r="M134" s="124"/>
      <c r="P134" s="125">
        <f>SUM(P135:P142)</f>
        <v>6.7027709999999994</v>
      </c>
      <c r="R134" s="125">
        <f>SUM(R135:R142)</f>
        <v>0</v>
      </c>
      <c r="T134" s="126">
        <f>SUM(T135:T142)</f>
        <v>0</v>
      </c>
      <c r="AR134" s="121" t="s">
        <v>80</v>
      </c>
      <c r="AT134" s="127" t="s">
        <v>71</v>
      </c>
      <c r="AU134" s="127" t="s">
        <v>80</v>
      </c>
      <c r="AY134" s="121" t="s">
        <v>123</v>
      </c>
      <c r="BK134" s="128">
        <f>SUM(BK135:BK142)</f>
        <v>0</v>
      </c>
    </row>
    <row r="135" spans="2:65" s="1" customFormat="1" ht="24.15" customHeight="1">
      <c r="B135" s="131"/>
      <c r="C135" s="132" t="s">
        <v>80</v>
      </c>
      <c r="D135" s="132" t="s">
        <v>125</v>
      </c>
      <c r="E135" s="133" t="s">
        <v>132</v>
      </c>
      <c r="F135" s="134" t="s">
        <v>133</v>
      </c>
      <c r="G135" s="135" t="s">
        <v>134</v>
      </c>
      <c r="H135" s="136">
        <v>3.8250000000000002</v>
      </c>
      <c r="I135" s="137"/>
      <c r="J135" s="137">
        <f t="shared" ref="J135:J142" si="0">ROUND(I135*H135,2)</f>
        <v>0</v>
      </c>
      <c r="K135" s="138"/>
      <c r="L135" s="25"/>
      <c r="M135" s="139" t="s">
        <v>1</v>
      </c>
      <c r="N135" s="140" t="s">
        <v>38</v>
      </c>
      <c r="O135" s="141">
        <v>0.46</v>
      </c>
      <c r="P135" s="141">
        <f t="shared" ref="P135:P142" si="1">O135*H135</f>
        <v>1.7595000000000001</v>
      </c>
      <c r="Q135" s="141">
        <v>0</v>
      </c>
      <c r="R135" s="141">
        <f t="shared" ref="R135:R142" si="2">Q135*H135</f>
        <v>0</v>
      </c>
      <c r="S135" s="141">
        <v>0</v>
      </c>
      <c r="T135" s="142">
        <f t="shared" ref="T135:T142" si="3">S135*H135</f>
        <v>0</v>
      </c>
      <c r="AR135" s="143" t="s">
        <v>129</v>
      </c>
      <c r="AT135" s="143" t="s">
        <v>125</v>
      </c>
      <c r="AU135" s="143" t="s">
        <v>130</v>
      </c>
      <c r="AY135" s="13" t="s">
        <v>123</v>
      </c>
      <c r="BE135" s="144">
        <f t="shared" ref="BE135:BE142" si="4">IF(N135="základná",J135,0)</f>
        <v>0</v>
      </c>
      <c r="BF135" s="144">
        <f t="shared" ref="BF135:BF142" si="5">IF(N135="znížená",J135,0)</f>
        <v>0</v>
      </c>
      <c r="BG135" s="144">
        <f t="shared" ref="BG135:BG142" si="6">IF(N135="zákl. prenesená",J135,0)</f>
        <v>0</v>
      </c>
      <c r="BH135" s="144">
        <f t="shared" ref="BH135:BH142" si="7">IF(N135="zníž. prenesená",J135,0)</f>
        <v>0</v>
      </c>
      <c r="BI135" s="144">
        <f t="shared" ref="BI135:BI142" si="8">IF(N135="nulová",J135,0)</f>
        <v>0</v>
      </c>
      <c r="BJ135" s="13" t="s">
        <v>130</v>
      </c>
      <c r="BK135" s="144">
        <f t="shared" ref="BK135:BK142" si="9">ROUND(I135*H135,2)</f>
        <v>0</v>
      </c>
      <c r="BL135" s="13" t="s">
        <v>129</v>
      </c>
      <c r="BM135" s="143" t="s">
        <v>312</v>
      </c>
    </row>
    <row r="136" spans="2:65" s="1" customFormat="1" ht="24.15" customHeight="1">
      <c r="B136" s="131"/>
      <c r="C136" s="132" t="s">
        <v>130</v>
      </c>
      <c r="D136" s="132" t="s">
        <v>125</v>
      </c>
      <c r="E136" s="133" t="s">
        <v>137</v>
      </c>
      <c r="F136" s="134" t="s">
        <v>138</v>
      </c>
      <c r="G136" s="135" t="s">
        <v>134</v>
      </c>
      <c r="H136" s="136">
        <v>3.8250000000000002</v>
      </c>
      <c r="I136" s="137"/>
      <c r="J136" s="137">
        <f t="shared" si="0"/>
        <v>0</v>
      </c>
      <c r="K136" s="138"/>
      <c r="L136" s="25"/>
      <c r="M136" s="139" t="s">
        <v>1</v>
      </c>
      <c r="N136" s="140" t="s">
        <v>38</v>
      </c>
      <c r="O136" s="141">
        <v>5.6000000000000001E-2</v>
      </c>
      <c r="P136" s="141">
        <f t="shared" si="1"/>
        <v>0.2142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129</v>
      </c>
      <c r="AT136" s="143" t="s">
        <v>125</v>
      </c>
      <c r="AU136" s="143" t="s">
        <v>130</v>
      </c>
      <c r="AY136" s="13" t="s">
        <v>123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130</v>
      </c>
      <c r="BK136" s="144">
        <f t="shared" si="9"/>
        <v>0</v>
      </c>
      <c r="BL136" s="13" t="s">
        <v>129</v>
      </c>
      <c r="BM136" s="143" t="s">
        <v>313</v>
      </c>
    </row>
    <row r="137" spans="2:65" s="1" customFormat="1" ht="21.75" customHeight="1">
      <c r="B137" s="131"/>
      <c r="C137" s="132" t="s">
        <v>136</v>
      </c>
      <c r="D137" s="132" t="s">
        <v>125</v>
      </c>
      <c r="E137" s="133" t="s">
        <v>314</v>
      </c>
      <c r="F137" s="134" t="s">
        <v>315</v>
      </c>
      <c r="G137" s="135" t="s">
        <v>134</v>
      </c>
      <c r="H137" s="136">
        <v>1.944</v>
      </c>
      <c r="I137" s="137"/>
      <c r="J137" s="137">
        <f t="shared" si="0"/>
        <v>0</v>
      </c>
      <c r="K137" s="138"/>
      <c r="L137" s="25"/>
      <c r="M137" s="139" t="s">
        <v>1</v>
      </c>
      <c r="N137" s="140" t="s">
        <v>38</v>
      </c>
      <c r="O137" s="141">
        <v>0.83799999999999997</v>
      </c>
      <c r="P137" s="141">
        <f t="shared" si="1"/>
        <v>1.6290719999999999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129</v>
      </c>
      <c r="AT137" s="143" t="s">
        <v>125</v>
      </c>
      <c r="AU137" s="143" t="s">
        <v>130</v>
      </c>
      <c r="AY137" s="13" t="s">
        <v>123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130</v>
      </c>
      <c r="BK137" s="144">
        <f t="shared" si="9"/>
        <v>0</v>
      </c>
      <c r="BL137" s="13" t="s">
        <v>129</v>
      </c>
      <c r="BM137" s="143" t="s">
        <v>508</v>
      </c>
    </row>
    <row r="138" spans="2:65" s="1" customFormat="1" ht="24.15" customHeight="1">
      <c r="B138" s="131"/>
      <c r="C138" s="132" t="s">
        <v>129</v>
      </c>
      <c r="D138" s="132" t="s">
        <v>125</v>
      </c>
      <c r="E138" s="133" t="s">
        <v>317</v>
      </c>
      <c r="F138" s="134" t="s">
        <v>318</v>
      </c>
      <c r="G138" s="135" t="s">
        <v>134</v>
      </c>
      <c r="H138" s="136">
        <v>1.944</v>
      </c>
      <c r="I138" s="137"/>
      <c r="J138" s="137">
        <f t="shared" si="0"/>
        <v>0</v>
      </c>
      <c r="K138" s="138"/>
      <c r="L138" s="25"/>
      <c r="M138" s="139" t="s">
        <v>1</v>
      </c>
      <c r="N138" s="140" t="s">
        <v>38</v>
      </c>
      <c r="O138" s="141">
        <v>4.2000000000000003E-2</v>
      </c>
      <c r="P138" s="141">
        <f t="shared" si="1"/>
        <v>8.1647999999999998E-2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129</v>
      </c>
      <c r="AT138" s="143" t="s">
        <v>125</v>
      </c>
      <c r="AU138" s="143" t="s">
        <v>130</v>
      </c>
      <c r="AY138" s="13" t="s">
        <v>123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130</v>
      </c>
      <c r="BK138" s="144">
        <f t="shared" si="9"/>
        <v>0</v>
      </c>
      <c r="BL138" s="13" t="s">
        <v>129</v>
      </c>
      <c r="BM138" s="143" t="s">
        <v>509</v>
      </c>
    </row>
    <row r="139" spans="2:65" s="1" customFormat="1" ht="37.799999999999997" customHeight="1">
      <c r="B139" s="131"/>
      <c r="C139" s="132" t="s">
        <v>143</v>
      </c>
      <c r="D139" s="132" t="s">
        <v>125</v>
      </c>
      <c r="E139" s="133" t="s">
        <v>323</v>
      </c>
      <c r="F139" s="134" t="s">
        <v>324</v>
      </c>
      <c r="G139" s="135" t="s">
        <v>134</v>
      </c>
      <c r="H139" s="136">
        <v>5.7690000000000001</v>
      </c>
      <c r="I139" s="137"/>
      <c r="J139" s="137">
        <f t="shared" si="0"/>
        <v>0</v>
      </c>
      <c r="K139" s="138"/>
      <c r="L139" s="25"/>
      <c r="M139" s="139" t="s">
        <v>1</v>
      </c>
      <c r="N139" s="140" t="s">
        <v>38</v>
      </c>
      <c r="O139" s="141">
        <v>0.38200000000000001</v>
      </c>
      <c r="P139" s="141">
        <f t="shared" si="1"/>
        <v>2.2037580000000001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129</v>
      </c>
      <c r="AT139" s="143" t="s">
        <v>125</v>
      </c>
      <c r="AU139" s="143" t="s">
        <v>130</v>
      </c>
      <c r="AY139" s="13" t="s">
        <v>123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130</v>
      </c>
      <c r="BK139" s="144">
        <f t="shared" si="9"/>
        <v>0</v>
      </c>
      <c r="BL139" s="13" t="s">
        <v>129</v>
      </c>
      <c r="BM139" s="143" t="s">
        <v>325</v>
      </c>
    </row>
    <row r="140" spans="2:65" s="1" customFormat="1" ht="37.799999999999997" customHeight="1">
      <c r="B140" s="131"/>
      <c r="C140" s="132" t="s">
        <v>147</v>
      </c>
      <c r="D140" s="132" t="s">
        <v>125</v>
      </c>
      <c r="E140" s="133" t="s">
        <v>326</v>
      </c>
      <c r="F140" s="134" t="s">
        <v>327</v>
      </c>
      <c r="G140" s="135" t="s">
        <v>134</v>
      </c>
      <c r="H140" s="136">
        <v>5.7690000000000001</v>
      </c>
      <c r="I140" s="137"/>
      <c r="J140" s="137">
        <f t="shared" si="0"/>
        <v>0</v>
      </c>
      <c r="K140" s="138"/>
      <c r="L140" s="25"/>
      <c r="M140" s="139" t="s">
        <v>1</v>
      </c>
      <c r="N140" s="140" t="s">
        <v>38</v>
      </c>
      <c r="O140" s="141">
        <v>6.6000000000000003E-2</v>
      </c>
      <c r="P140" s="141">
        <f t="shared" si="1"/>
        <v>0.38075400000000004</v>
      </c>
      <c r="Q140" s="141">
        <v>0</v>
      </c>
      <c r="R140" s="141">
        <f t="shared" si="2"/>
        <v>0</v>
      </c>
      <c r="S140" s="141">
        <v>0</v>
      </c>
      <c r="T140" s="142">
        <f t="shared" si="3"/>
        <v>0</v>
      </c>
      <c r="AR140" s="143" t="s">
        <v>129</v>
      </c>
      <c r="AT140" s="143" t="s">
        <v>125</v>
      </c>
      <c r="AU140" s="143" t="s">
        <v>130</v>
      </c>
      <c r="AY140" s="13" t="s">
        <v>123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130</v>
      </c>
      <c r="BK140" s="144">
        <f t="shared" si="9"/>
        <v>0</v>
      </c>
      <c r="BL140" s="13" t="s">
        <v>129</v>
      </c>
      <c r="BM140" s="143" t="s">
        <v>328</v>
      </c>
    </row>
    <row r="141" spans="2:65" s="1" customFormat="1" ht="33" customHeight="1">
      <c r="B141" s="131"/>
      <c r="C141" s="132" t="s">
        <v>151</v>
      </c>
      <c r="D141" s="132" t="s">
        <v>125</v>
      </c>
      <c r="E141" s="133" t="s">
        <v>329</v>
      </c>
      <c r="F141" s="134" t="s">
        <v>330</v>
      </c>
      <c r="G141" s="135" t="s">
        <v>134</v>
      </c>
      <c r="H141" s="136">
        <v>5.7690000000000001</v>
      </c>
      <c r="I141" s="137"/>
      <c r="J141" s="137">
        <f t="shared" si="0"/>
        <v>0</v>
      </c>
      <c r="K141" s="138"/>
      <c r="L141" s="25"/>
      <c r="M141" s="139" t="s">
        <v>1</v>
      </c>
      <c r="N141" s="140" t="s">
        <v>38</v>
      </c>
      <c r="O141" s="141">
        <v>3.1E-2</v>
      </c>
      <c r="P141" s="141">
        <f t="shared" si="1"/>
        <v>0.178839</v>
      </c>
      <c r="Q141" s="141">
        <v>0</v>
      </c>
      <c r="R141" s="141">
        <f t="shared" si="2"/>
        <v>0</v>
      </c>
      <c r="S141" s="141">
        <v>0</v>
      </c>
      <c r="T141" s="142">
        <f t="shared" si="3"/>
        <v>0</v>
      </c>
      <c r="AR141" s="143" t="s">
        <v>129</v>
      </c>
      <c r="AT141" s="143" t="s">
        <v>125</v>
      </c>
      <c r="AU141" s="143" t="s">
        <v>130</v>
      </c>
      <c r="AY141" s="13" t="s">
        <v>123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3" t="s">
        <v>130</v>
      </c>
      <c r="BK141" s="144">
        <f t="shared" si="9"/>
        <v>0</v>
      </c>
      <c r="BL141" s="13" t="s">
        <v>129</v>
      </c>
      <c r="BM141" s="143" t="s">
        <v>331</v>
      </c>
    </row>
    <row r="142" spans="2:65" s="1" customFormat="1" ht="21.75" customHeight="1">
      <c r="B142" s="131"/>
      <c r="C142" s="132" t="s">
        <v>157</v>
      </c>
      <c r="D142" s="132" t="s">
        <v>125</v>
      </c>
      <c r="E142" s="133" t="s">
        <v>152</v>
      </c>
      <c r="F142" s="134" t="s">
        <v>153</v>
      </c>
      <c r="G142" s="135" t="s">
        <v>154</v>
      </c>
      <c r="H142" s="136">
        <v>15</v>
      </c>
      <c r="I142" s="137"/>
      <c r="J142" s="137">
        <f t="shared" si="0"/>
        <v>0</v>
      </c>
      <c r="K142" s="138"/>
      <c r="L142" s="25"/>
      <c r="M142" s="139" t="s">
        <v>1</v>
      </c>
      <c r="N142" s="140" t="s">
        <v>38</v>
      </c>
      <c r="O142" s="141">
        <v>1.7000000000000001E-2</v>
      </c>
      <c r="P142" s="141">
        <f t="shared" si="1"/>
        <v>0.255</v>
      </c>
      <c r="Q142" s="141">
        <v>0</v>
      </c>
      <c r="R142" s="141">
        <f t="shared" si="2"/>
        <v>0</v>
      </c>
      <c r="S142" s="141">
        <v>0</v>
      </c>
      <c r="T142" s="142">
        <f t="shared" si="3"/>
        <v>0</v>
      </c>
      <c r="AR142" s="143" t="s">
        <v>129</v>
      </c>
      <c r="AT142" s="143" t="s">
        <v>125</v>
      </c>
      <c r="AU142" s="143" t="s">
        <v>130</v>
      </c>
      <c r="AY142" s="13" t="s">
        <v>123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13" t="s">
        <v>130</v>
      </c>
      <c r="BK142" s="144">
        <f t="shared" si="9"/>
        <v>0</v>
      </c>
      <c r="BL142" s="13" t="s">
        <v>129</v>
      </c>
      <c r="BM142" s="143" t="s">
        <v>332</v>
      </c>
    </row>
    <row r="143" spans="2:65" s="11" customFormat="1" ht="22.8" customHeight="1">
      <c r="B143" s="120"/>
      <c r="D143" s="121" t="s">
        <v>71</v>
      </c>
      <c r="E143" s="129" t="s">
        <v>130</v>
      </c>
      <c r="F143" s="129" t="s">
        <v>156</v>
      </c>
      <c r="J143" s="130">
        <f>BK143</f>
        <v>0</v>
      </c>
      <c r="L143" s="120"/>
      <c r="M143" s="124"/>
      <c r="P143" s="125">
        <f>SUM(P144:P148)</f>
        <v>4.3596317999999998</v>
      </c>
      <c r="R143" s="125">
        <f>SUM(R144:R148)</f>
        <v>6.272092709999999</v>
      </c>
      <c r="T143" s="126">
        <f>SUM(T144:T148)</f>
        <v>0</v>
      </c>
      <c r="AR143" s="121" t="s">
        <v>80</v>
      </c>
      <c r="AT143" s="127" t="s">
        <v>71</v>
      </c>
      <c r="AU143" s="127" t="s">
        <v>80</v>
      </c>
      <c r="AY143" s="121" t="s">
        <v>123</v>
      </c>
      <c r="BK143" s="128">
        <f>SUM(BK144:BK148)</f>
        <v>0</v>
      </c>
    </row>
    <row r="144" spans="2:65" s="1" customFormat="1" ht="24.15" customHeight="1">
      <c r="B144" s="131"/>
      <c r="C144" s="132" t="s">
        <v>161</v>
      </c>
      <c r="D144" s="132" t="s">
        <v>125</v>
      </c>
      <c r="E144" s="133" t="s">
        <v>333</v>
      </c>
      <c r="F144" s="134" t="s">
        <v>334</v>
      </c>
      <c r="G144" s="135" t="s">
        <v>134</v>
      </c>
      <c r="H144" s="136">
        <v>0.216</v>
      </c>
      <c r="I144" s="137"/>
      <c r="J144" s="137">
        <f>ROUND(I144*H144,2)</f>
        <v>0</v>
      </c>
      <c r="K144" s="138"/>
      <c r="L144" s="25"/>
      <c r="M144" s="139" t="s">
        <v>1</v>
      </c>
      <c r="N144" s="140" t="s">
        <v>38</v>
      </c>
      <c r="O144" s="141">
        <v>1.1317999999999999</v>
      </c>
      <c r="P144" s="141">
        <f>O144*H144</f>
        <v>0.24446879999999999</v>
      </c>
      <c r="Q144" s="141">
        <v>2.0699999999999998</v>
      </c>
      <c r="R144" s="141">
        <f>Q144*H144</f>
        <v>0.44711999999999996</v>
      </c>
      <c r="S144" s="141">
        <v>0</v>
      </c>
      <c r="T144" s="142">
        <f>S144*H144</f>
        <v>0</v>
      </c>
      <c r="AR144" s="143" t="s">
        <v>129</v>
      </c>
      <c r="AT144" s="143" t="s">
        <v>125</v>
      </c>
      <c r="AU144" s="143" t="s">
        <v>130</v>
      </c>
      <c r="AY144" s="13" t="s">
        <v>123</v>
      </c>
      <c r="BE144" s="144">
        <f>IF(N144="základná",J144,0)</f>
        <v>0</v>
      </c>
      <c r="BF144" s="144">
        <f>IF(N144="znížená",J144,0)</f>
        <v>0</v>
      </c>
      <c r="BG144" s="144">
        <f>IF(N144="zákl. prenesená",J144,0)</f>
        <v>0</v>
      </c>
      <c r="BH144" s="144">
        <f>IF(N144="zníž. prenesená",J144,0)</f>
        <v>0</v>
      </c>
      <c r="BI144" s="144">
        <f>IF(N144="nulová",J144,0)</f>
        <v>0</v>
      </c>
      <c r="BJ144" s="13" t="s">
        <v>130</v>
      </c>
      <c r="BK144" s="144">
        <f>ROUND(I144*H144,2)</f>
        <v>0</v>
      </c>
      <c r="BL144" s="13" t="s">
        <v>129</v>
      </c>
      <c r="BM144" s="143" t="s">
        <v>510</v>
      </c>
    </row>
    <row r="145" spans="2:65" s="1" customFormat="1" ht="37.799999999999997" customHeight="1">
      <c r="B145" s="131"/>
      <c r="C145" s="132" t="s">
        <v>167</v>
      </c>
      <c r="D145" s="132" t="s">
        <v>125</v>
      </c>
      <c r="E145" s="133" t="s">
        <v>336</v>
      </c>
      <c r="F145" s="134" t="s">
        <v>337</v>
      </c>
      <c r="G145" s="135" t="s">
        <v>134</v>
      </c>
      <c r="H145" s="136">
        <v>0.76500000000000001</v>
      </c>
      <c r="I145" s="137"/>
      <c r="J145" s="137">
        <f>ROUND(I145*H145,2)</f>
        <v>0</v>
      </c>
      <c r="K145" s="138"/>
      <c r="L145" s="25"/>
      <c r="M145" s="139" t="s">
        <v>1</v>
      </c>
      <c r="N145" s="140" t="s">
        <v>38</v>
      </c>
      <c r="O145" s="141">
        <v>3.2629999999999999</v>
      </c>
      <c r="P145" s="141">
        <f>O145*H145</f>
        <v>2.4961950000000002</v>
      </c>
      <c r="Q145" s="141">
        <v>2.15307</v>
      </c>
      <c r="R145" s="141">
        <f>Q145*H145</f>
        <v>1.6470985500000002</v>
      </c>
      <c r="S145" s="141">
        <v>0</v>
      </c>
      <c r="T145" s="142">
        <f>S145*H145</f>
        <v>0</v>
      </c>
      <c r="AR145" s="143" t="s">
        <v>129</v>
      </c>
      <c r="AT145" s="143" t="s">
        <v>125</v>
      </c>
      <c r="AU145" s="143" t="s">
        <v>130</v>
      </c>
      <c r="AY145" s="13" t="s">
        <v>123</v>
      </c>
      <c r="BE145" s="144">
        <f>IF(N145="základná",J145,0)</f>
        <v>0</v>
      </c>
      <c r="BF145" s="144">
        <f>IF(N145="znížená",J145,0)</f>
        <v>0</v>
      </c>
      <c r="BG145" s="144">
        <f>IF(N145="zákl. prenesená",J145,0)</f>
        <v>0</v>
      </c>
      <c r="BH145" s="144">
        <f>IF(N145="zníž. prenesená",J145,0)</f>
        <v>0</v>
      </c>
      <c r="BI145" s="144">
        <f>IF(N145="nulová",J145,0)</f>
        <v>0</v>
      </c>
      <c r="BJ145" s="13" t="s">
        <v>130</v>
      </c>
      <c r="BK145" s="144">
        <f>ROUND(I145*H145,2)</f>
        <v>0</v>
      </c>
      <c r="BL145" s="13" t="s">
        <v>129</v>
      </c>
      <c r="BM145" s="143" t="s">
        <v>338</v>
      </c>
    </row>
    <row r="146" spans="2:65" s="1" customFormat="1" ht="16.5" customHeight="1">
      <c r="B146" s="131"/>
      <c r="C146" s="132" t="s">
        <v>171</v>
      </c>
      <c r="D146" s="132" t="s">
        <v>125</v>
      </c>
      <c r="E146" s="133" t="s">
        <v>339</v>
      </c>
      <c r="F146" s="134" t="s">
        <v>340</v>
      </c>
      <c r="G146" s="135" t="s">
        <v>134</v>
      </c>
      <c r="H146" s="136">
        <v>1.728</v>
      </c>
      <c r="I146" s="137"/>
      <c r="J146" s="137">
        <f>ROUND(I146*H146,2)</f>
        <v>0</v>
      </c>
      <c r="K146" s="138"/>
      <c r="L146" s="25"/>
      <c r="M146" s="139" t="s">
        <v>1</v>
      </c>
      <c r="N146" s="140" t="s">
        <v>38</v>
      </c>
      <c r="O146" s="141">
        <v>0.58099999999999996</v>
      </c>
      <c r="P146" s="141">
        <f>O146*H146</f>
        <v>1.003968</v>
      </c>
      <c r="Q146" s="141">
        <v>2.4157199999999999</v>
      </c>
      <c r="R146" s="141">
        <f>Q146*H146</f>
        <v>4.1743641599999997</v>
      </c>
      <c r="S146" s="141">
        <v>0</v>
      </c>
      <c r="T146" s="142">
        <f>S146*H146</f>
        <v>0</v>
      </c>
      <c r="AR146" s="143" t="s">
        <v>129</v>
      </c>
      <c r="AT146" s="143" t="s">
        <v>125</v>
      </c>
      <c r="AU146" s="143" t="s">
        <v>130</v>
      </c>
      <c r="AY146" s="13" t="s">
        <v>123</v>
      </c>
      <c r="BE146" s="144">
        <f>IF(N146="základná",J146,0)</f>
        <v>0</v>
      </c>
      <c r="BF146" s="144">
        <f>IF(N146="znížená",J146,0)</f>
        <v>0</v>
      </c>
      <c r="BG146" s="144">
        <f>IF(N146="zákl. prenesená",J146,0)</f>
        <v>0</v>
      </c>
      <c r="BH146" s="144">
        <f>IF(N146="zníž. prenesená",J146,0)</f>
        <v>0</v>
      </c>
      <c r="BI146" s="144">
        <f>IF(N146="nulová",J146,0)</f>
        <v>0</v>
      </c>
      <c r="BJ146" s="13" t="s">
        <v>130</v>
      </c>
      <c r="BK146" s="144">
        <f>ROUND(I146*H146,2)</f>
        <v>0</v>
      </c>
      <c r="BL146" s="13" t="s">
        <v>129</v>
      </c>
      <c r="BM146" s="143" t="s">
        <v>511</v>
      </c>
    </row>
    <row r="147" spans="2:65" s="1" customFormat="1" ht="24.15" customHeight="1">
      <c r="B147" s="131"/>
      <c r="C147" s="132" t="s">
        <v>177</v>
      </c>
      <c r="D147" s="132" t="s">
        <v>125</v>
      </c>
      <c r="E147" s="133" t="s">
        <v>342</v>
      </c>
      <c r="F147" s="134" t="s">
        <v>343</v>
      </c>
      <c r="G147" s="135" t="s">
        <v>154</v>
      </c>
      <c r="H147" s="136">
        <v>15</v>
      </c>
      <c r="I147" s="137"/>
      <c r="J147" s="137">
        <f>ROUND(I147*H147,2)</f>
        <v>0</v>
      </c>
      <c r="K147" s="138"/>
      <c r="L147" s="25"/>
      <c r="M147" s="139" t="s">
        <v>1</v>
      </c>
      <c r="N147" s="140" t="s">
        <v>38</v>
      </c>
      <c r="O147" s="141">
        <v>4.1000000000000002E-2</v>
      </c>
      <c r="P147" s="141">
        <f>O147*H147</f>
        <v>0.61499999999999999</v>
      </c>
      <c r="Q147" s="141">
        <v>3.0000000000000001E-5</v>
      </c>
      <c r="R147" s="141">
        <f>Q147*H147</f>
        <v>4.4999999999999999E-4</v>
      </c>
      <c r="S147" s="141">
        <v>0</v>
      </c>
      <c r="T147" s="142">
        <f>S147*H147</f>
        <v>0</v>
      </c>
      <c r="AR147" s="143" t="s">
        <v>129</v>
      </c>
      <c r="AT147" s="143" t="s">
        <v>125</v>
      </c>
      <c r="AU147" s="143" t="s">
        <v>130</v>
      </c>
      <c r="AY147" s="13" t="s">
        <v>123</v>
      </c>
      <c r="BE147" s="144">
        <f>IF(N147="základná",J147,0)</f>
        <v>0</v>
      </c>
      <c r="BF147" s="144">
        <f>IF(N147="znížená",J147,0)</f>
        <v>0</v>
      </c>
      <c r="BG147" s="144">
        <f>IF(N147="zákl. prenesená",J147,0)</f>
        <v>0</v>
      </c>
      <c r="BH147" s="144">
        <f>IF(N147="zníž. prenesená",J147,0)</f>
        <v>0</v>
      </c>
      <c r="BI147" s="144">
        <f>IF(N147="nulová",J147,0)</f>
        <v>0</v>
      </c>
      <c r="BJ147" s="13" t="s">
        <v>130</v>
      </c>
      <c r="BK147" s="144">
        <f>ROUND(I147*H147,2)</f>
        <v>0</v>
      </c>
      <c r="BL147" s="13" t="s">
        <v>129</v>
      </c>
      <c r="BM147" s="143" t="s">
        <v>344</v>
      </c>
    </row>
    <row r="148" spans="2:65" s="1" customFormat="1" ht="16.5" customHeight="1">
      <c r="B148" s="131"/>
      <c r="C148" s="145" t="s">
        <v>185</v>
      </c>
      <c r="D148" s="145" t="s">
        <v>191</v>
      </c>
      <c r="E148" s="146" t="s">
        <v>345</v>
      </c>
      <c r="F148" s="147" t="s">
        <v>346</v>
      </c>
      <c r="G148" s="148" t="s">
        <v>154</v>
      </c>
      <c r="H148" s="149">
        <v>15.3</v>
      </c>
      <c r="I148" s="150"/>
      <c r="J148" s="150">
        <f>ROUND(I148*H148,2)</f>
        <v>0</v>
      </c>
      <c r="K148" s="151"/>
      <c r="L148" s="152"/>
      <c r="M148" s="153" t="s">
        <v>1</v>
      </c>
      <c r="N148" s="154" t="s">
        <v>38</v>
      </c>
      <c r="O148" s="141">
        <v>0</v>
      </c>
      <c r="P148" s="141">
        <f>O148*H148</f>
        <v>0</v>
      </c>
      <c r="Q148" s="141">
        <v>2.0000000000000001E-4</v>
      </c>
      <c r="R148" s="141">
        <f>Q148*H148</f>
        <v>3.0600000000000002E-3</v>
      </c>
      <c r="S148" s="141">
        <v>0</v>
      </c>
      <c r="T148" s="142">
        <f>S148*H148</f>
        <v>0</v>
      </c>
      <c r="AR148" s="143" t="s">
        <v>157</v>
      </c>
      <c r="AT148" s="143" t="s">
        <v>191</v>
      </c>
      <c r="AU148" s="143" t="s">
        <v>130</v>
      </c>
      <c r="AY148" s="13" t="s">
        <v>123</v>
      </c>
      <c r="BE148" s="144">
        <f>IF(N148="základná",J148,0)</f>
        <v>0</v>
      </c>
      <c r="BF148" s="144">
        <f>IF(N148="znížená",J148,0)</f>
        <v>0</v>
      </c>
      <c r="BG148" s="144">
        <f>IF(N148="zákl. prenesená",J148,0)</f>
        <v>0</v>
      </c>
      <c r="BH148" s="144">
        <f>IF(N148="zníž. prenesená",J148,0)</f>
        <v>0</v>
      </c>
      <c r="BI148" s="144">
        <f>IF(N148="nulová",J148,0)</f>
        <v>0</v>
      </c>
      <c r="BJ148" s="13" t="s">
        <v>130</v>
      </c>
      <c r="BK148" s="144">
        <f>ROUND(I148*H148,2)</f>
        <v>0</v>
      </c>
      <c r="BL148" s="13" t="s">
        <v>129</v>
      </c>
      <c r="BM148" s="143" t="s">
        <v>347</v>
      </c>
    </row>
    <row r="149" spans="2:65" s="11" customFormat="1" ht="22.8" customHeight="1">
      <c r="B149" s="120"/>
      <c r="D149" s="121" t="s">
        <v>71</v>
      </c>
      <c r="E149" s="129" t="s">
        <v>136</v>
      </c>
      <c r="F149" s="129" t="s">
        <v>348</v>
      </c>
      <c r="J149" s="130">
        <f>BK149</f>
        <v>0</v>
      </c>
      <c r="L149" s="120"/>
      <c r="M149" s="124"/>
      <c r="P149" s="125">
        <f>P150</f>
        <v>0.72133817</v>
      </c>
      <c r="R149" s="125">
        <f>R150</f>
        <v>0.36193885000000003</v>
      </c>
      <c r="T149" s="126">
        <f>T150</f>
        <v>0</v>
      </c>
      <c r="AR149" s="121" t="s">
        <v>80</v>
      </c>
      <c r="AT149" s="127" t="s">
        <v>71</v>
      </c>
      <c r="AU149" s="127" t="s">
        <v>80</v>
      </c>
      <c r="AY149" s="121" t="s">
        <v>123</v>
      </c>
      <c r="BK149" s="128">
        <f>BK150</f>
        <v>0</v>
      </c>
    </row>
    <row r="150" spans="2:65" s="1" customFormat="1" ht="33" customHeight="1">
      <c r="B150" s="131"/>
      <c r="C150" s="132" t="s">
        <v>190</v>
      </c>
      <c r="D150" s="132" t="s">
        <v>125</v>
      </c>
      <c r="E150" s="133" t="s">
        <v>349</v>
      </c>
      <c r="F150" s="134" t="s">
        <v>350</v>
      </c>
      <c r="G150" s="135" t="s">
        <v>134</v>
      </c>
      <c r="H150" s="136">
        <v>0.20300000000000001</v>
      </c>
      <c r="I150" s="137"/>
      <c r="J150" s="137">
        <f>ROUND(I150*H150,2)</f>
        <v>0</v>
      </c>
      <c r="K150" s="138"/>
      <c r="L150" s="25"/>
      <c r="M150" s="139" t="s">
        <v>1</v>
      </c>
      <c r="N150" s="140" t="s">
        <v>38</v>
      </c>
      <c r="O150" s="141">
        <v>3.5533899999999998</v>
      </c>
      <c r="P150" s="141">
        <f>O150*H150</f>
        <v>0.72133817</v>
      </c>
      <c r="Q150" s="141">
        <v>1.78295</v>
      </c>
      <c r="R150" s="141">
        <f>Q150*H150</f>
        <v>0.36193885000000003</v>
      </c>
      <c r="S150" s="141">
        <v>0</v>
      </c>
      <c r="T150" s="142">
        <f>S150*H150</f>
        <v>0</v>
      </c>
      <c r="AR150" s="143" t="s">
        <v>129</v>
      </c>
      <c r="AT150" s="143" t="s">
        <v>125</v>
      </c>
      <c r="AU150" s="143" t="s">
        <v>130</v>
      </c>
      <c r="AY150" s="13" t="s">
        <v>123</v>
      </c>
      <c r="BE150" s="144">
        <f>IF(N150="základná",J150,0)</f>
        <v>0</v>
      </c>
      <c r="BF150" s="144">
        <f>IF(N150="znížená",J150,0)</f>
        <v>0</v>
      </c>
      <c r="BG150" s="144">
        <f>IF(N150="zákl. prenesená",J150,0)</f>
        <v>0</v>
      </c>
      <c r="BH150" s="144">
        <f>IF(N150="zníž. prenesená",J150,0)</f>
        <v>0</v>
      </c>
      <c r="BI150" s="144">
        <f>IF(N150="nulová",J150,0)</f>
        <v>0</v>
      </c>
      <c r="BJ150" s="13" t="s">
        <v>130</v>
      </c>
      <c r="BK150" s="144">
        <f>ROUND(I150*H150,2)</f>
        <v>0</v>
      </c>
      <c r="BL150" s="13" t="s">
        <v>129</v>
      </c>
      <c r="BM150" s="143" t="s">
        <v>351</v>
      </c>
    </row>
    <row r="151" spans="2:65" s="11" customFormat="1" ht="22.8" customHeight="1">
      <c r="B151" s="120"/>
      <c r="D151" s="121" t="s">
        <v>71</v>
      </c>
      <c r="E151" s="129" t="s">
        <v>147</v>
      </c>
      <c r="F151" s="129" t="s">
        <v>166</v>
      </c>
      <c r="J151" s="130">
        <f>BK151</f>
        <v>0</v>
      </c>
      <c r="L151" s="120"/>
      <c r="M151" s="124"/>
      <c r="P151" s="125">
        <f>P152</f>
        <v>3</v>
      </c>
      <c r="R151" s="125">
        <f>R152</f>
        <v>2.7555000000000001</v>
      </c>
      <c r="T151" s="126">
        <f>T152</f>
        <v>0</v>
      </c>
      <c r="AR151" s="121" t="s">
        <v>80</v>
      </c>
      <c r="AT151" s="127" t="s">
        <v>71</v>
      </c>
      <c r="AU151" s="127" t="s">
        <v>80</v>
      </c>
      <c r="AY151" s="121" t="s">
        <v>123</v>
      </c>
      <c r="BK151" s="128">
        <f>BK152</f>
        <v>0</v>
      </c>
    </row>
    <row r="152" spans="2:65" s="1" customFormat="1" ht="21.75" customHeight="1">
      <c r="B152" s="131"/>
      <c r="C152" s="132" t="s">
        <v>196</v>
      </c>
      <c r="D152" s="132" t="s">
        <v>125</v>
      </c>
      <c r="E152" s="133" t="s">
        <v>352</v>
      </c>
      <c r="F152" s="134" t="s">
        <v>353</v>
      </c>
      <c r="G152" s="135" t="s">
        <v>134</v>
      </c>
      <c r="H152" s="136">
        <v>1.5</v>
      </c>
      <c r="I152" s="137"/>
      <c r="J152" s="137">
        <f>ROUND(I152*H152,2)</f>
        <v>0</v>
      </c>
      <c r="K152" s="138"/>
      <c r="L152" s="25"/>
      <c r="M152" s="139" t="s">
        <v>1</v>
      </c>
      <c r="N152" s="140" t="s">
        <v>38</v>
      </c>
      <c r="O152" s="141">
        <v>2</v>
      </c>
      <c r="P152" s="141">
        <f>O152*H152</f>
        <v>3</v>
      </c>
      <c r="Q152" s="141">
        <v>1.837</v>
      </c>
      <c r="R152" s="141">
        <f>Q152*H152</f>
        <v>2.7555000000000001</v>
      </c>
      <c r="S152" s="141">
        <v>0</v>
      </c>
      <c r="T152" s="142">
        <f>S152*H152</f>
        <v>0</v>
      </c>
      <c r="AR152" s="143" t="s">
        <v>129</v>
      </c>
      <c r="AT152" s="143" t="s">
        <v>125</v>
      </c>
      <c r="AU152" s="143" t="s">
        <v>130</v>
      </c>
      <c r="AY152" s="13" t="s">
        <v>123</v>
      </c>
      <c r="BE152" s="144">
        <f>IF(N152="základná",J152,0)</f>
        <v>0</v>
      </c>
      <c r="BF152" s="144">
        <f>IF(N152="znížená",J152,0)</f>
        <v>0</v>
      </c>
      <c r="BG152" s="144">
        <f>IF(N152="zákl. prenesená",J152,0)</f>
        <v>0</v>
      </c>
      <c r="BH152" s="144">
        <f>IF(N152="zníž. prenesená",J152,0)</f>
        <v>0</v>
      </c>
      <c r="BI152" s="144">
        <f>IF(N152="nulová",J152,0)</f>
        <v>0</v>
      </c>
      <c r="BJ152" s="13" t="s">
        <v>130</v>
      </c>
      <c r="BK152" s="144">
        <f>ROUND(I152*H152,2)</f>
        <v>0</v>
      </c>
      <c r="BL152" s="13" t="s">
        <v>129</v>
      </c>
      <c r="BM152" s="143" t="s">
        <v>354</v>
      </c>
    </row>
    <row r="153" spans="2:65" s="11" customFormat="1" ht="22.8" customHeight="1">
      <c r="B153" s="120"/>
      <c r="D153" s="121" t="s">
        <v>71</v>
      </c>
      <c r="E153" s="129" t="s">
        <v>161</v>
      </c>
      <c r="F153" s="129" t="s">
        <v>355</v>
      </c>
      <c r="J153" s="130">
        <f>BK153</f>
        <v>0</v>
      </c>
      <c r="L153" s="120"/>
      <c r="M153" s="124"/>
      <c r="P153" s="125">
        <f>SUM(P154:P158)</f>
        <v>7.6</v>
      </c>
      <c r="R153" s="125">
        <f>SUM(R154:R158)</f>
        <v>7.347999999999999E-2</v>
      </c>
      <c r="T153" s="126">
        <f>SUM(T154:T158)</f>
        <v>0</v>
      </c>
      <c r="AR153" s="121" t="s">
        <v>80</v>
      </c>
      <c r="AT153" s="127" t="s">
        <v>71</v>
      </c>
      <c r="AU153" s="127" t="s">
        <v>80</v>
      </c>
      <c r="AY153" s="121" t="s">
        <v>123</v>
      </c>
      <c r="BK153" s="128">
        <f>SUM(BK154:BK158)</f>
        <v>0</v>
      </c>
    </row>
    <row r="154" spans="2:65" s="1" customFormat="1" ht="24.15" customHeight="1">
      <c r="B154" s="131"/>
      <c r="C154" s="132" t="s">
        <v>188</v>
      </c>
      <c r="D154" s="132" t="s">
        <v>125</v>
      </c>
      <c r="E154" s="133" t="s">
        <v>362</v>
      </c>
      <c r="F154" s="134" t="s">
        <v>363</v>
      </c>
      <c r="G154" s="135" t="s">
        <v>205</v>
      </c>
      <c r="H154" s="136">
        <v>1</v>
      </c>
      <c r="I154" s="137"/>
      <c r="J154" s="137">
        <f>ROUND(I154*H154,2)</f>
        <v>0</v>
      </c>
      <c r="K154" s="138"/>
      <c r="L154" s="25"/>
      <c r="M154" s="139" t="s">
        <v>1</v>
      </c>
      <c r="N154" s="140" t="s">
        <v>38</v>
      </c>
      <c r="O154" s="141">
        <v>0.76</v>
      </c>
      <c r="P154" s="141">
        <f>O154*H154</f>
        <v>0.76</v>
      </c>
      <c r="Q154" s="141">
        <v>5.1000000000000004E-4</v>
      </c>
      <c r="R154" s="141">
        <f>Q154*H154</f>
        <v>5.1000000000000004E-4</v>
      </c>
      <c r="S154" s="141">
        <v>0</v>
      </c>
      <c r="T154" s="142">
        <f>S154*H154</f>
        <v>0</v>
      </c>
      <c r="AR154" s="143" t="s">
        <v>129</v>
      </c>
      <c r="AT154" s="143" t="s">
        <v>125</v>
      </c>
      <c r="AU154" s="143" t="s">
        <v>130</v>
      </c>
      <c r="AY154" s="13" t="s">
        <v>123</v>
      </c>
      <c r="BE154" s="144">
        <f>IF(N154="základná",J154,0)</f>
        <v>0</v>
      </c>
      <c r="BF154" s="144">
        <f>IF(N154="znížená",J154,0)</f>
        <v>0</v>
      </c>
      <c r="BG154" s="144">
        <f>IF(N154="zákl. prenesená",J154,0)</f>
        <v>0</v>
      </c>
      <c r="BH154" s="144">
        <f>IF(N154="zníž. prenesená",J154,0)</f>
        <v>0</v>
      </c>
      <c r="BI154" s="144">
        <f>IF(N154="nulová",J154,0)</f>
        <v>0</v>
      </c>
      <c r="BJ154" s="13" t="s">
        <v>130</v>
      </c>
      <c r="BK154" s="144">
        <f>ROUND(I154*H154,2)</f>
        <v>0</v>
      </c>
      <c r="BL154" s="13" t="s">
        <v>129</v>
      </c>
      <c r="BM154" s="143" t="s">
        <v>364</v>
      </c>
    </row>
    <row r="155" spans="2:65" s="1" customFormat="1" ht="16.5" customHeight="1">
      <c r="B155" s="131"/>
      <c r="C155" s="145" t="s">
        <v>207</v>
      </c>
      <c r="D155" s="145" t="s">
        <v>191</v>
      </c>
      <c r="E155" s="146" t="s">
        <v>365</v>
      </c>
      <c r="F155" s="147" t="s">
        <v>366</v>
      </c>
      <c r="G155" s="148" t="s">
        <v>205</v>
      </c>
      <c r="H155" s="149">
        <v>1</v>
      </c>
      <c r="I155" s="150"/>
      <c r="J155" s="150">
        <f>ROUND(I155*H155,2)</f>
        <v>0</v>
      </c>
      <c r="K155" s="151"/>
      <c r="L155" s="152"/>
      <c r="M155" s="153" t="s">
        <v>1</v>
      </c>
      <c r="N155" s="154" t="s">
        <v>38</v>
      </c>
      <c r="O155" s="141">
        <v>0</v>
      </c>
      <c r="P155" s="141">
        <f>O155*H155</f>
        <v>0</v>
      </c>
      <c r="Q155" s="141">
        <v>2.7E-2</v>
      </c>
      <c r="R155" s="141">
        <f>Q155*H155</f>
        <v>2.7E-2</v>
      </c>
      <c r="S155" s="141">
        <v>0</v>
      </c>
      <c r="T155" s="142">
        <f>S155*H155</f>
        <v>0</v>
      </c>
      <c r="AR155" s="143" t="s">
        <v>157</v>
      </c>
      <c r="AT155" s="143" t="s">
        <v>191</v>
      </c>
      <c r="AU155" s="143" t="s">
        <v>130</v>
      </c>
      <c r="AY155" s="13" t="s">
        <v>123</v>
      </c>
      <c r="BE155" s="144">
        <f>IF(N155="základná",J155,0)</f>
        <v>0</v>
      </c>
      <c r="BF155" s="144">
        <f>IF(N155="znížená",J155,0)</f>
        <v>0</v>
      </c>
      <c r="BG155" s="144">
        <f>IF(N155="zákl. prenesená",J155,0)</f>
        <v>0</v>
      </c>
      <c r="BH155" s="144">
        <f>IF(N155="zníž. prenesená",J155,0)</f>
        <v>0</v>
      </c>
      <c r="BI155" s="144">
        <f>IF(N155="nulová",J155,0)</f>
        <v>0</v>
      </c>
      <c r="BJ155" s="13" t="s">
        <v>130</v>
      </c>
      <c r="BK155" s="144">
        <f>ROUND(I155*H155,2)</f>
        <v>0</v>
      </c>
      <c r="BL155" s="13" t="s">
        <v>129</v>
      </c>
      <c r="BM155" s="143" t="s">
        <v>367</v>
      </c>
    </row>
    <row r="156" spans="2:65" s="1" customFormat="1" ht="16.5" customHeight="1">
      <c r="B156" s="131"/>
      <c r="C156" s="132" t="s">
        <v>211</v>
      </c>
      <c r="D156" s="132" t="s">
        <v>125</v>
      </c>
      <c r="E156" s="133" t="s">
        <v>378</v>
      </c>
      <c r="F156" s="134" t="s">
        <v>379</v>
      </c>
      <c r="G156" s="135" t="s">
        <v>370</v>
      </c>
      <c r="H156" s="136">
        <v>1</v>
      </c>
      <c r="I156" s="137"/>
      <c r="J156" s="137">
        <f>ROUND(I156*H156,2)</f>
        <v>0</v>
      </c>
      <c r="K156" s="138"/>
      <c r="L156" s="25"/>
      <c r="M156" s="139" t="s">
        <v>1</v>
      </c>
      <c r="N156" s="140" t="s">
        <v>38</v>
      </c>
      <c r="O156" s="141">
        <v>6</v>
      </c>
      <c r="P156" s="141">
        <f>O156*H156</f>
        <v>6</v>
      </c>
      <c r="Q156" s="141">
        <v>5.4999999999999997E-3</v>
      </c>
      <c r="R156" s="141">
        <f>Q156*H156</f>
        <v>5.4999999999999997E-3</v>
      </c>
      <c r="S156" s="141">
        <v>0</v>
      </c>
      <c r="T156" s="142">
        <f>S156*H156</f>
        <v>0</v>
      </c>
      <c r="AR156" s="143" t="s">
        <v>129</v>
      </c>
      <c r="AT156" s="143" t="s">
        <v>125</v>
      </c>
      <c r="AU156" s="143" t="s">
        <v>130</v>
      </c>
      <c r="AY156" s="13" t="s">
        <v>123</v>
      </c>
      <c r="BE156" s="144">
        <f>IF(N156="základná",J156,0)</f>
        <v>0</v>
      </c>
      <c r="BF156" s="144">
        <f>IF(N156="znížená",J156,0)</f>
        <v>0</v>
      </c>
      <c r="BG156" s="144">
        <f>IF(N156="zákl. prenesená",J156,0)</f>
        <v>0</v>
      </c>
      <c r="BH156" s="144">
        <f>IF(N156="zníž. prenesená",J156,0)</f>
        <v>0</v>
      </c>
      <c r="BI156" s="144">
        <f>IF(N156="nulová",J156,0)</f>
        <v>0</v>
      </c>
      <c r="BJ156" s="13" t="s">
        <v>130</v>
      </c>
      <c r="BK156" s="144">
        <f>ROUND(I156*H156,2)</f>
        <v>0</v>
      </c>
      <c r="BL156" s="13" t="s">
        <v>129</v>
      </c>
      <c r="BM156" s="143" t="s">
        <v>380</v>
      </c>
    </row>
    <row r="157" spans="2:65" s="1" customFormat="1" ht="16.5" customHeight="1">
      <c r="B157" s="131"/>
      <c r="C157" s="145" t="s">
        <v>215</v>
      </c>
      <c r="D157" s="145" t="s">
        <v>191</v>
      </c>
      <c r="E157" s="146" t="s">
        <v>381</v>
      </c>
      <c r="F157" s="147" t="s">
        <v>382</v>
      </c>
      <c r="G157" s="148" t="s">
        <v>205</v>
      </c>
      <c r="H157" s="149">
        <v>1</v>
      </c>
      <c r="I157" s="150"/>
      <c r="J157" s="150">
        <f>ROUND(I157*H157,2)</f>
        <v>0</v>
      </c>
      <c r="K157" s="151"/>
      <c r="L157" s="152"/>
      <c r="M157" s="153" t="s">
        <v>1</v>
      </c>
      <c r="N157" s="154" t="s">
        <v>38</v>
      </c>
      <c r="O157" s="141">
        <v>0</v>
      </c>
      <c r="P157" s="141">
        <f>O157*H157</f>
        <v>0</v>
      </c>
      <c r="Q157" s="141">
        <v>0.04</v>
      </c>
      <c r="R157" s="141">
        <f>Q157*H157</f>
        <v>0.04</v>
      </c>
      <c r="S157" s="141">
        <v>0</v>
      </c>
      <c r="T157" s="142">
        <f>S157*H157</f>
        <v>0</v>
      </c>
      <c r="AR157" s="143" t="s">
        <v>157</v>
      </c>
      <c r="AT157" s="143" t="s">
        <v>191</v>
      </c>
      <c r="AU157" s="143" t="s">
        <v>130</v>
      </c>
      <c r="AY157" s="13" t="s">
        <v>123</v>
      </c>
      <c r="BE157" s="144">
        <f>IF(N157="základná",J157,0)</f>
        <v>0</v>
      </c>
      <c r="BF157" s="144">
        <f>IF(N157="znížená",J157,0)</f>
        <v>0</v>
      </c>
      <c r="BG157" s="144">
        <f>IF(N157="zákl. prenesená",J157,0)</f>
        <v>0</v>
      </c>
      <c r="BH157" s="144">
        <f>IF(N157="zníž. prenesená",J157,0)</f>
        <v>0</v>
      </c>
      <c r="BI157" s="144">
        <f>IF(N157="nulová",J157,0)</f>
        <v>0</v>
      </c>
      <c r="BJ157" s="13" t="s">
        <v>130</v>
      </c>
      <c r="BK157" s="144">
        <f>ROUND(I157*H157,2)</f>
        <v>0</v>
      </c>
      <c r="BL157" s="13" t="s">
        <v>129</v>
      </c>
      <c r="BM157" s="143" t="s">
        <v>383</v>
      </c>
    </row>
    <row r="158" spans="2:65" s="1" customFormat="1" ht="21.75" customHeight="1">
      <c r="B158" s="131"/>
      <c r="C158" s="132" t="s">
        <v>7</v>
      </c>
      <c r="D158" s="132" t="s">
        <v>125</v>
      </c>
      <c r="E158" s="133" t="s">
        <v>390</v>
      </c>
      <c r="F158" s="134" t="s">
        <v>391</v>
      </c>
      <c r="G158" s="135" t="s">
        <v>128</v>
      </c>
      <c r="H158" s="136">
        <v>1</v>
      </c>
      <c r="I158" s="137"/>
      <c r="J158" s="137">
        <f>ROUND(I158*H158,2)</f>
        <v>0</v>
      </c>
      <c r="K158" s="138"/>
      <c r="L158" s="25"/>
      <c r="M158" s="139" t="s">
        <v>1</v>
      </c>
      <c r="N158" s="140" t="s">
        <v>38</v>
      </c>
      <c r="O158" s="141">
        <v>0.84</v>
      </c>
      <c r="P158" s="141">
        <f>O158*H158</f>
        <v>0.84</v>
      </c>
      <c r="Q158" s="141">
        <v>4.6999999999999999E-4</v>
      </c>
      <c r="R158" s="141">
        <f>Q158*H158</f>
        <v>4.6999999999999999E-4</v>
      </c>
      <c r="S158" s="141">
        <v>0</v>
      </c>
      <c r="T158" s="142">
        <f>S158*H158</f>
        <v>0</v>
      </c>
      <c r="AR158" s="143" t="s">
        <v>129</v>
      </c>
      <c r="AT158" s="143" t="s">
        <v>125</v>
      </c>
      <c r="AU158" s="143" t="s">
        <v>130</v>
      </c>
      <c r="AY158" s="13" t="s">
        <v>123</v>
      </c>
      <c r="BE158" s="144">
        <f>IF(N158="základná",J158,0)</f>
        <v>0</v>
      </c>
      <c r="BF158" s="144">
        <f>IF(N158="znížená",J158,0)</f>
        <v>0</v>
      </c>
      <c r="BG158" s="144">
        <f>IF(N158="zákl. prenesená",J158,0)</f>
        <v>0</v>
      </c>
      <c r="BH158" s="144">
        <f>IF(N158="zníž. prenesená",J158,0)</f>
        <v>0</v>
      </c>
      <c r="BI158" s="144">
        <f>IF(N158="nulová",J158,0)</f>
        <v>0</v>
      </c>
      <c r="BJ158" s="13" t="s">
        <v>130</v>
      </c>
      <c r="BK158" s="144">
        <f>ROUND(I158*H158,2)</f>
        <v>0</v>
      </c>
      <c r="BL158" s="13" t="s">
        <v>129</v>
      </c>
      <c r="BM158" s="143" t="s">
        <v>392</v>
      </c>
    </row>
    <row r="159" spans="2:65" s="11" customFormat="1" ht="22.8" customHeight="1">
      <c r="B159" s="120"/>
      <c r="D159" s="121" t="s">
        <v>71</v>
      </c>
      <c r="E159" s="129" t="s">
        <v>175</v>
      </c>
      <c r="F159" s="129" t="s">
        <v>176</v>
      </c>
      <c r="J159" s="130">
        <f>BK159</f>
        <v>0</v>
      </c>
      <c r="L159" s="120"/>
      <c r="M159" s="124"/>
      <c r="P159" s="125">
        <f>P160</f>
        <v>0.44476099999999996</v>
      </c>
      <c r="R159" s="125">
        <f>R160</f>
        <v>0</v>
      </c>
      <c r="T159" s="126">
        <f>T160</f>
        <v>0</v>
      </c>
      <c r="AR159" s="121" t="s">
        <v>80</v>
      </c>
      <c r="AT159" s="127" t="s">
        <v>71</v>
      </c>
      <c r="AU159" s="127" t="s">
        <v>80</v>
      </c>
      <c r="AY159" s="121" t="s">
        <v>123</v>
      </c>
      <c r="BK159" s="128">
        <f>BK160</f>
        <v>0</v>
      </c>
    </row>
    <row r="160" spans="2:65" s="1" customFormat="1" ht="33" customHeight="1">
      <c r="B160" s="131"/>
      <c r="C160" s="132" t="s">
        <v>222</v>
      </c>
      <c r="D160" s="132" t="s">
        <v>125</v>
      </c>
      <c r="E160" s="133" t="s">
        <v>393</v>
      </c>
      <c r="F160" s="134" t="s">
        <v>394</v>
      </c>
      <c r="G160" s="135" t="s">
        <v>164</v>
      </c>
      <c r="H160" s="136">
        <v>9.4629999999999992</v>
      </c>
      <c r="I160" s="137"/>
      <c r="J160" s="137">
        <f>ROUND(I160*H160,2)</f>
        <v>0</v>
      </c>
      <c r="K160" s="138"/>
      <c r="L160" s="25"/>
      <c r="M160" s="139" t="s">
        <v>1</v>
      </c>
      <c r="N160" s="140" t="s">
        <v>38</v>
      </c>
      <c r="O160" s="141">
        <v>4.7E-2</v>
      </c>
      <c r="P160" s="141">
        <f>O160*H160</f>
        <v>0.44476099999999996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129</v>
      </c>
      <c r="AT160" s="143" t="s">
        <v>125</v>
      </c>
      <c r="AU160" s="143" t="s">
        <v>130</v>
      </c>
      <c r="AY160" s="13" t="s">
        <v>123</v>
      </c>
      <c r="BE160" s="144">
        <f>IF(N160="základná",J160,0)</f>
        <v>0</v>
      </c>
      <c r="BF160" s="144">
        <f>IF(N160="znížená",J160,0)</f>
        <v>0</v>
      </c>
      <c r="BG160" s="144">
        <f>IF(N160="zákl. prenesená",J160,0)</f>
        <v>0</v>
      </c>
      <c r="BH160" s="144">
        <f>IF(N160="zníž. prenesená",J160,0)</f>
        <v>0</v>
      </c>
      <c r="BI160" s="144">
        <f>IF(N160="nulová",J160,0)</f>
        <v>0</v>
      </c>
      <c r="BJ160" s="13" t="s">
        <v>130</v>
      </c>
      <c r="BK160" s="144">
        <f>ROUND(I160*H160,2)</f>
        <v>0</v>
      </c>
      <c r="BL160" s="13" t="s">
        <v>129</v>
      </c>
      <c r="BM160" s="143" t="s">
        <v>395</v>
      </c>
    </row>
    <row r="161" spans="2:65" s="11" customFormat="1" ht="25.95" customHeight="1">
      <c r="B161" s="120"/>
      <c r="D161" s="121" t="s">
        <v>71</v>
      </c>
      <c r="E161" s="122" t="s">
        <v>181</v>
      </c>
      <c r="F161" s="122" t="s">
        <v>182</v>
      </c>
      <c r="J161" s="123">
        <f>BK161</f>
        <v>0</v>
      </c>
      <c r="L161" s="120"/>
      <c r="M161" s="124"/>
      <c r="P161" s="125">
        <f>P162+P171+P185+P190+P193</f>
        <v>221.85718660000003</v>
      </c>
      <c r="R161" s="125">
        <f>R162+R171+R185+R190+R193</f>
        <v>4.7657501599999996</v>
      </c>
      <c r="T161" s="126">
        <f>T162+T171+T185+T190+T193</f>
        <v>0</v>
      </c>
      <c r="AR161" s="121" t="s">
        <v>130</v>
      </c>
      <c r="AT161" s="127" t="s">
        <v>71</v>
      </c>
      <c r="AU161" s="127" t="s">
        <v>72</v>
      </c>
      <c r="AY161" s="121" t="s">
        <v>123</v>
      </c>
      <c r="BK161" s="128">
        <f>BK162+BK171+BK185+BK190+BK193</f>
        <v>0</v>
      </c>
    </row>
    <row r="162" spans="2:65" s="11" customFormat="1" ht="22.8" customHeight="1">
      <c r="B162" s="120"/>
      <c r="D162" s="121" t="s">
        <v>71</v>
      </c>
      <c r="E162" s="129" t="s">
        <v>201</v>
      </c>
      <c r="F162" s="129" t="s">
        <v>202</v>
      </c>
      <c r="J162" s="130">
        <f>BK162</f>
        <v>0</v>
      </c>
      <c r="L162" s="120"/>
      <c r="M162" s="124"/>
      <c r="P162" s="125">
        <f>SUM(P163:P170)</f>
        <v>62.256295999999999</v>
      </c>
      <c r="R162" s="125">
        <f>SUM(R163:R170)</f>
        <v>1.4836225600000001</v>
      </c>
      <c r="T162" s="126">
        <f>SUM(T163:T170)</f>
        <v>0</v>
      </c>
      <c r="AR162" s="121" t="s">
        <v>130</v>
      </c>
      <c r="AT162" s="127" t="s">
        <v>71</v>
      </c>
      <c r="AU162" s="127" t="s">
        <v>80</v>
      </c>
      <c r="AY162" s="121" t="s">
        <v>123</v>
      </c>
      <c r="BK162" s="128">
        <f>SUM(BK163:BK170)</f>
        <v>0</v>
      </c>
    </row>
    <row r="163" spans="2:65" s="1" customFormat="1" ht="24.15" customHeight="1">
      <c r="B163" s="131"/>
      <c r="C163" s="132" t="s">
        <v>228</v>
      </c>
      <c r="D163" s="132" t="s">
        <v>125</v>
      </c>
      <c r="E163" s="133" t="s">
        <v>203</v>
      </c>
      <c r="F163" s="134" t="s">
        <v>204</v>
      </c>
      <c r="G163" s="135" t="s">
        <v>205</v>
      </c>
      <c r="H163" s="136">
        <v>500</v>
      </c>
      <c r="I163" s="137"/>
      <c r="J163" s="137">
        <f t="shared" ref="J163:J170" si="10">ROUND(I163*H163,2)</f>
        <v>0</v>
      </c>
      <c r="K163" s="138"/>
      <c r="L163" s="25"/>
      <c r="M163" s="139" t="s">
        <v>1</v>
      </c>
      <c r="N163" s="140" t="s">
        <v>38</v>
      </c>
      <c r="O163" s="141">
        <v>5.4730000000000001E-2</v>
      </c>
      <c r="P163" s="141">
        <f t="shared" ref="P163:P170" si="11">O163*H163</f>
        <v>27.365000000000002</v>
      </c>
      <c r="Q163" s="141">
        <v>0</v>
      </c>
      <c r="R163" s="141">
        <f t="shared" ref="R163:R170" si="12">Q163*H163</f>
        <v>0</v>
      </c>
      <c r="S163" s="141">
        <v>0</v>
      </c>
      <c r="T163" s="142">
        <f t="shared" ref="T163:T170" si="13">S163*H163</f>
        <v>0</v>
      </c>
      <c r="AR163" s="143" t="s">
        <v>188</v>
      </c>
      <c r="AT163" s="143" t="s">
        <v>125</v>
      </c>
      <c r="AU163" s="143" t="s">
        <v>130</v>
      </c>
      <c r="AY163" s="13" t="s">
        <v>123</v>
      </c>
      <c r="BE163" s="144">
        <f t="shared" ref="BE163:BE170" si="14">IF(N163="základná",J163,0)</f>
        <v>0</v>
      </c>
      <c r="BF163" s="144">
        <f t="shared" ref="BF163:BF170" si="15">IF(N163="znížená",J163,0)</f>
        <v>0</v>
      </c>
      <c r="BG163" s="144">
        <f t="shared" ref="BG163:BG170" si="16">IF(N163="zákl. prenesená",J163,0)</f>
        <v>0</v>
      </c>
      <c r="BH163" s="144">
        <f t="shared" ref="BH163:BH170" si="17">IF(N163="zníž. prenesená",J163,0)</f>
        <v>0</v>
      </c>
      <c r="BI163" s="144">
        <f t="shared" ref="BI163:BI170" si="18">IF(N163="nulová",J163,0)</f>
        <v>0</v>
      </c>
      <c r="BJ163" s="13" t="s">
        <v>130</v>
      </c>
      <c r="BK163" s="144">
        <f t="shared" ref="BK163:BK170" si="19">ROUND(I163*H163,2)</f>
        <v>0</v>
      </c>
      <c r="BL163" s="13" t="s">
        <v>188</v>
      </c>
      <c r="BM163" s="143" t="s">
        <v>396</v>
      </c>
    </row>
    <row r="164" spans="2:65" s="1" customFormat="1" ht="24.15" customHeight="1">
      <c r="B164" s="131"/>
      <c r="C164" s="145" t="s">
        <v>232</v>
      </c>
      <c r="D164" s="145" t="s">
        <v>191</v>
      </c>
      <c r="E164" s="146" t="s">
        <v>208</v>
      </c>
      <c r="F164" s="147" t="s">
        <v>209</v>
      </c>
      <c r="G164" s="148" t="s">
        <v>205</v>
      </c>
      <c r="H164" s="149">
        <v>500</v>
      </c>
      <c r="I164" s="150"/>
      <c r="J164" s="150">
        <f t="shared" si="10"/>
        <v>0</v>
      </c>
      <c r="K164" s="151"/>
      <c r="L164" s="152"/>
      <c r="M164" s="153" t="s">
        <v>1</v>
      </c>
      <c r="N164" s="154" t="s">
        <v>38</v>
      </c>
      <c r="O164" s="141">
        <v>0</v>
      </c>
      <c r="P164" s="141">
        <f t="shared" si="11"/>
        <v>0</v>
      </c>
      <c r="Q164" s="141">
        <v>0</v>
      </c>
      <c r="R164" s="141">
        <f t="shared" si="12"/>
        <v>0</v>
      </c>
      <c r="S164" s="141">
        <v>0</v>
      </c>
      <c r="T164" s="142">
        <f t="shared" si="13"/>
        <v>0</v>
      </c>
      <c r="AR164" s="143" t="s">
        <v>194</v>
      </c>
      <c r="AT164" s="143" t="s">
        <v>191</v>
      </c>
      <c r="AU164" s="143" t="s">
        <v>130</v>
      </c>
      <c r="AY164" s="13" t="s">
        <v>123</v>
      </c>
      <c r="BE164" s="144">
        <f t="shared" si="14"/>
        <v>0</v>
      </c>
      <c r="BF164" s="144">
        <f t="shared" si="15"/>
        <v>0</v>
      </c>
      <c r="BG164" s="144">
        <f t="shared" si="16"/>
        <v>0</v>
      </c>
      <c r="BH164" s="144">
        <f t="shared" si="17"/>
        <v>0</v>
      </c>
      <c r="BI164" s="144">
        <f t="shared" si="18"/>
        <v>0</v>
      </c>
      <c r="BJ164" s="13" t="s">
        <v>130</v>
      </c>
      <c r="BK164" s="144">
        <f t="shared" si="19"/>
        <v>0</v>
      </c>
      <c r="BL164" s="13" t="s">
        <v>188</v>
      </c>
      <c r="BM164" s="143" t="s">
        <v>397</v>
      </c>
    </row>
    <row r="165" spans="2:65" s="1" customFormat="1" ht="24.15" customHeight="1">
      <c r="B165" s="131"/>
      <c r="C165" s="132" t="s">
        <v>236</v>
      </c>
      <c r="D165" s="132" t="s">
        <v>125</v>
      </c>
      <c r="E165" s="133" t="s">
        <v>398</v>
      </c>
      <c r="F165" s="134" t="s">
        <v>399</v>
      </c>
      <c r="G165" s="135" t="s">
        <v>400</v>
      </c>
      <c r="H165" s="136">
        <v>69.58</v>
      </c>
      <c r="I165" s="137"/>
      <c r="J165" s="137">
        <f t="shared" si="10"/>
        <v>0</v>
      </c>
      <c r="K165" s="138"/>
      <c r="L165" s="25"/>
      <c r="M165" s="139" t="s">
        <v>1</v>
      </c>
      <c r="N165" s="140" t="s">
        <v>38</v>
      </c>
      <c r="O165" s="141">
        <v>0.39695999999999998</v>
      </c>
      <c r="P165" s="141">
        <f t="shared" si="11"/>
        <v>27.620476799999999</v>
      </c>
      <c r="Q165" s="141">
        <v>2.5999999999999998E-4</v>
      </c>
      <c r="R165" s="141">
        <f t="shared" si="12"/>
        <v>1.8090799999999997E-2</v>
      </c>
      <c r="S165" s="141">
        <v>0</v>
      </c>
      <c r="T165" s="142">
        <f t="shared" si="13"/>
        <v>0</v>
      </c>
      <c r="AR165" s="143" t="s">
        <v>188</v>
      </c>
      <c r="AT165" s="143" t="s">
        <v>125</v>
      </c>
      <c r="AU165" s="143" t="s">
        <v>130</v>
      </c>
      <c r="AY165" s="13" t="s">
        <v>123</v>
      </c>
      <c r="BE165" s="144">
        <f t="shared" si="14"/>
        <v>0</v>
      </c>
      <c r="BF165" s="144">
        <f t="shared" si="15"/>
        <v>0</v>
      </c>
      <c r="BG165" s="144">
        <f t="shared" si="16"/>
        <v>0</v>
      </c>
      <c r="BH165" s="144">
        <f t="shared" si="17"/>
        <v>0</v>
      </c>
      <c r="BI165" s="144">
        <f t="shared" si="18"/>
        <v>0</v>
      </c>
      <c r="BJ165" s="13" t="s">
        <v>130</v>
      </c>
      <c r="BK165" s="144">
        <f t="shared" si="19"/>
        <v>0</v>
      </c>
      <c r="BL165" s="13" t="s">
        <v>188</v>
      </c>
      <c r="BM165" s="143" t="s">
        <v>512</v>
      </c>
    </row>
    <row r="166" spans="2:65" s="1" customFormat="1" ht="16.5" customHeight="1">
      <c r="B166" s="131"/>
      <c r="C166" s="145" t="s">
        <v>240</v>
      </c>
      <c r="D166" s="145" t="s">
        <v>191</v>
      </c>
      <c r="E166" s="146" t="s">
        <v>402</v>
      </c>
      <c r="F166" s="147" t="s">
        <v>403</v>
      </c>
      <c r="G166" s="148" t="s">
        <v>134</v>
      </c>
      <c r="H166" s="149">
        <v>1.4770000000000001</v>
      </c>
      <c r="I166" s="150"/>
      <c r="J166" s="150">
        <f t="shared" si="10"/>
        <v>0</v>
      </c>
      <c r="K166" s="151"/>
      <c r="L166" s="152"/>
      <c r="M166" s="153" t="s">
        <v>1</v>
      </c>
      <c r="N166" s="154" t="s">
        <v>38</v>
      </c>
      <c r="O166" s="141">
        <v>0</v>
      </c>
      <c r="P166" s="141">
        <f t="shared" si="11"/>
        <v>0</v>
      </c>
      <c r="Q166" s="141">
        <v>0.55000000000000004</v>
      </c>
      <c r="R166" s="141">
        <f t="shared" si="12"/>
        <v>0.81235000000000013</v>
      </c>
      <c r="S166" s="141">
        <v>0</v>
      </c>
      <c r="T166" s="142">
        <f t="shared" si="13"/>
        <v>0</v>
      </c>
      <c r="AR166" s="143" t="s">
        <v>194</v>
      </c>
      <c r="AT166" s="143" t="s">
        <v>191</v>
      </c>
      <c r="AU166" s="143" t="s">
        <v>130</v>
      </c>
      <c r="AY166" s="13" t="s">
        <v>123</v>
      </c>
      <c r="BE166" s="144">
        <f t="shared" si="14"/>
        <v>0</v>
      </c>
      <c r="BF166" s="144">
        <f t="shared" si="15"/>
        <v>0</v>
      </c>
      <c r="BG166" s="144">
        <f t="shared" si="16"/>
        <v>0</v>
      </c>
      <c r="BH166" s="144">
        <f t="shared" si="17"/>
        <v>0</v>
      </c>
      <c r="BI166" s="144">
        <f t="shared" si="18"/>
        <v>0</v>
      </c>
      <c r="BJ166" s="13" t="s">
        <v>130</v>
      </c>
      <c r="BK166" s="144">
        <f t="shared" si="19"/>
        <v>0</v>
      </c>
      <c r="BL166" s="13" t="s">
        <v>188</v>
      </c>
      <c r="BM166" s="143" t="s">
        <v>513</v>
      </c>
    </row>
    <row r="167" spans="2:65" s="1" customFormat="1" ht="24.15" customHeight="1">
      <c r="B167" s="131"/>
      <c r="C167" s="132" t="s">
        <v>244</v>
      </c>
      <c r="D167" s="132" t="s">
        <v>125</v>
      </c>
      <c r="E167" s="133" t="s">
        <v>405</v>
      </c>
      <c r="F167" s="134" t="s">
        <v>406</v>
      </c>
      <c r="G167" s="135" t="s">
        <v>154</v>
      </c>
      <c r="H167" s="136">
        <v>27.28</v>
      </c>
      <c r="I167" s="137"/>
      <c r="J167" s="137">
        <f t="shared" si="10"/>
        <v>0</v>
      </c>
      <c r="K167" s="138"/>
      <c r="L167" s="25"/>
      <c r="M167" s="139" t="s">
        <v>1</v>
      </c>
      <c r="N167" s="140" t="s">
        <v>38</v>
      </c>
      <c r="O167" s="141">
        <v>0.26363999999999999</v>
      </c>
      <c r="P167" s="141">
        <f t="shared" si="11"/>
        <v>7.1920991999999995</v>
      </c>
      <c r="Q167" s="141">
        <v>0</v>
      </c>
      <c r="R167" s="141">
        <f t="shared" si="12"/>
        <v>0</v>
      </c>
      <c r="S167" s="141">
        <v>0</v>
      </c>
      <c r="T167" s="142">
        <f t="shared" si="13"/>
        <v>0</v>
      </c>
      <c r="AR167" s="143" t="s">
        <v>188</v>
      </c>
      <c r="AT167" s="143" t="s">
        <v>125</v>
      </c>
      <c r="AU167" s="143" t="s">
        <v>130</v>
      </c>
      <c r="AY167" s="13" t="s">
        <v>123</v>
      </c>
      <c r="BE167" s="144">
        <f t="shared" si="14"/>
        <v>0</v>
      </c>
      <c r="BF167" s="144">
        <f t="shared" si="15"/>
        <v>0</v>
      </c>
      <c r="BG167" s="144">
        <f t="shared" si="16"/>
        <v>0</v>
      </c>
      <c r="BH167" s="144">
        <f t="shared" si="17"/>
        <v>0</v>
      </c>
      <c r="BI167" s="144">
        <f t="shared" si="18"/>
        <v>0</v>
      </c>
      <c r="BJ167" s="13" t="s">
        <v>130</v>
      </c>
      <c r="BK167" s="144">
        <f t="shared" si="19"/>
        <v>0</v>
      </c>
      <c r="BL167" s="13" t="s">
        <v>188</v>
      </c>
      <c r="BM167" s="143" t="s">
        <v>407</v>
      </c>
    </row>
    <row r="168" spans="2:65" s="1" customFormat="1" ht="33" customHeight="1">
      <c r="B168" s="131"/>
      <c r="C168" s="145" t="s">
        <v>248</v>
      </c>
      <c r="D168" s="145" t="s">
        <v>191</v>
      </c>
      <c r="E168" s="146" t="s">
        <v>408</v>
      </c>
      <c r="F168" s="147" t="s">
        <v>409</v>
      </c>
      <c r="G168" s="148" t="s">
        <v>134</v>
      </c>
      <c r="H168" s="149">
        <v>0.86799999999999999</v>
      </c>
      <c r="I168" s="150"/>
      <c r="J168" s="150">
        <f t="shared" si="10"/>
        <v>0</v>
      </c>
      <c r="K168" s="151"/>
      <c r="L168" s="152"/>
      <c r="M168" s="153" t="s">
        <v>1</v>
      </c>
      <c r="N168" s="154" t="s">
        <v>38</v>
      </c>
      <c r="O168" s="141">
        <v>0</v>
      </c>
      <c r="P168" s="141">
        <f t="shared" si="11"/>
        <v>0</v>
      </c>
      <c r="Q168" s="141">
        <v>0.55000000000000004</v>
      </c>
      <c r="R168" s="141">
        <f t="shared" si="12"/>
        <v>0.47740000000000005</v>
      </c>
      <c r="S168" s="141">
        <v>0</v>
      </c>
      <c r="T168" s="142">
        <f t="shared" si="13"/>
        <v>0</v>
      </c>
      <c r="AR168" s="143" t="s">
        <v>194</v>
      </c>
      <c r="AT168" s="143" t="s">
        <v>191</v>
      </c>
      <c r="AU168" s="143" t="s">
        <v>130</v>
      </c>
      <c r="AY168" s="13" t="s">
        <v>123</v>
      </c>
      <c r="BE168" s="144">
        <f t="shared" si="14"/>
        <v>0</v>
      </c>
      <c r="BF168" s="144">
        <f t="shared" si="15"/>
        <v>0</v>
      </c>
      <c r="BG168" s="144">
        <f t="shared" si="16"/>
        <v>0</v>
      </c>
      <c r="BH168" s="144">
        <f t="shared" si="17"/>
        <v>0</v>
      </c>
      <c r="BI168" s="144">
        <f t="shared" si="18"/>
        <v>0</v>
      </c>
      <c r="BJ168" s="13" t="s">
        <v>130</v>
      </c>
      <c r="BK168" s="144">
        <f t="shared" si="19"/>
        <v>0</v>
      </c>
      <c r="BL168" s="13" t="s">
        <v>188</v>
      </c>
      <c r="BM168" s="143" t="s">
        <v>410</v>
      </c>
    </row>
    <row r="169" spans="2:65" s="1" customFormat="1" ht="44.25" customHeight="1">
      <c r="B169" s="131"/>
      <c r="C169" s="132" t="s">
        <v>252</v>
      </c>
      <c r="D169" s="132" t="s">
        <v>125</v>
      </c>
      <c r="E169" s="133" t="s">
        <v>411</v>
      </c>
      <c r="F169" s="134" t="s">
        <v>412</v>
      </c>
      <c r="G169" s="135" t="s">
        <v>134</v>
      </c>
      <c r="H169" s="136">
        <v>7.8719999999999999</v>
      </c>
      <c r="I169" s="137"/>
      <c r="J169" s="137">
        <f t="shared" si="10"/>
        <v>0</v>
      </c>
      <c r="K169" s="138"/>
      <c r="L169" s="25"/>
      <c r="M169" s="139" t="s">
        <v>1</v>
      </c>
      <c r="N169" s="140" t="s">
        <v>38</v>
      </c>
      <c r="O169" s="141">
        <v>0.01</v>
      </c>
      <c r="P169" s="141">
        <f t="shared" si="11"/>
        <v>7.8719999999999998E-2</v>
      </c>
      <c r="Q169" s="141">
        <v>2.2329999999999999E-2</v>
      </c>
      <c r="R169" s="141">
        <f t="shared" si="12"/>
        <v>0.17578175999999998</v>
      </c>
      <c r="S169" s="141">
        <v>0</v>
      </c>
      <c r="T169" s="142">
        <f t="shared" si="13"/>
        <v>0</v>
      </c>
      <c r="AR169" s="143" t="s">
        <v>188</v>
      </c>
      <c r="AT169" s="143" t="s">
        <v>125</v>
      </c>
      <c r="AU169" s="143" t="s">
        <v>130</v>
      </c>
      <c r="AY169" s="13" t="s">
        <v>123</v>
      </c>
      <c r="BE169" s="144">
        <f t="shared" si="14"/>
        <v>0</v>
      </c>
      <c r="BF169" s="144">
        <f t="shared" si="15"/>
        <v>0</v>
      </c>
      <c r="BG169" s="144">
        <f t="shared" si="16"/>
        <v>0</v>
      </c>
      <c r="BH169" s="144">
        <f t="shared" si="17"/>
        <v>0</v>
      </c>
      <c r="BI169" s="144">
        <f t="shared" si="18"/>
        <v>0</v>
      </c>
      <c r="BJ169" s="13" t="s">
        <v>130</v>
      </c>
      <c r="BK169" s="144">
        <f t="shared" si="19"/>
        <v>0</v>
      </c>
      <c r="BL169" s="13" t="s">
        <v>188</v>
      </c>
      <c r="BM169" s="143" t="s">
        <v>514</v>
      </c>
    </row>
    <row r="170" spans="2:65" s="1" customFormat="1" ht="24.15" customHeight="1">
      <c r="B170" s="131"/>
      <c r="C170" s="132" t="s">
        <v>258</v>
      </c>
      <c r="D170" s="132" t="s">
        <v>125</v>
      </c>
      <c r="E170" s="133" t="s">
        <v>223</v>
      </c>
      <c r="F170" s="134" t="s">
        <v>224</v>
      </c>
      <c r="G170" s="135" t="s">
        <v>199</v>
      </c>
      <c r="H170" s="136">
        <v>32.728000000000002</v>
      </c>
      <c r="I170" s="137"/>
      <c r="J170" s="137">
        <f t="shared" si="10"/>
        <v>0</v>
      </c>
      <c r="K170" s="138"/>
      <c r="L170" s="25"/>
      <c r="M170" s="139" t="s">
        <v>1</v>
      </c>
      <c r="N170" s="140" t="s">
        <v>38</v>
      </c>
      <c r="O170" s="141">
        <v>0</v>
      </c>
      <c r="P170" s="141">
        <f t="shared" si="11"/>
        <v>0</v>
      </c>
      <c r="Q170" s="141">
        <v>0</v>
      </c>
      <c r="R170" s="141">
        <f t="shared" si="12"/>
        <v>0</v>
      </c>
      <c r="S170" s="141">
        <v>0</v>
      </c>
      <c r="T170" s="142">
        <f t="shared" si="13"/>
        <v>0</v>
      </c>
      <c r="AR170" s="143" t="s">
        <v>188</v>
      </c>
      <c r="AT170" s="143" t="s">
        <v>125</v>
      </c>
      <c r="AU170" s="143" t="s">
        <v>130</v>
      </c>
      <c r="AY170" s="13" t="s">
        <v>123</v>
      </c>
      <c r="BE170" s="144">
        <f t="shared" si="14"/>
        <v>0</v>
      </c>
      <c r="BF170" s="144">
        <f t="shared" si="15"/>
        <v>0</v>
      </c>
      <c r="BG170" s="144">
        <f t="shared" si="16"/>
        <v>0</v>
      </c>
      <c r="BH170" s="144">
        <f t="shared" si="17"/>
        <v>0</v>
      </c>
      <c r="BI170" s="144">
        <f t="shared" si="18"/>
        <v>0</v>
      </c>
      <c r="BJ170" s="13" t="s">
        <v>130</v>
      </c>
      <c r="BK170" s="144">
        <f t="shared" si="19"/>
        <v>0</v>
      </c>
      <c r="BL170" s="13" t="s">
        <v>188</v>
      </c>
      <c r="BM170" s="143" t="s">
        <v>414</v>
      </c>
    </row>
    <row r="171" spans="2:65" s="11" customFormat="1" ht="22.8" customHeight="1">
      <c r="B171" s="120"/>
      <c r="D171" s="121" t="s">
        <v>71</v>
      </c>
      <c r="E171" s="129" t="s">
        <v>226</v>
      </c>
      <c r="F171" s="129" t="s">
        <v>227</v>
      </c>
      <c r="J171" s="130">
        <f>BK171</f>
        <v>0</v>
      </c>
      <c r="L171" s="120"/>
      <c r="M171" s="124"/>
      <c r="P171" s="125">
        <f>SUM(P172:P184)</f>
        <v>72.902853000000007</v>
      </c>
      <c r="R171" s="125">
        <f>SUM(R172:R184)</f>
        <v>3.0647500000000001</v>
      </c>
      <c r="T171" s="126">
        <f>SUM(T172:T184)</f>
        <v>0</v>
      </c>
      <c r="AR171" s="121" t="s">
        <v>130</v>
      </c>
      <c r="AT171" s="127" t="s">
        <v>71</v>
      </c>
      <c r="AU171" s="127" t="s">
        <v>80</v>
      </c>
      <c r="AY171" s="121" t="s">
        <v>123</v>
      </c>
      <c r="BK171" s="128">
        <f>SUM(BK172:BK184)</f>
        <v>0</v>
      </c>
    </row>
    <row r="172" spans="2:65" s="1" customFormat="1" ht="16.5" customHeight="1">
      <c r="B172" s="131"/>
      <c r="C172" s="132" t="s">
        <v>262</v>
      </c>
      <c r="D172" s="132" t="s">
        <v>125</v>
      </c>
      <c r="E172" s="133" t="s">
        <v>415</v>
      </c>
      <c r="F172" s="134" t="s">
        <v>416</v>
      </c>
      <c r="G172" s="135" t="s">
        <v>400</v>
      </c>
      <c r="H172" s="136">
        <v>100</v>
      </c>
      <c r="I172" s="137"/>
      <c r="J172" s="137">
        <f t="shared" ref="J172:J184" si="20">ROUND(I172*H172,2)</f>
        <v>0</v>
      </c>
      <c r="K172" s="138"/>
      <c r="L172" s="25"/>
      <c r="M172" s="139" t="s">
        <v>1</v>
      </c>
      <c r="N172" s="140" t="s">
        <v>38</v>
      </c>
      <c r="O172" s="141">
        <v>0.13300000000000001</v>
      </c>
      <c r="P172" s="141">
        <f t="shared" ref="P172:P184" si="21">O172*H172</f>
        <v>13.3</v>
      </c>
      <c r="Q172" s="141">
        <v>0</v>
      </c>
      <c r="R172" s="141">
        <f t="shared" ref="R172:R184" si="22">Q172*H172</f>
        <v>0</v>
      </c>
      <c r="S172" s="141">
        <v>0</v>
      </c>
      <c r="T172" s="142">
        <f t="shared" ref="T172:T184" si="23">S172*H172</f>
        <v>0</v>
      </c>
      <c r="AR172" s="143" t="s">
        <v>188</v>
      </c>
      <c r="AT172" s="143" t="s">
        <v>125</v>
      </c>
      <c r="AU172" s="143" t="s">
        <v>130</v>
      </c>
      <c r="AY172" s="13" t="s">
        <v>123</v>
      </c>
      <c r="BE172" s="144">
        <f t="shared" ref="BE172:BE184" si="24">IF(N172="základná",J172,0)</f>
        <v>0</v>
      </c>
      <c r="BF172" s="144">
        <f t="shared" ref="BF172:BF184" si="25">IF(N172="znížená",J172,0)</f>
        <v>0</v>
      </c>
      <c r="BG172" s="144">
        <f t="shared" ref="BG172:BG184" si="26">IF(N172="zákl. prenesená",J172,0)</f>
        <v>0</v>
      </c>
      <c r="BH172" s="144">
        <f t="shared" ref="BH172:BH184" si="27">IF(N172="zníž. prenesená",J172,0)</f>
        <v>0</v>
      </c>
      <c r="BI172" s="144">
        <f t="shared" ref="BI172:BI184" si="28">IF(N172="nulová",J172,0)</f>
        <v>0</v>
      </c>
      <c r="BJ172" s="13" t="s">
        <v>130</v>
      </c>
      <c r="BK172" s="144">
        <f t="shared" ref="BK172:BK184" si="29">ROUND(I172*H172,2)</f>
        <v>0</v>
      </c>
      <c r="BL172" s="13" t="s">
        <v>188</v>
      </c>
      <c r="BM172" s="143" t="s">
        <v>515</v>
      </c>
    </row>
    <row r="173" spans="2:65" s="1" customFormat="1" ht="16.5" customHeight="1">
      <c r="B173" s="131"/>
      <c r="C173" s="145" t="s">
        <v>266</v>
      </c>
      <c r="D173" s="145" t="s">
        <v>191</v>
      </c>
      <c r="E173" s="146" t="s">
        <v>419</v>
      </c>
      <c r="F173" s="147" t="s">
        <v>420</v>
      </c>
      <c r="G173" s="148" t="s">
        <v>134</v>
      </c>
      <c r="H173" s="149">
        <v>1.923</v>
      </c>
      <c r="I173" s="150"/>
      <c r="J173" s="150">
        <f t="shared" si="20"/>
        <v>0</v>
      </c>
      <c r="K173" s="151"/>
      <c r="L173" s="152"/>
      <c r="M173" s="153" t="s">
        <v>1</v>
      </c>
      <c r="N173" s="154" t="s">
        <v>38</v>
      </c>
      <c r="O173" s="141">
        <v>0</v>
      </c>
      <c r="P173" s="141">
        <f t="shared" si="21"/>
        <v>0</v>
      </c>
      <c r="Q173" s="141">
        <v>0.55000000000000004</v>
      </c>
      <c r="R173" s="141">
        <f t="shared" si="22"/>
        <v>1.0576500000000002</v>
      </c>
      <c r="S173" s="141">
        <v>0</v>
      </c>
      <c r="T173" s="142">
        <f t="shared" si="23"/>
        <v>0</v>
      </c>
      <c r="AR173" s="143" t="s">
        <v>194</v>
      </c>
      <c r="AT173" s="143" t="s">
        <v>191</v>
      </c>
      <c r="AU173" s="143" t="s">
        <v>130</v>
      </c>
      <c r="AY173" s="13" t="s">
        <v>123</v>
      </c>
      <c r="BE173" s="144">
        <f t="shared" si="24"/>
        <v>0</v>
      </c>
      <c r="BF173" s="144">
        <f t="shared" si="25"/>
        <v>0</v>
      </c>
      <c r="BG173" s="144">
        <f t="shared" si="26"/>
        <v>0</v>
      </c>
      <c r="BH173" s="144">
        <f t="shared" si="27"/>
        <v>0</v>
      </c>
      <c r="BI173" s="144">
        <f t="shared" si="28"/>
        <v>0</v>
      </c>
      <c r="BJ173" s="13" t="s">
        <v>130</v>
      </c>
      <c r="BK173" s="144">
        <f t="shared" si="29"/>
        <v>0</v>
      </c>
      <c r="BL173" s="13" t="s">
        <v>188</v>
      </c>
      <c r="BM173" s="143" t="s">
        <v>516</v>
      </c>
    </row>
    <row r="174" spans="2:65" s="1" customFormat="1" ht="16.5" customHeight="1">
      <c r="B174" s="131"/>
      <c r="C174" s="132" t="s">
        <v>194</v>
      </c>
      <c r="D174" s="132" t="s">
        <v>125</v>
      </c>
      <c r="E174" s="133" t="s">
        <v>517</v>
      </c>
      <c r="F174" s="134" t="s">
        <v>424</v>
      </c>
      <c r="G174" s="135" t="s">
        <v>400</v>
      </c>
      <c r="H174" s="136">
        <v>7.92</v>
      </c>
      <c r="I174" s="137"/>
      <c r="J174" s="137">
        <f t="shared" si="20"/>
        <v>0</v>
      </c>
      <c r="K174" s="138"/>
      <c r="L174" s="25"/>
      <c r="M174" s="139" t="s">
        <v>1</v>
      </c>
      <c r="N174" s="140" t="s">
        <v>38</v>
      </c>
      <c r="O174" s="141">
        <v>0.24399999999999999</v>
      </c>
      <c r="P174" s="141">
        <f t="shared" si="21"/>
        <v>1.93248</v>
      </c>
      <c r="Q174" s="141">
        <v>0</v>
      </c>
      <c r="R174" s="141">
        <f t="shared" si="22"/>
        <v>0</v>
      </c>
      <c r="S174" s="141">
        <v>0</v>
      </c>
      <c r="T174" s="142">
        <f t="shared" si="23"/>
        <v>0</v>
      </c>
      <c r="AR174" s="143" t="s">
        <v>188</v>
      </c>
      <c r="AT174" s="143" t="s">
        <v>125</v>
      </c>
      <c r="AU174" s="143" t="s">
        <v>130</v>
      </c>
      <c r="AY174" s="13" t="s">
        <v>123</v>
      </c>
      <c r="BE174" s="144">
        <f t="shared" si="24"/>
        <v>0</v>
      </c>
      <c r="BF174" s="144">
        <f t="shared" si="25"/>
        <v>0</v>
      </c>
      <c r="BG174" s="144">
        <f t="shared" si="26"/>
        <v>0</v>
      </c>
      <c r="BH174" s="144">
        <f t="shared" si="27"/>
        <v>0</v>
      </c>
      <c r="BI174" s="144">
        <f t="shared" si="28"/>
        <v>0</v>
      </c>
      <c r="BJ174" s="13" t="s">
        <v>130</v>
      </c>
      <c r="BK174" s="144">
        <f t="shared" si="29"/>
        <v>0</v>
      </c>
      <c r="BL174" s="13" t="s">
        <v>188</v>
      </c>
      <c r="BM174" s="143" t="s">
        <v>518</v>
      </c>
    </row>
    <row r="175" spans="2:65" s="1" customFormat="1" ht="24.15" customHeight="1">
      <c r="B175" s="131"/>
      <c r="C175" s="145" t="s">
        <v>276</v>
      </c>
      <c r="D175" s="145" t="s">
        <v>191</v>
      </c>
      <c r="E175" s="146" t="s">
        <v>519</v>
      </c>
      <c r="F175" s="147" t="s">
        <v>428</v>
      </c>
      <c r="G175" s="148" t="s">
        <v>134</v>
      </c>
      <c r="H175" s="149">
        <v>0.34200000000000003</v>
      </c>
      <c r="I175" s="150"/>
      <c r="J175" s="150">
        <f t="shared" si="20"/>
        <v>0</v>
      </c>
      <c r="K175" s="151"/>
      <c r="L175" s="152"/>
      <c r="M175" s="153" t="s">
        <v>1</v>
      </c>
      <c r="N175" s="154" t="s">
        <v>38</v>
      </c>
      <c r="O175" s="141">
        <v>0</v>
      </c>
      <c r="P175" s="141">
        <f t="shared" si="21"/>
        <v>0</v>
      </c>
      <c r="Q175" s="141">
        <v>0.55000000000000004</v>
      </c>
      <c r="R175" s="141">
        <f t="shared" si="22"/>
        <v>0.18810000000000002</v>
      </c>
      <c r="S175" s="141">
        <v>0</v>
      </c>
      <c r="T175" s="142">
        <f t="shared" si="23"/>
        <v>0</v>
      </c>
      <c r="AR175" s="143" t="s">
        <v>194</v>
      </c>
      <c r="AT175" s="143" t="s">
        <v>191</v>
      </c>
      <c r="AU175" s="143" t="s">
        <v>130</v>
      </c>
      <c r="AY175" s="13" t="s">
        <v>123</v>
      </c>
      <c r="BE175" s="144">
        <f t="shared" si="24"/>
        <v>0</v>
      </c>
      <c r="BF175" s="144">
        <f t="shared" si="25"/>
        <v>0</v>
      </c>
      <c r="BG175" s="144">
        <f t="shared" si="26"/>
        <v>0</v>
      </c>
      <c r="BH175" s="144">
        <f t="shared" si="27"/>
        <v>0</v>
      </c>
      <c r="BI175" s="144">
        <f t="shared" si="28"/>
        <v>0</v>
      </c>
      <c r="BJ175" s="13" t="s">
        <v>130</v>
      </c>
      <c r="BK175" s="144">
        <f t="shared" si="29"/>
        <v>0</v>
      </c>
      <c r="BL175" s="13" t="s">
        <v>188</v>
      </c>
      <c r="BM175" s="143" t="s">
        <v>520</v>
      </c>
    </row>
    <row r="176" spans="2:65" s="1" customFormat="1" ht="16.5" customHeight="1">
      <c r="B176" s="131"/>
      <c r="C176" s="132" t="s">
        <v>280</v>
      </c>
      <c r="D176" s="132" t="s">
        <v>125</v>
      </c>
      <c r="E176" s="133" t="s">
        <v>431</v>
      </c>
      <c r="F176" s="134" t="s">
        <v>432</v>
      </c>
      <c r="G176" s="135" t="s">
        <v>134</v>
      </c>
      <c r="H176" s="136">
        <v>0.23100000000000001</v>
      </c>
      <c r="I176" s="137"/>
      <c r="J176" s="137">
        <f t="shared" si="20"/>
        <v>0</v>
      </c>
      <c r="K176" s="138"/>
      <c r="L176" s="25"/>
      <c r="M176" s="139" t="s">
        <v>1</v>
      </c>
      <c r="N176" s="140" t="s">
        <v>38</v>
      </c>
      <c r="O176" s="141">
        <v>0.61599999999999999</v>
      </c>
      <c r="P176" s="141">
        <f t="shared" si="21"/>
        <v>0.14229600000000001</v>
      </c>
      <c r="Q176" s="141">
        <v>0</v>
      </c>
      <c r="R176" s="141">
        <f t="shared" si="22"/>
        <v>0</v>
      </c>
      <c r="S176" s="141">
        <v>0</v>
      </c>
      <c r="T176" s="142">
        <f t="shared" si="23"/>
        <v>0</v>
      </c>
      <c r="AR176" s="143" t="s">
        <v>188</v>
      </c>
      <c r="AT176" s="143" t="s">
        <v>125</v>
      </c>
      <c r="AU176" s="143" t="s">
        <v>130</v>
      </c>
      <c r="AY176" s="13" t="s">
        <v>123</v>
      </c>
      <c r="BE176" s="144">
        <f t="shared" si="24"/>
        <v>0</v>
      </c>
      <c r="BF176" s="144">
        <f t="shared" si="25"/>
        <v>0</v>
      </c>
      <c r="BG176" s="144">
        <f t="shared" si="26"/>
        <v>0</v>
      </c>
      <c r="BH176" s="144">
        <f t="shared" si="27"/>
        <v>0</v>
      </c>
      <c r="BI176" s="144">
        <f t="shared" si="28"/>
        <v>0</v>
      </c>
      <c r="BJ176" s="13" t="s">
        <v>130</v>
      </c>
      <c r="BK176" s="144">
        <f t="shared" si="29"/>
        <v>0</v>
      </c>
      <c r="BL176" s="13" t="s">
        <v>188</v>
      </c>
      <c r="BM176" s="143" t="s">
        <v>433</v>
      </c>
    </row>
    <row r="177" spans="2:65" s="1" customFormat="1" ht="16.5" customHeight="1">
      <c r="B177" s="131"/>
      <c r="C177" s="132" t="s">
        <v>286</v>
      </c>
      <c r="D177" s="132" t="s">
        <v>125</v>
      </c>
      <c r="E177" s="133" t="s">
        <v>435</v>
      </c>
      <c r="F177" s="134" t="s">
        <v>436</v>
      </c>
      <c r="G177" s="135" t="s">
        <v>134</v>
      </c>
      <c r="H177" s="136">
        <v>0.24</v>
      </c>
      <c r="I177" s="137"/>
      <c r="J177" s="137">
        <f t="shared" si="20"/>
        <v>0</v>
      </c>
      <c r="K177" s="138"/>
      <c r="L177" s="25"/>
      <c r="M177" s="139" t="s">
        <v>1</v>
      </c>
      <c r="N177" s="140" t="s">
        <v>38</v>
      </c>
      <c r="O177" s="141">
        <v>0.53300000000000003</v>
      </c>
      <c r="P177" s="141">
        <f t="shared" si="21"/>
        <v>0.12792000000000001</v>
      </c>
      <c r="Q177" s="141">
        <v>0</v>
      </c>
      <c r="R177" s="141">
        <f t="shared" si="22"/>
        <v>0</v>
      </c>
      <c r="S177" s="141">
        <v>0</v>
      </c>
      <c r="T177" s="142">
        <f t="shared" si="23"/>
        <v>0</v>
      </c>
      <c r="AR177" s="143" t="s">
        <v>188</v>
      </c>
      <c r="AT177" s="143" t="s">
        <v>125</v>
      </c>
      <c r="AU177" s="143" t="s">
        <v>130</v>
      </c>
      <c r="AY177" s="13" t="s">
        <v>123</v>
      </c>
      <c r="BE177" s="144">
        <f t="shared" si="24"/>
        <v>0</v>
      </c>
      <c r="BF177" s="144">
        <f t="shared" si="25"/>
        <v>0</v>
      </c>
      <c r="BG177" s="144">
        <f t="shared" si="26"/>
        <v>0</v>
      </c>
      <c r="BH177" s="144">
        <f t="shared" si="27"/>
        <v>0</v>
      </c>
      <c r="BI177" s="144">
        <f t="shared" si="28"/>
        <v>0</v>
      </c>
      <c r="BJ177" s="13" t="s">
        <v>130</v>
      </c>
      <c r="BK177" s="144">
        <f t="shared" si="29"/>
        <v>0</v>
      </c>
      <c r="BL177" s="13" t="s">
        <v>188</v>
      </c>
      <c r="BM177" s="143" t="s">
        <v>437</v>
      </c>
    </row>
    <row r="178" spans="2:65" s="1" customFormat="1" ht="16.5" customHeight="1">
      <c r="B178" s="131"/>
      <c r="C178" s="132" t="s">
        <v>290</v>
      </c>
      <c r="D178" s="132" t="s">
        <v>125</v>
      </c>
      <c r="E178" s="133" t="s">
        <v>439</v>
      </c>
      <c r="F178" s="134" t="s">
        <v>440</v>
      </c>
      <c r="G178" s="135" t="s">
        <v>134</v>
      </c>
      <c r="H178" s="136">
        <v>0.33300000000000002</v>
      </c>
      <c r="I178" s="137"/>
      <c r="J178" s="137">
        <f t="shared" si="20"/>
        <v>0</v>
      </c>
      <c r="K178" s="138"/>
      <c r="L178" s="25"/>
      <c r="M178" s="139" t="s">
        <v>1</v>
      </c>
      <c r="N178" s="140" t="s">
        <v>38</v>
      </c>
      <c r="O178" s="141">
        <v>0.53300000000000003</v>
      </c>
      <c r="P178" s="141">
        <f t="shared" si="21"/>
        <v>0.17748900000000001</v>
      </c>
      <c r="Q178" s="141">
        <v>0</v>
      </c>
      <c r="R178" s="141">
        <f t="shared" si="22"/>
        <v>0</v>
      </c>
      <c r="S178" s="141">
        <v>0</v>
      </c>
      <c r="T178" s="142">
        <f t="shared" si="23"/>
        <v>0</v>
      </c>
      <c r="AR178" s="143" t="s">
        <v>188</v>
      </c>
      <c r="AT178" s="143" t="s">
        <v>125</v>
      </c>
      <c r="AU178" s="143" t="s">
        <v>130</v>
      </c>
      <c r="AY178" s="13" t="s">
        <v>123</v>
      </c>
      <c r="BE178" s="144">
        <f t="shared" si="24"/>
        <v>0</v>
      </c>
      <c r="BF178" s="144">
        <f t="shared" si="25"/>
        <v>0</v>
      </c>
      <c r="BG178" s="144">
        <f t="shared" si="26"/>
        <v>0</v>
      </c>
      <c r="BH178" s="144">
        <f t="shared" si="27"/>
        <v>0</v>
      </c>
      <c r="BI178" s="144">
        <f t="shared" si="28"/>
        <v>0</v>
      </c>
      <c r="BJ178" s="13" t="s">
        <v>130</v>
      </c>
      <c r="BK178" s="144">
        <f t="shared" si="29"/>
        <v>0</v>
      </c>
      <c r="BL178" s="13" t="s">
        <v>188</v>
      </c>
      <c r="BM178" s="143" t="s">
        <v>521</v>
      </c>
    </row>
    <row r="179" spans="2:65" s="1" customFormat="1" ht="16.5" customHeight="1">
      <c r="B179" s="131"/>
      <c r="C179" s="132" t="s">
        <v>294</v>
      </c>
      <c r="D179" s="132" t="s">
        <v>125</v>
      </c>
      <c r="E179" s="133" t="s">
        <v>443</v>
      </c>
      <c r="F179" s="134" t="s">
        <v>444</v>
      </c>
      <c r="G179" s="135" t="s">
        <v>205</v>
      </c>
      <c r="H179" s="136">
        <v>1</v>
      </c>
      <c r="I179" s="137"/>
      <c r="J179" s="137">
        <f t="shared" si="20"/>
        <v>0</v>
      </c>
      <c r="K179" s="138"/>
      <c r="L179" s="25"/>
      <c r="M179" s="139" t="s">
        <v>1</v>
      </c>
      <c r="N179" s="140" t="s">
        <v>38</v>
      </c>
      <c r="O179" s="141">
        <v>0.53300000000000003</v>
      </c>
      <c r="P179" s="141">
        <f t="shared" si="21"/>
        <v>0.53300000000000003</v>
      </c>
      <c r="Q179" s="141">
        <v>0</v>
      </c>
      <c r="R179" s="141">
        <f t="shared" si="22"/>
        <v>0</v>
      </c>
      <c r="S179" s="141">
        <v>0</v>
      </c>
      <c r="T179" s="142">
        <f t="shared" si="23"/>
        <v>0</v>
      </c>
      <c r="AR179" s="143" t="s">
        <v>188</v>
      </c>
      <c r="AT179" s="143" t="s">
        <v>125</v>
      </c>
      <c r="AU179" s="143" t="s">
        <v>130</v>
      </c>
      <c r="AY179" s="13" t="s">
        <v>123</v>
      </c>
      <c r="BE179" s="144">
        <f t="shared" si="24"/>
        <v>0</v>
      </c>
      <c r="BF179" s="144">
        <f t="shared" si="25"/>
        <v>0</v>
      </c>
      <c r="BG179" s="144">
        <f t="shared" si="26"/>
        <v>0</v>
      </c>
      <c r="BH179" s="144">
        <f t="shared" si="27"/>
        <v>0</v>
      </c>
      <c r="BI179" s="144">
        <f t="shared" si="28"/>
        <v>0</v>
      </c>
      <c r="BJ179" s="13" t="s">
        <v>130</v>
      </c>
      <c r="BK179" s="144">
        <f t="shared" si="29"/>
        <v>0</v>
      </c>
      <c r="BL179" s="13" t="s">
        <v>188</v>
      </c>
      <c r="BM179" s="143" t="s">
        <v>445</v>
      </c>
    </row>
    <row r="180" spans="2:65" s="1" customFormat="1" ht="16.5" customHeight="1">
      <c r="B180" s="131"/>
      <c r="C180" s="132" t="s">
        <v>300</v>
      </c>
      <c r="D180" s="132" t="s">
        <v>125</v>
      </c>
      <c r="E180" s="133" t="s">
        <v>447</v>
      </c>
      <c r="F180" s="134" t="s">
        <v>448</v>
      </c>
      <c r="G180" s="135" t="s">
        <v>134</v>
      </c>
      <c r="H180" s="136">
        <v>9.6000000000000002E-2</v>
      </c>
      <c r="I180" s="137"/>
      <c r="J180" s="137">
        <f t="shared" si="20"/>
        <v>0</v>
      </c>
      <c r="K180" s="138"/>
      <c r="L180" s="25"/>
      <c r="M180" s="139" t="s">
        <v>1</v>
      </c>
      <c r="N180" s="140" t="s">
        <v>38</v>
      </c>
      <c r="O180" s="141">
        <v>0.53300000000000003</v>
      </c>
      <c r="P180" s="141">
        <f t="shared" si="21"/>
        <v>5.1168000000000005E-2</v>
      </c>
      <c r="Q180" s="141">
        <v>0</v>
      </c>
      <c r="R180" s="141">
        <f t="shared" si="22"/>
        <v>0</v>
      </c>
      <c r="S180" s="141">
        <v>0</v>
      </c>
      <c r="T180" s="142">
        <f t="shared" si="23"/>
        <v>0</v>
      </c>
      <c r="AR180" s="143" t="s">
        <v>188</v>
      </c>
      <c r="AT180" s="143" t="s">
        <v>125</v>
      </c>
      <c r="AU180" s="143" t="s">
        <v>130</v>
      </c>
      <c r="AY180" s="13" t="s">
        <v>123</v>
      </c>
      <c r="BE180" s="144">
        <f t="shared" si="24"/>
        <v>0</v>
      </c>
      <c r="BF180" s="144">
        <f t="shared" si="25"/>
        <v>0</v>
      </c>
      <c r="BG180" s="144">
        <f t="shared" si="26"/>
        <v>0</v>
      </c>
      <c r="BH180" s="144">
        <f t="shared" si="27"/>
        <v>0</v>
      </c>
      <c r="BI180" s="144">
        <f t="shared" si="28"/>
        <v>0</v>
      </c>
      <c r="BJ180" s="13" t="s">
        <v>130</v>
      </c>
      <c r="BK180" s="144">
        <f t="shared" si="29"/>
        <v>0</v>
      </c>
      <c r="BL180" s="13" t="s">
        <v>188</v>
      </c>
      <c r="BM180" s="143" t="s">
        <v>522</v>
      </c>
    </row>
    <row r="181" spans="2:65" s="1" customFormat="1" ht="16.5" customHeight="1">
      <c r="B181" s="131"/>
      <c r="C181" s="132" t="s">
        <v>418</v>
      </c>
      <c r="D181" s="132" t="s">
        <v>125</v>
      </c>
      <c r="E181" s="133" t="s">
        <v>451</v>
      </c>
      <c r="F181" s="134" t="s">
        <v>452</v>
      </c>
      <c r="G181" s="135" t="s">
        <v>400</v>
      </c>
      <c r="H181" s="136">
        <v>15</v>
      </c>
      <c r="I181" s="137"/>
      <c r="J181" s="137">
        <f t="shared" si="20"/>
        <v>0</v>
      </c>
      <c r="K181" s="138"/>
      <c r="L181" s="25"/>
      <c r="M181" s="139" t="s">
        <v>1</v>
      </c>
      <c r="N181" s="140" t="s">
        <v>38</v>
      </c>
      <c r="O181" s="141">
        <v>5.074E-2</v>
      </c>
      <c r="P181" s="141">
        <f t="shared" si="21"/>
        <v>0.7611</v>
      </c>
      <c r="Q181" s="141">
        <v>1.66E-3</v>
      </c>
      <c r="R181" s="141">
        <f t="shared" si="22"/>
        <v>2.4899999999999999E-2</v>
      </c>
      <c r="S181" s="141">
        <v>0</v>
      </c>
      <c r="T181" s="142">
        <f t="shared" si="23"/>
        <v>0</v>
      </c>
      <c r="AR181" s="143" t="s">
        <v>188</v>
      </c>
      <c r="AT181" s="143" t="s">
        <v>125</v>
      </c>
      <c r="AU181" s="143" t="s">
        <v>130</v>
      </c>
      <c r="AY181" s="13" t="s">
        <v>123</v>
      </c>
      <c r="BE181" s="144">
        <f t="shared" si="24"/>
        <v>0</v>
      </c>
      <c r="BF181" s="144">
        <f t="shared" si="25"/>
        <v>0</v>
      </c>
      <c r="BG181" s="144">
        <f t="shared" si="26"/>
        <v>0</v>
      </c>
      <c r="BH181" s="144">
        <f t="shared" si="27"/>
        <v>0</v>
      </c>
      <c r="BI181" s="144">
        <f t="shared" si="28"/>
        <v>0</v>
      </c>
      <c r="BJ181" s="13" t="s">
        <v>130</v>
      </c>
      <c r="BK181" s="144">
        <f t="shared" si="29"/>
        <v>0</v>
      </c>
      <c r="BL181" s="13" t="s">
        <v>188</v>
      </c>
      <c r="BM181" s="143" t="s">
        <v>453</v>
      </c>
    </row>
    <row r="182" spans="2:65" s="1" customFormat="1" ht="16.5" customHeight="1">
      <c r="B182" s="131"/>
      <c r="C182" s="132" t="s">
        <v>422</v>
      </c>
      <c r="D182" s="132" t="s">
        <v>125</v>
      </c>
      <c r="E182" s="133" t="s">
        <v>455</v>
      </c>
      <c r="F182" s="134" t="s">
        <v>456</v>
      </c>
      <c r="G182" s="135" t="s">
        <v>400</v>
      </c>
      <c r="H182" s="136">
        <v>167.8</v>
      </c>
      <c r="I182" s="137"/>
      <c r="J182" s="137">
        <f t="shared" si="20"/>
        <v>0</v>
      </c>
      <c r="K182" s="138"/>
      <c r="L182" s="25"/>
      <c r="M182" s="139" t="s">
        <v>1</v>
      </c>
      <c r="N182" s="140" t="s">
        <v>38</v>
      </c>
      <c r="O182" s="141">
        <v>0.33300000000000002</v>
      </c>
      <c r="P182" s="141">
        <f t="shared" si="21"/>
        <v>55.877400000000009</v>
      </c>
      <c r="Q182" s="141">
        <v>0</v>
      </c>
      <c r="R182" s="141">
        <f t="shared" si="22"/>
        <v>0</v>
      </c>
      <c r="S182" s="141">
        <v>0</v>
      </c>
      <c r="T182" s="142">
        <f t="shared" si="23"/>
        <v>0</v>
      </c>
      <c r="AR182" s="143" t="s">
        <v>188</v>
      </c>
      <c r="AT182" s="143" t="s">
        <v>125</v>
      </c>
      <c r="AU182" s="143" t="s">
        <v>130</v>
      </c>
      <c r="AY182" s="13" t="s">
        <v>123</v>
      </c>
      <c r="BE182" s="144">
        <f t="shared" si="24"/>
        <v>0</v>
      </c>
      <c r="BF182" s="144">
        <f t="shared" si="25"/>
        <v>0</v>
      </c>
      <c r="BG182" s="144">
        <f t="shared" si="26"/>
        <v>0</v>
      </c>
      <c r="BH182" s="144">
        <f t="shared" si="27"/>
        <v>0</v>
      </c>
      <c r="BI182" s="144">
        <f t="shared" si="28"/>
        <v>0</v>
      </c>
      <c r="BJ182" s="13" t="s">
        <v>130</v>
      </c>
      <c r="BK182" s="144">
        <f t="shared" si="29"/>
        <v>0</v>
      </c>
      <c r="BL182" s="13" t="s">
        <v>188</v>
      </c>
      <c r="BM182" s="143" t="s">
        <v>523</v>
      </c>
    </row>
    <row r="183" spans="2:65" s="1" customFormat="1" ht="16.5" customHeight="1">
      <c r="B183" s="131"/>
      <c r="C183" s="145" t="s">
        <v>426</v>
      </c>
      <c r="D183" s="145" t="s">
        <v>191</v>
      </c>
      <c r="E183" s="146" t="s">
        <v>459</v>
      </c>
      <c r="F183" s="147" t="s">
        <v>460</v>
      </c>
      <c r="G183" s="148" t="s">
        <v>134</v>
      </c>
      <c r="H183" s="149">
        <v>3.262</v>
      </c>
      <c r="I183" s="150"/>
      <c r="J183" s="150">
        <f t="shared" si="20"/>
        <v>0</v>
      </c>
      <c r="K183" s="151"/>
      <c r="L183" s="152"/>
      <c r="M183" s="153" t="s">
        <v>1</v>
      </c>
      <c r="N183" s="154" t="s">
        <v>38</v>
      </c>
      <c r="O183" s="141">
        <v>0</v>
      </c>
      <c r="P183" s="141">
        <f t="shared" si="21"/>
        <v>0</v>
      </c>
      <c r="Q183" s="141">
        <v>0.55000000000000004</v>
      </c>
      <c r="R183" s="141">
        <f t="shared" si="22"/>
        <v>1.7941000000000003</v>
      </c>
      <c r="S183" s="141">
        <v>0</v>
      </c>
      <c r="T183" s="142">
        <f t="shared" si="23"/>
        <v>0</v>
      </c>
      <c r="AR183" s="143" t="s">
        <v>194</v>
      </c>
      <c r="AT183" s="143" t="s">
        <v>191</v>
      </c>
      <c r="AU183" s="143" t="s">
        <v>130</v>
      </c>
      <c r="AY183" s="13" t="s">
        <v>123</v>
      </c>
      <c r="BE183" s="144">
        <f t="shared" si="24"/>
        <v>0</v>
      </c>
      <c r="BF183" s="144">
        <f t="shared" si="25"/>
        <v>0</v>
      </c>
      <c r="BG183" s="144">
        <f t="shared" si="26"/>
        <v>0</v>
      </c>
      <c r="BH183" s="144">
        <f t="shared" si="27"/>
        <v>0</v>
      </c>
      <c r="BI183" s="144">
        <f t="shared" si="28"/>
        <v>0</v>
      </c>
      <c r="BJ183" s="13" t="s">
        <v>130</v>
      </c>
      <c r="BK183" s="144">
        <f t="shared" si="29"/>
        <v>0</v>
      </c>
      <c r="BL183" s="13" t="s">
        <v>188</v>
      </c>
      <c r="BM183" s="143" t="s">
        <v>524</v>
      </c>
    </row>
    <row r="184" spans="2:65" s="1" customFormat="1" ht="21.75" customHeight="1">
      <c r="B184" s="131"/>
      <c r="C184" s="132" t="s">
        <v>430</v>
      </c>
      <c r="D184" s="132" t="s">
        <v>125</v>
      </c>
      <c r="E184" s="133" t="s">
        <v>463</v>
      </c>
      <c r="F184" s="134" t="s">
        <v>254</v>
      </c>
      <c r="G184" s="135" t="s">
        <v>199</v>
      </c>
      <c r="H184" s="136">
        <v>42.917000000000002</v>
      </c>
      <c r="I184" s="137"/>
      <c r="J184" s="137">
        <f t="shared" si="20"/>
        <v>0</v>
      </c>
      <c r="K184" s="138"/>
      <c r="L184" s="25"/>
      <c r="M184" s="139" t="s">
        <v>1</v>
      </c>
      <c r="N184" s="140" t="s">
        <v>38</v>
      </c>
      <c r="O184" s="141">
        <v>0</v>
      </c>
      <c r="P184" s="141">
        <f t="shared" si="21"/>
        <v>0</v>
      </c>
      <c r="Q184" s="141">
        <v>0</v>
      </c>
      <c r="R184" s="141">
        <f t="shared" si="22"/>
        <v>0</v>
      </c>
      <c r="S184" s="141">
        <v>0</v>
      </c>
      <c r="T184" s="142">
        <f t="shared" si="23"/>
        <v>0</v>
      </c>
      <c r="AR184" s="143" t="s">
        <v>188</v>
      </c>
      <c r="AT184" s="143" t="s">
        <v>125</v>
      </c>
      <c r="AU184" s="143" t="s">
        <v>130</v>
      </c>
      <c r="AY184" s="13" t="s">
        <v>123</v>
      </c>
      <c r="BE184" s="144">
        <f t="shared" si="24"/>
        <v>0</v>
      </c>
      <c r="BF184" s="144">
        <f t="shared" si="25"/>
        <v>0</v>
      </c>
      <c r="BG184" s="144">
        <f t="shared" si="26"/>
        <v>0</v>
      </c>
      <c r="BH184" s="144">
        <f t="shared" si="27"/>
        <v>0</v>
      </c>
      <c r="BI184" s="144">
        <f t="shared" si="28"/>
        <v>0</v>
      </c>
      <c r="BJ184" s="13" t="s">
        <v>130</v>
      </c>
      <c r="BK184" s="144">
        <f t="shared" si="29"/>
        <v>0</v>
      </c>
      <c r="BL184" s="13" t="s">
        <v>188</v>
      </c>
      <c r="BM184" s="143" t="s">
        <v>464</v>
      </c>
    </row>
    <row r="185" spans="2:65" s="11" customFormat="1" ht="22.8" customHeight="1">
      <c r="B185" s="120"/>
      <c r="D185" s="121" t="s">
        <v>71</v>
      </c>
      <c r="E185" s="129" t="s">
        <v>465</v>
      </c>
      <c r="F185" s="129" t="s">
        <v>466</v>
      </c>
      <c r="J185" s="130">
        <f>BK185</f>
        <v>0</v>
      </c>
      <c r="L185" s="120"/>
      <c r="M185" s="124"/>
      <c r="P185" s="125">
        <f>SUM(P186:P189)</f>
        <v>42.563297599999999</v>
      </c>
      <c r="R185" s="125">
        <f>SUM(R186:R189)</f>
        <v>0.1792668</v>
      </c>
      <c r="T185" s="126">
        <f>SUM(T186:T189)</f>
        <v>0</v>
      </c>
      <c r="AR185" s="121" t="s">
        <v>130</v>
      </c>
      <c r="AT185" s="127" t="s">
        <v>71</v>
      </c>
      <c r="AU185" s="127" t="s">
        <v>80</v>
      </c>
      <c r="AY185" s="121" t="s">
        <v>123</v>
      </c>
      <c r="BK185" s="128">
        <f>SUM(BK186:BK189)</f>
        <v>0</v>
      </c>
    </row>
    <row r="186" spans="2:65" s="1" customFormat="1" ht="24.15" customHeight="1">
      <c r="B186" s="131"/>
      <c r="C186" s="132" t="s">
        <v>434</v>
      </c>
      <c r="D186" s="132" t="s">
        <v>125</v>
      </c>
      <c r="E186" s="133" t="s">
        <v>468</v>
      </c>
      <c r="F186" s="134" t="s">
        <v>469</v>
      </c>
      <c r="G186" s="135" t="s">
        <v>154</v>
      </c>
      <c r="H186" s="136">
        <v>27.28</v>
      </c>
      <c r="I186" s="137"/>
      <c r="J186" s="137">
        <f>ROUND(I186*H186,2)</f>
        <v>0</v>
      </c>
      <c r="K186" s="138"/>
      <c r="L186" s="25"/>
      <c r="M186" s="139" t="s">
        <v>1</v>
      </c>
      <c r="N186" s="140" t="s">
        <v>38</v>
      </c>
      <c r="O186" s="141">
        <v>1.39493</v>
      </c>
      <c r="P186" s="141">
        <f>O186*H186</f>
        <v>38.053690400000001</v>
      </c>
      <c r="Q186" s="141">
        <v>6.0400000000000002E-3</v>
      </c>
      <c r="R186" s="141">
        <f>Q186*H186</f>
        <v>0.16477120000000001</v>
      </c>
      <c r="S186" s="141">
        <v>0</v>
      </c>
      <c r="T186" s="142">
        <f>S186*H186</f>
        <v>0</v>
      </c>
      <c r="AR186" s="143" t="s">
        <v>188</v>
      </c>
      <c r="AT186" s="143" t="s">
        <v>125</v>
      </c>
      <c r="AU186" s="143" t="s">
        <v>130</v>
      </c>
      <c r="AY186" s="13" t="s">
        <v>123</v>
      </c>
      <c r="BE186" s="144">
        <f>IF(N186="základná",J186,0)</f>
        <v>0</v>
      </c>
      <c r="BF186" s="144">
        <f>IF(N186="znížená",J186,0)</f>
        <v>0</v>
      </c>
      <c r="BG186" s="144">
        <f>IF(N186="zákl. prenesená",J186,0)</f>
        <v>0</v>
      </c>
      <c r="BH186" s="144">
        <f>IF(N186="zníž. prenesená",J186,0)</f>
        <v>0</v>
      </c>
      <c r="BI186" s="144">
        <f>IF(N186="nulová",J186,0)</f>
        <v>0</v>
      </c>
      <c r="BJ186" s="13" t="s">
        <v>130</v>
      </c>
      <c r="BK186" s="144">
        <f>ROUND(I186*H186,2)</f>
        <v>0</v>
      </c>
      <c r="BL186" s="13" t="s">
        <v>188</v>
      </c>
      <c r="BM186" s="143" t="s">
        <v>470</v>
      </c>
    </row>
    <row r="187" spans="2:65" s="1" customFormat="1" ht="37.799999999999997" customHeight="1">
      <c r="B187" s="131"/>
      <c r="C187" s="132" t="s">
        <v>438</v>
      </c>
      <c r="D187" s="132" t="s">
        <v>125</v>
      </c>
      <c r="E187" s="133" t="s">
        <v>472</v>
      </c>
      <c r="F187" s="134" t="s">
        <v>473</v>
      </c>
      <c r="G187" s="135" t="s">
        <v>400</v>
      </c>
      <c r="H187" s="136">
        <v>6.2</v>
      </c>
      <c r="I187" s="137"/>
      <c r="J187" s="137">
        <f>ROUND(I187*H187,2)</f>
        <v>0</v>
      </c>
      <c r="K187" s="138"/>
      <c r="L187" s="25"/>
      <c r="M187" s="139" t="s">
        <v>1</v>
      </c>
      <c r="N187" s="140" t="s">
        <v>38</v>
      </c>
      <c r="O187" s="141">
        <v>0.53313999999999995</v>
      </c>
      <c r="P187" s="141">
        <f>O187*H187</f>
        <v>3.3054679999999999</v>
      </c>
      <c r="Q187" s="141">
        <v>1.81E-3</v>
      </c>
      <c r="R187" s="141">
        <f>Q187*H187</f>
        <v>1.1221999999999999E-2</v>
      </c>
      <c r="S187" s="141">
        <v>0</v>
      </c>
      <c r="T187" s="142">
        <f>S187*H187</f>
        <v>0</v>
      </c>
      <c r="AR187" s="143" t="s">
        <v>188</v>
      </c>
      <c r="AT187" s="143" t="s">
        <v>125</v>
      </c>
      <c r="AU187" s="143" t="s">
        <v>130</v>
      </c>
      <c r="AY187" s="13" t="s">
        <v>123</v>
      </c>
      <c r="BE187" s="144">
        <f>IF(N187="základná",J187,0)</f>
        <v>0</v>
      </c>
      <c r="BF187" s="144">
        <f>IF(N187="znížená",J187,0)</f>
        <v>0</v>
      </c>
      <c r="BG187" s="144">
        <f>IF(N187="zákl. prenesená",J187,0)</f>
        <v>0</v>
      </c>
      <c r="BH187" s="144">
        <f>IF(N187="zníž. prenesená",J187,0)</f>
        <v>0</v>
      </c>
      <c r="BI187" s="144">
        <f>IF(N187="nulová",J187,0)</f>
        <v>0</v>
      </c>
      <c r="BJ187" s="13" t="s">
        <v>130</v>
      </c>
      <c r="BK187" s="144">
        <f>ROUND(I187*H187,2)</f>
        <v>0</v>
      </c>
      <c r="BL187" s="13" t="s">
        <v>188</v>
      </c>
      <c r="BM187" s="143" t="s">
        <v>474</v>
      </c>
    </row>
    <row r="188" spans="2:65" s="1" customFormat="1" ht="24.15" customHeight="1">
      <c r="B188" s="131"/>
      <c r="C188" s="132" t="s">
        <v>442</v>
      </c>
      <c r="D188" s="132" t="s">
        <v>125</v>
      </c>
      <c r="E188" s="133" t="s">
        <v>476</v>
      </c>
      <c r="F188" s="134" t="s">
        <v>477</v>
      </c>
      <c r="G188" s="135" t="s">
        <v>154</v>
      </c>
      <c r="H188" s="136">
        <v>27.28</v>
      </c>
      <c r="I188" s="137"/>
      <c r="J188" s="137">
        <f>ROUND(I188*H188,2)</f>
        <v>0</v>
      </c>
      <c r="K188" s="138"/>
      <c r="L188" s="25"/>
      <c r="M188" s="139" t="s">
        <v>1</v>
      </c>
      <c r="N188" s="140" t="s">
        <v>38</v>
      </c>
      <c r="O188" s="141">
        <v>4.4139999999999999E-2</v>
      </c>
      <c r="P188" s="141">
        <f>O188*H188</f>
        <v>1.2041392</v>
      </c>
      <c r="Q188" s="141">
        <v>1.2E-4</v>
      </c>
      <c r="R188" s="141">
        <f>Q188*H188</f>
        <v>3.2736000000000002E-3</v>
      </c>
      <c r="S188" s="141">
        <v>0</v>
      </c>
      <c r="T188" s="142">
        <f>S188*H188</f>
        <v>0</v>
      </c>
      <c r="AR188" s="143" t="s">
        <v>188</v>
      </c>
      <c r="AT188" s="143" t="s">
        <v>125</v>
      </c>
      <c r="AU188" s="143" t="s">
        <v>130</v>
      </c>
      <c r="AY188" s="13" t="s">
        <v>123</v>
      </c>
      <c r="BE188" s="144">
        <f>IF(N188="základná",J188,0)</f>
        <v>0</v>
      </c>
      <c r="BF188" s="144">
        <f>IF(N188="znížená",J188,0)</f>
        <v>0</v>
      </c>
      <c r="BG188" s="144">
        <f>IF(N188="zákl. prenesená",J188,0)</f>
        <v>0</v>
      </c>
      <c r="BH188" s="144">
        <f>IF(N188="zníž. prenesená",J188,0)</f>
        <v>0</v>
      </c>
      <c r="BI188" s="144">
        <f>IF(N188="nulová",J188,0)</f>
        <v>0</v>
      </c>
      <c r="BJ188" s="13" t="s">
        <v>130</v>
      </c>
      <c r="BK188" s="144">
        <f>ROUND(I188*H188,2)</f>
        <v>0</v>
      </c>
      <c r="BL188" s="13" t="s">
        <v>188</v>
      </c>
      <c r="BM188" s="143" t="s">
        <v>525</v>
      </c>
    </row>
    <row r="189" spans="2:65" s="1" customFormat="1" ht="24.15" customHeight="1">
      <c r="B189" s="131"/>
      <c r="C189" s="132" t="s">
        <v>446</v>
      </c>
      <c r="D189" s="132" t="s">
        <v>125</v>
      </c>
      <c r="E189" s="133" t="s">
        <v>480</v>
      </c>
      <c r="F189" s="134" t="s">
        <v>481</v>
      </c>
      <c r="G189" s="135" t="s">
        <v>199</v>
      </c>
      <c r="H189" s="136">
        <v>12.648</v>
      </c>
      <c r="I189" s="137"/>
      <c r="J189" s="137">
        <f>ROUND(I189*H189,2)</f>
        <v>0</v>
      </c>
      <c r="K189" s="138"/>
      <c r="L189" s="25"/>
      <c r="M189" s="139" t="s">
        <v>1</v>
      </c>
      <c r="N189" s="140" t="s">
        <v>38</v>
      </c>
      <c r="O189" s="141">
        <v>0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188</v>
      </c>
      <c r="AT189" s="143" t="s">
        <v>125</v>
      </c>
      <c r="AU189" s="143" t="s">
        <v>130</v>
      </c>
      <c r="AY189" s="13" t="s">
        <v>123</v>
      </c>
      <c r="BE189" s="144">
        <f>IF(N189="základná",J189,0)</f>
        <v>0</v>
      </c>
      <c r="BF189" s="144">
        <f>IF(N189="znížená",J189,0)</f>
        <v>0</v>
      </c>
      <c r="BG189" s="144">
        <f>IF(N189="zákl. prenesená",J189,0)</f>
        <v>0</v>
      </c>
      <c r="BH189" s="144">
        <f>IF(N189="zníž. prenesená",J189,0)</f>
        <v>0</v>
      </c>
      <c r="BI189" s="144">
        <f>IF(N189="nulová",J189,0)</f>
        <v>0</v>
      </c>
      <c r="BJ189" s="13" t="s">
        <v>130</v>
      </c>
      <c r="BK189" s="144">
        <f>ROUND(I189*H189,2)</f>
        <v>0</v>
      </c>
      <c r="BL189" s="13" t="s">
        <v>188</v>
      </c>
      <c r="BM189" s="143" t="s">
        <v>482</v>
      </c>
    </row>
    <row r="190" spans="2:65" s="11" customFormat="1" ht="22.8" customHeight="1">
      <c r="B190" s="120"/>
      <c r="D190" s="121" t="s">
        <v>71</v>
      </c>
      <c r="E190" s="129" t="s">
        <v>270</v>
      </c>
      <c r="F190" s="129" t="s">
        <v>271</v>
      </c>
      <c r="J190" s="130">
        <f>BK190</f>
        <v>0</v>
      </c>
      <c r="L190" s="120"/>
      <c r="M190" s="124"/>
      <c r="P190" s="125">
        <f>SUM(P191:P192)</f>
        <v>0.59699999999999998</v>
      </c>
      <c r="R190" s="125">
        <f>SUM(R191:R192)</f>
        <v>3.3299999999999996E-2</v>
      </c>
      <c r="T190" s="126">
        <f>SUM(T191:T192)</f>
        <v>0</v>
      </c>
      <c r="AR190" s="121" t="s">
        <v>130</v>
      </c>
      <c r="AT190" s="127" t="s">
        <v>71</v>
      </c>
      <c r="AU190" s="127" t="s">
        <v>80</v>
      </c>
      <c r="AY190" s="121" t="s">
        <v>123</v>
      </c>
      <c r="BK190" s="128">
        <f>SUM(BK191:BK192)</f>
        <v>0</v>
      </c>
    </row>
    <row r="191" spans="2:65" s="1" customFormat="1" ht="21.75" customHeight="1">
      <c r="B191" s="131"/>
      <c r="C191" s="132" t="s">
        <v>450</v>
      </c>
      <c r="D191" s="132" t="s">
        <v>125</v>
      </c>
      <c r="E191" s="133" t="s">
        <v>484</v>
      </c>
      <c r="F191" s="134" t="s">
        <v>485</v>
      </c>
      <c r="G191" s="135" t="s">
        <v>205</v>
      </c>
      <c r="H191" s="136">
        <v>3</v>
      </c>
      <c r="I191" s="137"/>
      <c r="J191" s="137">
        <f>ROUND(I191*H191,2)</f>
        <v>0</v>
      </c>
      <c r="K191" s="138"/>
      <c r="L191" s="25"/>
      <c r="M191" s="139" t="s">
        <v>1</v>
      </c>
      <c r="N191" s="140" t="s">
        <v>38</v>
      </c>
      <c r="O191" s="141">
        <v>0.19900000000000001</v>
      </c>
      <c r="P191" s="141">
        <f>O191*H191</f>
        <v>0.59699999999999998</v>
      </c>
      <c r="Q191" s="141">
        <v>3.0999999999999999E-3</v>
      </c>
      <c r="R191" s="141">
        <f>Q191*H191</f>
        <v>9.2999999999999992E-3</v>
      </c>
      <c r="S191" s="141">
        <v>0</v>
      </c>
      <c r="T191" s="142">
        <f>S191*H191</f>
        <v>0</v>
      </c>
      <c r="AR191" s="143" t="s">
        <v>188</v>
      </c>
      <c r="AT191" s="143" t="s">
        <v>125</v>
      </c>
      <c r="AU191" s="143" t="s">
        <v>130</v>
      </c>
      <c r="AY191" s="13" t="s">
        <v>123</v>
      </c>
      <c r="BE191" s="144">
        <f>IF(N191="základná",J191,0)</f>
        <v>0</v>
      </c>
      <c r="BF191" s="144">
        <f>IF(N191="znížená",J191,0)</f>
        <v>0</v>
      </c>
      <c r="BG191" s="144">
        <f>IF(N191="zákl. prenesená",J191,0)</f>
        <v>0</v>
      </c>
      <c r="BH191" s="144">
        <f>IF(N191="zníž. prenesená",J191,0)</f>
        <v>0</v>
      </c>
      <c r="BI191" s="144">
        <f>IF(N191="nulová",J191,0)</f>
        <v>0</v>
      </c>
      <c r="BJ191" s="13" t="s">
        <v>130</v>
      </c>
      <c r="BK191" s="144">
        <f>ROUND(I191*H191,2)</f>
        <v>0</v>
      </c>
      <c r="BL191" s="13" t="s">
        <v>188</v>
      </c>
      <c r="BM191" s="143" t="s">
        <v>486</v>
      </c>
    </row>
    <row r="192" spans="2:65" s="1" customFormat="1" ht="24.15" customHeight="1">
      <c r="B192" s="131"/>
      <c r="C192" s="145" t="s">
        <v>454</v>
      </c>
      <c r="D192" s="145" t="s">
        <v>191</v>
      </c>
      <c r="E192" s="146" t="s">
        <v>488</v>
      </c>
      <c r="F192" s="147" t="s">
        <v>489</v>
      </c>
      <c r="G192" s="148" t="s">
        <v>205</v>
      </c>
      <c r="H192" s="149">
        <v>3</v>
      </c>
      <c r="I192" s="150"/>
      <c r="J192" s="150">
        <f>ROUND(I192*H192,2)</f>
        <v>0</v>
      </c>
      <c r="K192" s="151"/>
      <c r="L192" s="152"/>
      <c r="M192" s="153" t="s">
        <v>1</v>
      </c>
      <c r="N192" s="154" t="s">
        <v>38</v>
      </c>
      <c r="O192" s="141">
        <v>0</v>
      </c>
      <c r="P192" s="141">
        <f>O192*H192</f>
        <v>0</v>
      </c>
      <c r="Q192" s="141">
        <v>8.0000000000000002E-3</v>
      </c>
      <c r="R192" s="141">
        <f>Q192*H192</f>
        <v>2.4E-2</v>
      </c>
      <c r="S192" s="141">
        <v>0</v>
      </c>
      <c r="T192" s="142">
        <f>S192*H192</f>
        <v>0</v>
      </c>
      <c r="AR192" s="143" t="s">
        <v>194</v>
      </c>
      <c r="AT192" s="143" t="s">
        <v>191</v>
      </c>
      <c r="AU192" s="143" t="s">
        <v>130</v>
      </c>
      <c r="AY192" s="13" t="s">
        <v>123</v>
      </c>
      <c r="BE192" s="144">
        <f>IF(N192="základná",J192,0)</f>
        <v>0</v>
      </c>
      <c r="BF192" s="144">
        <f>IF(N192="znížená",J192,0)</f>
        <v>0</v>
      </c>
      <c r="BG192" s="144">
        <f>IF(N192="zákl. prenesená",J192,0)</f>
        <v>0</v>
      </c>
      <c r="BH192" s="144">
        <f>IF(N192="zníž. prenesená",J192,0)</f>
        <v>0</v>
      </c>
      <c r="BI192" s="144">
        <f>IF(N192="nulová",J192,0)</f>
        <v>0</v>
      </c>
      <c r="BJ192" s="13" t="s">
        <v>130</v>
      </c>
      <c r="BK192" s="144">
        <f>ROUND(I192*H192,2)</f>
        <v>0</v>
      </c>
      <c r="BL192" s="13" t="s">
        <v>188</v>
      </c>
      <c r="BM192" s="143" t="s">
        <v>490</v>
      </c>
    </row>
    <row r="193" spans="2:65" s="11" customFormat="1" ht="22.8" customHeight="1">
      <c r="B193" s="120"/>
      <c r="D193" s="121" t="s">
        <v>71</v>
      </c>
      <c r="E193" s="129" t="s">
        <v>284</v>
      </c>
      <c r="F193" s="129" t="s">
        <v>285</v>
      </c>
      <c r="J193" s="130">
        <f>BK193</f>
        <v>0</v>
      </c>
      <c r="L193" s="120"/>
      <c r="M193" s="124"/>
      <c r="P193" s="125">
        <f>P194</f>
        <v>43.537739999999999</v>
      </c>
      <c r="R193" s="125">
        <f>R194</f>
        <v>4.8108000000000005E-3</v>
      </c>
      <c r="T193" s="126">
        <f>T194</f>
        <v>0</v>
      </c>
      <c r="AR193" s="121" t="s">
        <v>130</v>
      </c>
      <c r="AT193" s="127" t="s">
        <v>71</v>
      </c>
      <c r="AU193" s="127" t="s">
        <v>80</v>
      </c>
      <c r="AY193" s="121" t="s">
        <v>123</v>
      </c>
      <c r="BK193" s="128">
        <f>BK194</f>
        <v>0</v>
      </c>
    </row>
    <row r="194" spans="2:65" s="1" customFormat="1" ht="37.799999999999997" customHeight="1">
      <c r="B194" s="131"/>
      <c r="C194" s="132" t="s">
        <v>458</v>
      </c>
      <c r="D194" s="132" t="s">
        <v>125</v>
      </c>
      <c r="E194" s="133" t="s">
        <v>492</v>
      </c>
      <c r="F194" s="134" t="s">
        <v>296</v>
      </c>
      <c r="G194" s="135" t="s">
        <v>154</v>
      </c>
      <c r="H194" s="136">
        <v>240.54</v>
      </c>
      <c r="I194" s="137"/>
      <c r="J194" s="137">
        <f>ROUND(I194*H194,2)</f>
        <v>0</v>
      </c>
      <c r="K194" s="138"/>
      <c r="L194" s="25"/>
      <c r="M194" s="139" t="s">
        <v>1</v>
      </c>
      <c r="N194" s="140" t="s">
        <v>38</v>
      </c>
      <c r="O194" s="141">
        <v>0.18099999999999999</v>
      </c>
      <c r="P194" s="141">
        <f>O194*H194</f>
        <v>43.537739999999999</v>
      </c>
      <c r="Q194" s="141">
        <v>2.0000000000000002E-5</v>
      </c>
      <c r="R194" s="141">
        <f>Q194*H194</f>
        <v>4.8108000000000005E-3</v>
      </c>
      <c r="S194" s="141">
        <v>0</v>
      </c>
      <c r="T194" s="142">
        <f>S194*H194</f>
        <v>0</v>
      </c>
      <c r="AR194" s="143" t="s">
        <v>188</v>
      </c>
      <c r="AT194" s="143" t="s">
        <v>125</v>
      </c>
      <c r="AU194" s="143" t="s">
        <v>130</v>
      </c>
      <c r="AY194" s="13" t="s">
        <v>123</v>
      </c>
      <c r="BE194" s="144">
        <f>IF(N194="základná",J194,0)</f>
        <v>0</v>
      </c>
      <c r="BF194" s="144">
        <f>IF(N194="znížená",J194,0)</f>
        <v>0</v>
      </c>
      <c r="BG194" s="144">
        <f>IF(N194="zákl. prenesená",J194,0)</f>
        <v>0</v>
      </c>
      <c r="BH194" s="144">
        <f>IF(N194="zníž. prenesená",J194,0)</f>
        <v>0</v>
      </c>
      <c r="BI194" s="144">
        <f>IF(N194="nulová",J194,0)</f>
        <v>0</v>
      </c>
      <c r="BJ194" s="13" t="s">
        <v>130</v>
      </c>
      <c r="BK194" s="144">
        <f>ROUND(I194*H194,2)</f>
        <v>0</v>
      </c>
      <c r="BL194" s="13" t="s">
        <v>188</v>
      </c>
      <c r="BM194" s="143" t="s">
        <v>493</v>
      </c>
    </row>
    <row r="195" spans="2:65" s="11" customFormat="1" ht="25.95" customHeight="1">
      <c r="B195" s="120"/>
      <c r="D195" s="121" t="s">
        <v>71</v>
      </c>
      <c r="E195" s="122" t="s">
        <v>494</v>
      </c>
      <c r="F195" s="122" t="s">
        <v>494</v>
      </c>
      <c r="J195" s="123">
        <f>BK195</f>
        <v>0</v>
      </c>
      <c r="L195" s="120"/>
      <c r="M195" s="124"/>
      <c r="P195" s="125">
        <f>P196</f>
        <v>0</v>
      </c>
      <c r="R195" s="125">
        <f>R196</f>
        <v>0</v>
      </c>
      <c r="T195" s="126">
        <f>T196</f>
        <v>0</v>
      </c>
      <c r="AR195" s="121" t="s">
        <v>129</v>
      </c>
      <c r="AT195" s="127" t="s">
        <v>71</v>
      </c>
      <c r="AU195" s="127" t="s">
        <v>72</v>
      </c>
      <c r="AY195" s="121" t="s">
        <v>123</v>
      </c>
      <c r="BK195" s="128">
        <f>BK196</f>
        <v>0</v>
      </c>
    </row>
    <row r="196" spans="2:65" s="11" customFormat="1" ht="22.8" customHeight="1">
      <c r="B196" s="120"/>
      <c r="D196" s="121" t="s">
        <v>71</v>
      </c>
      <c r="E196" s="129" t="s">
        <v>495</v>
      </c>
      <c r="F196" s="129" t="s">
        <v>496</v>
      </c>
      <c r="J196" s="130">
        <f>BK196</f>
        <v>0</v>
      </c>
      <c r="L196" s="120"/>
      <c r="M196" s="124"/>
      <c r="P196" s="125">
        <f>SUM(P197:P198)</f>
        <v>0</v>
      </c>
      <c r="R196" s="125">
        <f>SUM(R197:R198)</f>
        <v>0</v>
      </c>
      <c r="T196" s="126">
        <f>SUM(T197:T198)</f>
        <v>0</v>
      </c>
      <c r="AR196" s="121" t="s">
        <v>129</v>
      </c>
      <c r="AT196" s="127" t="s">
        <v>71</v>
      </c>
      <c r="AU196" s="127" t="s">
        <v>80</v>
      </c>
      <c r="AY196" s="121" t="s">
        <v>123</v>
      </c>
      <c r="BK196" s="128">
        <f>SUM(BK197:BK198)</f>
        <v>0</v>
      </c>
    </row>
    <row r="197" spans="2:65" s="1" customFormat="1" ht="16.5" customHeight="1">
      <c r="B197" s="131"/>
      <c r="C197" s="132" t="s">
        <v>462</v>
      </c>
      <c r="D197" s="132" t="s">
        <v>125</v>
      </c>
      <c r="E197" s="133" t="s">
        <v>498</v>
      </c>
      <c r="F197" s="134" t="s">
        <v>499</v>
      </c>
      <c r="G197" s="135" t="s">
        <v>134</v>
      </c>
      <c r="H197" s="136">
        <v>0.26500000000000001</v>
      </c>
      <c r="I197" s="137"/>
      <c r="J197" s="137">
        <f>ROUND(I197*H197,2)</f>
        <v>0</v>
      </c>
      <c r="K197" s="138"/>
      <c r="L197" s="25"/>
      <c r="M197" s="139" t="s">
        <v>1</v>
      </c>
      <c r="N197" s="140" t="s">
        <v>38</v>
      </c>
      <c r="O197" s="141">
        <v>0</v>
      </c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129</v>
      </c>
      <c r="AT197" s="143" t="s">
        <v>125</v>
      </c>
      <c r="AU197" s="143" t="s">
        <v>130</v>
      </c>
      <c r="AY197" s="13" t="s">
        <v>123</v>
      </c>
      <c r="BE197" s="144">
        <f>IF(N197="základná",J197,0)</f>
        <v>0</v>
      </c>
      <c r="BF197" s="144">
        <f>IF(N197="znížená",J197,0)</f>
        <v>0</v>
      </c>
      <c r="BG197" s="144">
        <f>IF(N197="zákl. prenesená",J197,0)</f>
        <v>0</v>
      </c>
      <c r="BH197" s="144">
        <f>IF(N197="zníž. prenesená",J197,0)</f>
        <v>0</v>
      </c>
      <c r="BI197" s="144">
        <f>IF(N197="nulová",J197,0)</f>
        <v>0</v>
      </c>
      <c r="BJ197" s="13" t="s">
        <v>130</v>
      </c>
      <c r="BK197" s="144">
        <f>ROUND(I197*H197,2)</f>
        <v>0</v>
      </c>
      <c r="BL197" s="13" t="s">
        <v>129</v>
      </c>
      <c r="BM197" s="143" t="s">
        <v>500</v>
      </c>
    </row>
    <row r="198" spans="2:65" s="1" customFormat="1" ht="16.5" customHeight="1">
      <c r="B198" s="131"/>
      <c r="C198" s="132" t="s">
        <v>467</v>
      </c>
      <c r="D198" s="132" t="s">
        <v>125</v>
      </c>
      <c r="E198" s="133" t="s">
        <v>502</v>
      </c>
      <c r="F198" s="134" t="s">
        <v>503</v>
      </c>
      <c r="G198" s="135" t="s">
        <v>205</v>
      </c>
      <c r="H198" s="136">
        <v>1</v>
      </c>
      <c r="I198" s="137"/>
      <c r="J198" s="137">
        <f>ROUND(I198*H198,2)</f>
        <v>0</v>
      </c>
      <c r="K198" s="138"/>
      <c r="L198" s="25"/>
      <c r="M198" s="139" t="s">
        <v>1</v>
      </c>
      <c r="N198" s="140" t="s">
        <v>38</v>
      </c>
      <c r="O198" s="141">
        <v>0</v>
      </c>
      <c r="P198" s="141">
        <f>O198*H198</f>
        <v>0</v>
      </c>
      <c r="Q198" s="141">
        <v>0</v>
      </c>
      <c r="R198" s="141">
        <f>Q198*H198</f>
        <v>0</v>
      </c>
      <c r="S198" s="141">
        <v>0</v>
      </c>
      <c r="T198" s="142">
        <f>S198*H198</f>
        <v>0</v>
      </c>
      <c r="AR198" s="143" t="s">
        <v>129</v>
      </c>
      <c r="AT198" s="143" t="s">
        <v>125</v>
      </c>
      <c r="AU198" s="143" t="s">
        <v>130</v>
      </c>
      <c r="AY198" s="13" t="s">
        <v>123</v>
      </c>
      <c r="BE198" s="144">
        <f>IF(N198="základná",J198,0)</f>
        <v>0</v>
      </c>
      <c r="BF198" s="144">
        <f>IF(N198="znížená",J198,0)</f>
        <v>0</v>
      </c>
      <c r="BG198" s="144">
        <f>IF(N198="zákl. prenesená",J198,0)</f>
        <v>0</v>
      </c>
      <c r="BH198" s="144">
        <f>IF(N198="zníž. prenesená",J198,0)</f>
        <v>0</v>
      </c>
      <c r="BI198" s="144">
        <f>IF(N198="nulová",J198,0)</f>
        <v>0</v>
      </c>
      <c r="BJ198" s="13" t="s">
        <v>130</v>
      </c>
      <c r="BK198" s="144">
        <f>ROUND(I198*H198,2)</f>
        <v>0</v>
      </c>
      <c r="BL198" s="13" t="s">
        <v>129</v>
      </c>
      <c r="BM198" s="143" t="s">
        <v>504</v>
      </c>
    </row>
    <row r="199" spans="2:65" s="11" customFormat="1" ht="25.95" customHeight="1">
      <c r="B199" s="120"/>
      <c r="D199" s="121" t="s">
        <v>71</v>
      </c>
      <c r="E199" s="122" t="s">
        <v>298</v>
      </c>
      <c r="F199" s="122" t="s">
        <v>299</v>
      </c>
      <c r="J199" s="123">
        <f>BK199</f>
        <v>0</v>
      </c>
      <c r="L199" s="120"/>
      <c r="M199" s="124"/>
      <c r="P199" s="125">
        <f>P200</f>
        <v>0</v>
      </c>
      <c r="R199" s="125">
        <f>R200</f>
        <v>0</v>
      </c>
      <c r="T199" s="126">
        <f>T200</f>
        <v>0</v>
      </c>
      <c r="AR199" s="121" t="s">
        <v>143</v>
      </c>
      <c r="AT199" s="127" t="s">
        <v>71</v>
      </c>
      <c r="AU199" s="127" t="s">
        <v>72</v>
      </c>
      <c r="AY199" s="121" t="s">
        <v>123</v>
      </c>
      <c r="BK199" s="128">
        <f>BK200</f>
        <v>0</v>
      </c>
    </row>
    <row r="200" spans="2:65" s="1" customFormat="1" ht="16.5" customHeight="1">
      <c r="B200" s="131"/>
      <c r="C200" s="132" t="s">
        <v>471</v>
      </c>
      <c r="D200" s="132" t="s">
        <v>125</v>
      </c>
      <c r="E200" s="133" t="s">
        <v>301</v>
      </c>
      <c r="F200" s="134" t="s">
        <v>302</v>
      </c>
      <c r="G200" s="135" t="s">
        <v>303</v>
      </c>
      <c r="H200" s="136">
        <v>300</v>
      </c>
      <c r="I200" s="137"/>
      <c r="J200" s="137">
        <f>ROUND(I200*H200,2)</f>
        <v>0</v>
      </c>
      <c r="K200" s="138"/>
      <c r="L200" s="25"/>
      <c r="M200" s="155" t="s">
        <v>1</v>
      </c>
      <c r="N200" s="156" t="s">
        <v>38</v>
      </c>
      <c r="O200" s="157">
        <v>0</v>
      </c>
      <c r="P200" s="157">
        <f>O200*H200</f>
        <v>0</v>
      </c>
      <c r="Q200" s="157">
        <v>0</v>
      </c>
      <c r="R200" s="157">
        <f>Q200*H200</f>
        <v>0</v>
      </c>
      <c r="S200" s="157">
        <v>0</v>
      </c>
      <c r="T200" s="158">
        <f>S200*H200</f>
        <v>0</v>
      </c>
      <c r="AR200" s="143" t="s">
        <v>304</v>
      </c>
      <c r="AT200" s="143" t="s">
        <v>125</v>
      </c>
      <c r="AU200" s="143" t="s">
        <v>80</v>
      </c>
      <c r="AY200" s="13" t="s">
        <v>123</v>
      </c>
      <c r="BE200" s="144">
        <f>IF(N200="základná",J200,0)</f>
        <v>0</v>
      </c>
      <c r="BF200" s="144">
        <f>IF(N200="znížená",J200,0)</f>
        <v>0</v>
      </c>
      <c r="BG200" s="144">
        <f>IF(N200="zákl. prenesená",J200,0)</f>
        <v>0</v>
      </c>
      <c r="BH200" s="144">
        <f>IF(N200="zníž. prenesená",J200,0)</f>
        <v>0</v>
      </c>
      <c r="BI200" s="144">
        <f>IF(N200="nulová",J200,0)</f>
        <v>0</v>
      </c>
      <c r="BJ200" s="13" t="s">
        <v>130</v>
      </c>
      <c r="BK200" s="144">
        <f>ROUND(I200*H200,2)</f>
        <v>0</v>
      </c>
      <c r="BL200" s="13" t="s">
        <v>304</v>
      </c>
      <c r="BM200" s="143" t="s">
        <v>506</v>
      </c>
    </row>
    <row r="201" spans="2:65" s="1" customFormat="1" ht="7.05" customHeight="1">
      <c r="B201" s="40"/>
      <c r="C201" s="41"/>
      <c r="D201" s="41"/>
      <c r="E201" s="41"/>
      <c r="F201" s="41"/>
      <c r="G201" s="41"/>
      <c r="H201" s="41"/>
      <c r="I201" s="41"/>
      <c r="J201" s="41"/>
      <c r="K201" s="41"/>
      <c r="L201" s="25"/>
    </row>
  </sheetData>
  <autoFilter ref="C131:K200" xr:uid="{00000000-0009-0000-0000-000003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01"/>
  <sheetViews>
    <sheetView showGridLines="0" tabSelected="1" topLeftCell="A110" workbookViewId="0">
      <selection activeCell="C119" sqref="C119"/>
    </sheetView>
  </sheetViews>
  <sheetFormatPr defaultRowHeight="10.199999999999999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>
      <c r="L2" s="188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90</v>
      </c>
    </row>
    <row r="3" spans="2:46" ht="7.0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.05" customHeight="1">
      <c r="B4" s="16"/>
      <c r="D4" s="17" t="s">
        <v>527</v>
      </c>
      <c r="L4" s="16"/>
      <c r="M4" s="84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26.25" customHeight="1">
      <c r="B7" s="16"/>
      <c r="E7" s="197" t="str">
        <f>'Rekapitulácia stavby'!K6</f>
        <v>Poznávacia infraštruktúra v lesnom ekosystéme CHVÚ Čergov - Hradisko</v>
      </c>
      <c r="F7" s="198"/>
      <c r="G7" s="198"/>
      <c r="H7" s="198"/>
      <c r="L7" s="16"/>
    </row>
    <row r="8" spans="2:46" s="1" customFormat="1" ht="12" customHeight="1">
      <c r="B8" s="25"/>
      <c r="D8" s="22" t="s">
        <v>91</v>
      </c>
      <c r="L8" s="25"/>
    </row>
    <row r="9" spans="2:46" s="1" customFormat="1" ht="16.5" customHeight="1">
      <c r="B9" s="25"/>
      <c r="E9" s="159" t="s">
        <v>526</v>
      </c>
      <c r="F9" s="196"/>
      <c r="G9" s="196"/>
      <c r="H9" s="196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15. 11. 2022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1</v>
      </c>
      <c r="L14" s="25"/>
    </row>
    <row r="15" spans="2:46" s="1" customFormat="1" ht="18" customHeight="1">
      <c r="B15" s="25"/>
      <c r="E15" s="20" t="s">
        <v>23</v>
      </c>
      <c r="I15" s="22" t="s">
        <v>24</v>
      </c>
      <c r="J15" s="20" t="s">
        <v>1</v>
      </c>
      <c r="L15" s="25"/>
    </row>
    <row r="16" spans="2:46" s="1" customFormat="1" ht="7.0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1" t="str">
        <f>'Rekapitulácia stavby'!E14</f>
        <v xml:space="preserve"> </v>
      </c>
      <c r="F18" s="181"/>
      <c r="G18" s="181"/>
      <c r="H18" s="181"/>
      <c r="I18" s="22" t="s">
        <v>24</v>
      </c>
      <c r="J18" s="20" t="str">
        <f>'Rekapitulácia stavby'!AN14</f>
        <v/>
      </c>
      <c r="L18" s="25"/>
    </row>
    <row r="19" spans="2:12" s="1" customFormat="1" ht="7.0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22</v>
      </c>
      <c r="J20" s="20" t="s">
        <v>1</v>
      </c>
      <c r="L20" s="25"/>
    </row>
    <row r="21" spans="2:12" s="1" customFormat="1" ht="18" customHeight="1">
      <c r="B21" s="25"/>
      <c r="E21" s="20" t="s">
        <v>28</v>
      </c>
      <c r="I21" s="22" t="s">
        <v>24</v>
      </c>
      <c r="J21" s="20" t="s">
        <v>1</v>
      </c>
      <c r="L21" s="25"/>
    </row>
    <row r="22" spans="2:12" s="1" customFormat="1" ht="7.05" customHeight="1">
      <c r="B22" s="25"/>
      <c r="L22" s="25"/>
    </row>
    <row r="23" spans="2:12" s="1" customFormat="1" ht="12" customHeight="1">
      <c r="B23" s="25"/>
      <c r="D23" s="22" t="s">
        <v>30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7.0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5"/>
      <c r="E27" s="184" t="s">
        <v>1</v>
      </c>
      <c r="F27" s="184"/>
      <c r="G27" s="184"/>
      <c r="H27" s="184"/>
      <c r="L27" s="85"/>
    </row>
    <row r="28" spans="2:12" s="1" customFormat="1" ht="7.05" customHeight="1">
      <c r="B28" s="25"/>
      <c r="L28" s="25"/>
    </row>
    <row r="29" spans="2:12" s="1" customFormat="1" ht="7.0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32</v>
      </c>
      <c r="J30" s="62">
        <f>ROUND(J132, 2)</f>
        <v>0</v>
      </c>
      <c r="L30" s="25"/>
    </row>
    <row r="31" spans="2:12" s="1" customFormat="1" ht="7.0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" customHeight="1">
      <c r="B33" s="25"/>
      <c r="D33" s="51" t="s">
        <v>36</v>
      </c>
      <c r="E33" s="30" t="s">
        <v>37</v>
      </c>
      <c r="F33" s="87">
        <f>ROUND((SUM(BE132:BE200)),  2)</f>
        <v>0</v>
      </c>
      <c r="G33" s="88"/>
      <c r="H33" s="88"/>
      <c r="I33" s="89">
        <v>0.2</v>
      </c>
      <c r="J33" s="87">
        <f>ROUND(((SUM(BE132:BE200))*I33),  2)</f>
        <v>0</v>
      </c>
      <c r="L33" s="25"/>
    </row>
    <row r="34" spans="2:12" s="1" customFormat="1" ht="14.4" customHeight="1">
      <c r="B34" s="25"/>
      <c r="E34" s="30" t="s">
        <v>38</v>
      </c>
      <c r="F34" s="90">
        <f>ROUND((SUM(BF132:BF200)),  2)</f>
        <v>0</v>
      </c>
      <c r="I34" s="91">
        <v>0.2</v>
      </c>
      <c r="J34" s="90">
        <f>ROUND(((SUM(BF132:BF200))*I34),  2)</f>
        <v>0</v>
      </c>
      <c r="L34" s="25"/>
    </row>
    <row r="35" spans="2:12" s="1" customFormat="1" ht="14.4" hidden="1" customHeight="1">
      <c r="B35" s="25"/>
      <c r="E35" s="22" t="s">
        <v>39</v>
      </c>
      <c r="F35" s="90">
        <f>ROUND((SUM(BG132:BG200)),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40</v>
      </c>
      <c r="F36" s="90">
        <f>ROUND((SUM(BH132:BH200)),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41</v>
      </c>
      <c r="F37" s="87">
        <f>ROUND((SUM(BI132:BI200)),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7.05" customHeight="1">
      <c r="B38" s="25"/>
      <c r="L38" s="25"/>
    </row>
    <row r="39" spans="2:12" s="1" customFormat="1" ht="25.35" customHeight="1">
      <c r="B39" s="25"/>
      <c r="C39" s="92"/>
      <c r="D39" s="93" t="s">
        <v>42</v>
      </c>
      <c r="E39" s="53"/>
      <c r="F39" s="53"/>
      <c r="G39" s="94" t="s">
        <v>43</v>
      </c>
      <c r="H39" s="95" t="s">
        <v>44</v>
      </c>
      <c r="I39" s="53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7.0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5.05" customHeight="1">
      <c r="B82" s="25"/>
      <c r="C82" s="17" t="s">
        <v>528</v>
      </c>
      <c r="L82" s="25"/>
    </row>
    <row r="83" spans="2:47" s="1" customFormat="1" ht="7.0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26.25" customHeight="1">
      <c r="B85" s="25"/>
      <c r="E85" s="197" t="str">
        <f>E7</f>
        <v>Poznávacia infraštruktúra v lesnom ekosystéme CHVÚ Čergov - Hradisko</v>
      </c>
      <c r="F85" s="198"/>
      <c r="G85" s="198"/>
      <c r="H85" s="198"/>
      <c r="L85" s="25"/>
    </row>
    <row r="86" spans="2:47" s="1" customFormat="1" ht="12" customHeight="1">
      <c r="B86" s="25"/>
      <c r="C86" s="22" t="s">
        <v>91</v>
      </c>
      <c r="L86" s="25"/>
    </row>
    <row r="87" spans="2:47" s="1" customFormat="1" ht="16.5" customHeight="1">
      <c r="B87" s="25"/>
      <c r="E87" s="159" t="str">
        <f>E9</f>
        <v>04 - Pozorovateľňa 2</v>
      </c>
      <c r="F87" s="196"/>
      <c r="G87" s="196"/>
      <c r="H87" s="196"/>
      <c r="L87" s="25"/>
    </row>
    <row r="88" spans="2:47" s="1" customFormat="1" ht="7.0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Hradisko</v>
      </c>
      <c r="I89" s="22" t="s">
        <v>19</v>
      </c>
      <c r="J89" s="48" t="str">
        <f>IF(J12="","",J12)</f>
        <v>15. 11. 2022</v>
      </c>
      <c r="L89" s="25"/>
    </row>
    <row r="90" spans="2:47" s="1" customFormat="1" ht="7.05" customHeight="1">
      <c r="B90" s="25"/>
      <c r="L90" s="25"/>
    </row>
    <row r="91" spans="2:47" s="1" customFormat="1" ht="15.15" customHeight="1">
      <c r="B91" s="25"/>
      <c r="C91" s="22" t="s">
        <v>21</v>
      </c>
      <c r="F91" s="20" t="str">
        <f>E15</f>
        <v>Dobrovoľné združenie občanov Hradisko o.z.</v>
      </c>
      <c r="I91" s="22" t="s">
        <v>27</v>
      </c>
      <c r="J91" s="23" t="str">
        <f>E21</f>
        <v>Vladimír Kubinec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30</v>
      </c>
      <c r="J92" s="23" t="str">
        <f>E24</f>
        <v xml:space="preserve"> </v>
      </c>
      <c r="L92" s="25"/>
    </row>
    <row r="93" spans="2:47" s="1" customFormat="1" ht="10.199999999999999" customHeight="1">
      <c r="B93" s="25"/>
      <c r="L93" s="25"/>
    </row>
    <row r="94" spans="2:47" s="1" customFormat="1" ht="29.25" customHeight="1">
      <c r="B94" s="25"/>
      <c r="C94" s="100" t="s">
        <v>93</v>
      </c>
      <c r="D94" s="92"/>
      <c r="E94" s="92"/>
      <c r="F94" s="92"/>
      <c r="G94" s="92"/>
      <c r="H94" s="92"/>
      <c r="I94" s="92"/>
      <c r="J94" s="101" t="s">
        <v>94</v>
      </c>
      <c r="K94" s="92"/>
      <c r="L94" s="25"/>
    </row>
    <row r="95" spans="2:47" s="1" customFormat="1" ht="10.199999999999999" customHeight="1">
      <c r="B95" s="25"/>
      <c r="L95" s="25"/>
    </row>
    <row r="96" spans="2:47" s="1" customFormat="1" ht="22.8" customHeight="1">
      <c r="B96" s="25"/>
      <c r="C96" s="102" t="s">
        <v>95</v>
      </c>
      <c r="J96" s="62">
        <f>J132</f>
        <v>0</v>
      </c>
      <c r="L96" s="25"/>
      <c r="AU96" s="13" t="s">
        <v>96</v>
      </c>
    </row>
    <row r="97" spans="2:12" s="8" customFormat="1" ht="25.05" customHeight="1">
      <c r="B97" s="103"/>
      <c r="D97" s="104" t="s">
        <v>97</v>
      </c>
      <c r="E97" s="105"/>
      <c r="F97" s="105"/>
      <c r="G97" s="105"/>
      <c r="H97" s="105"/>
      <c r="I97" s="105"/>
      <c r="J97" s="106">
        <f>J133</f>
        <v>0</v>
      </c>
      <c r="L97" s="103"/>
    </row>
    <row r="98" spans="2:12" s="9" customFormat="1" ht="19.95" customHeight="1">
      <c r="B98" s="107"/>
      <c r="D98" s="108" t="s">
        <v>98</v>
      </c>
      <c r="E98" s="109"/>
      <c r="F98" s="109"/>
      <c r="G98" s="109"/>
      <c r="H98" s="109"/>
      <c r="I98" s="109"/>
      <c r="J98" s="110">
        <f>J134</f>
        <v>0</v>
      </c>
      <c r="L98" s="107"/>
    </row>
    <row r="99" spans="2:12" s="9" customFormat="1" ht="19.95" customHeight="1">
      <c r="B99" s="107"/>
      <c r="D99" s="108" t="s">
        <v>99</v>
      </c>
      <c r="E99" s="109"/>
      <c r="F99" s="109"/>
      <c r="G99" s="109"/>
      <c r="H99" s="109"/>
      <c r="I99" s="109"/>
      <c r="J99" s="110">
        <f>J143</f>
        <v>0</v>
      </c>
      <c r="L99" s="107"/>
    </row>
    <row r="100" spans="2:12" s="9" customFormat="1" ht="19.95" customHeight="1">
      <c r="B100" s="107"/>
      <c r="D100" s="108" t="s">
        <v>307</v>
      </c>
      <c r="E100" s="109"/>
      <c r="F100" s="109"/>
      <c r="G100" s="109"/>
      <c r="H100" s="109"/>
      <c r="I100" s="109"/>
      <c r="J100" s="110">
        <f>J149</f>
        <v>0</v>
      </c>
      <c r="L100" s="107"/>
    </row>
    <row r="101" spans="2:12" s="9" customFormat="1" ht="19.95" customHeight="1">
      <c r="B101" s="107"/>
      <c r="D101" s="108" t="s">
        <v>100</v>
      </c>
      <c r="E101" s="109"/>
      <c r="F101" s="109"/>
      <c r="G101" s="109"/>
      <c r="H101" s="109"/>
      <c r="I101" s="109"/>
      <c r="J101" s="110">
        <f>J151</f>
        <v>0</v>
      </c>
      <c r="L101" s="107"/>
    </row>
    <row r="102" spans="2:12" s="9" customFormat="1" ht="19.95" customHeight="1">
      <c r="B102" s="107"/>
      <c r="D102" s="108" t="s">
        <v>308</v>
      </c>
      <c r="E102" s="109"/>
      <c r="F102" s="109"/>
      <c r="G102" s="109"/>
      <c r="H102" s="109"/>
      <c r="I102" s="109"/>
      <c r="J102" s="110">
        <f>J153</f>
        <v>0</v>
      </c>
      <c r="L102" s="107"/>
    </row>
    <row r="103" spans="2:12" s="9" customFormat="1" ht="19.95" customHeight="1">
      <c r="B103" s="107"/>
      <c r="D103" s="108" t="s">
        <v>101</v>
      </c>
      <c r="E103" s="109"/>
      <c r="F103" s="109"/>
      <c r="G103" s="109"/>
      <c r="H103" s="109"/>
      <c r="I103" s="109"/>
      <c r="J103" s="110">
        <f>J159</f>
        <v>0</v>
      </c>
      <c r="L103" s="107"/>
    </row>
    <row r="104" spans="2:12" s="8" customFormat="1" ht="25.05" customHeight="1">
      <c r="B104" s="103"/>
      <c r="D104" s="104" t="s">
        <v>102</v>
      </c>
      <c r="E104" s="105"/>
      <c r="F104" s="105"/>
      <c r="G104" s="105"/>
      <c r="H104" s="105"/>
      <c r="I104" s="105"/>
      <c r="J104" s="106">
        <f>J161</f>
        <v>0</v>
      </c>
      <c r="L104" s="103"/>
    </row>
    <row r="105" spans="2:12" s="9" customFormat="1" ht="19.95" customHeight="1">
      <c r="B105" s="107"/>
      <c r="D105" s="108" t="s">
        <v>104</v>
      </c>
      <c r="E105" s="109"/>
      <c r="F105" s="109"/>
      <c r="G105" s="109"/>
      <c r="H105" s="109"/>
      <c r="I105" s="109"/>
      <c r="J105" s="110">
        <f>J162</f>
        <v>0</v>
      </c>
      <c r="L105" s="107"/>
    </row>
    <row r="106" spans="2:12" s="9" customFormat="1" ht="19.95" customHeight="1">
      <c r="B106" s="107"/>
      <c r="D106" s="108" t="s">
        <v>105</v>
      </c>
      <c r="E106" s="109"/>
      <c r="F106" s="109"/>
      <c r="G106" s="109"/>
      <c r="H106" s="109"/>
      <c r="I106" s="109"/>
      <c r="J106" s="110">
        <f>J171</f>
        <v>0</v>
      </c>
      <c r="L106" s="107"/>
    </row>
    <row r="107" spans="2:12" s="9" customFormat="1" ht="19.95" customHeight="1">
      <c r="B107" s="107"/>
      <c r="D107" s="108" t="s">
        <v>309</v>
      </c>
      <c r="E107" s="109"/>
      <c r="F107" s="109"/>
      <c r="G107" s="109"/>
      <c r="H107" s="109"/>
      <c r="I107" s="109"/>
      <c r="J107" s="110">
        <f>J185</f>
        <v>0</v>
      </c>
      <c r="L107" s="107"/>
    </row>
    <row r="108" spans="2:12" s="9" customFormat="1" ht="19.95" customHeight="1">
      <c r="B108" s="107"/>
      <c r="D108" s="108" t="s">
        <v>107</v>
      </c>
      <c r="E108" s="109"/>
      <c r="F108" s="109"/>
      <c r="G108" s="109"/>
      <c r="H108" s="109"/>
      <c r="I108" s="109"/>
      <c r="J108" s="110">
        <f>J190</f>
        <v>0</v>
      </c>
      <c r="L108" s="107"/>
    </row>
    <row r="109" spans="2:12" s="9" customFormat="1" ht="19.95" customHeight="1">
      <c r="B109" s="107"/>
      <c r="D109" s="108" t="s">
        <v>108</v>
      </c>
      <c r="E109" s="109"/>
      <c r="F109" s="109"/>
      <c r="G109" s="109"/>
      <c r="H109" s="109"/>
      <c r="I109" s="109"/>
      <c r="J109" s="110">
        <f>J193</f>
        <v>0</v>
      </c>
      <c r="L109" s="107"/>
    </row>
    <row r="110" spans="2:12" s="8" customFormat="1" ht="25.05" customHeight="1">
      <c r="B110" s="103"/>
      <c r="D110" s="104" t="s">
        <v>310</v>
      </c>
      <c r="E110" s="105"/>
      <c r="F110" s="105"/>
      <c r="G110" s="105"/>
      <c r="H110" s="105"/>
      <c r="I110" s="105"/>
      <c r="J110" s="106">
        <f>J195</f>
        <v>0</v>
      </c>
      <c r="L110" s="103"/>
    </row>
    <row r="111" spans="2:12" s="9" customFormat="1" ht="19.95" customHeight="1">
      <c r="B111" s="107"/>
      <c r="D111" s="108" t="s">
        <v>311</v>
      </c>
      <c r="E111" s="109"/>
      <c r="F111" s="109"/>
      <c r="G111" s="109"/>
      <c r="H111" s="109"/>
      <c r="I111" s="109"/>
      <c r="J111" s="110">
        <f>J196</f>
        <v>0</v>
      </c>
      <c r="L111" s="107"/>
    </row>
    <row r="112" spans="2:12" s="8" customFormat="1" ht="25.05" customHeight="1">
      <c r="B112" s="103"/>
      <c r="D112" s="104" t="s">
        <v>109</v>
      </c>
      <c r="E112" s="105"/>
      <c r="F112" s="105"/>
      <c r="G112" s="105"/>
      <c r="H112" s="105"/>
      <c r="I112" s="105"/>
      <c r="J112" s="106">
        <f>J199</f>
        <v>0</v>
      </c>
      <c r="L112" s="103"/>
    </row>
    <row r="113" spans="2:12" s="1" customFormat="1" ht="21.75" customHeight="1">
      <c r="B113" s="25"/>
      <c r="L113" s="25"/>
    </row>
    <row r="114" spans="2:12" s="1" customFormat="1" ht="7.05" customHeight="1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25"/>
    </row>
    <row r="118" spans="2:12" s="1" customFormat="1" ht="7.05" customHeight="1"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25"/>
    </row>
    <row r="119" spans="2:12" s="1" customFormat="1" ht="25.05" customHeight="1">
      <c r="B119" s="25"/>
      <c r="C119" s="17" t="s">
        <v>527</v>
      </c>
      <c r="L119" s="25"/>
    </row>
    <row r="120" spans="2:12" s="1" customFormat="1" ht="7.05" customHeight="1">
      <c r="B120" s="25"/>
      <c r="L120" s="25"/>
    </row>
    <row r="121" spans="2:12" s="1" customFormat="1" ht="12" customHeight="1">
      <c r="B121" s="25"/>
      <c r="C121" s="22" t="s">
        <v>13</v>
      </c>
      <c r="L121" s="25"/>
    </row>
    <row r="122" spans="2:12" s="1" customFormat="1" ht="26.25" customHeight="1">
      <c r="B122" s="25"/>
      <c r="E122" s="197" t="str">
        <f>E7</f>
        <v>Poznávacia infraštruktúra v lesnom ekosystéme CHVÚ Čergov - Hradisko</v>
      </c>
      <c r="F122" s="198"/>
      <c r="G122" s="198"/>
      <c r="H122" s="198"/>
      <c r="L122" s="25"/>
    </row>
    <row r="123" spans="2:12" s="1" customFormat="1" ht="12" customHeight="1">
      <c r="B123" s="25"/>
      <c r="C123" s="22" t="s">
        <v>91</v>
      </c>
      <c r="L123" s="25"/>
    </row>
    <row r="124" spans="2:12" s="1" customFormat="1" ht="16.5" customHeight="1">
      <c r="B124" s="25"/>
      <c r="E124" s="159" t="str">
        <f>E9</f>
        <v>04 - Pozorovateľňa 2</v>
      </c>
      <c r="F124" s="196"/>
      <c r="G124" s="196"/>
      <c r="H124" s="196"/>
      <c r="L124" s="25"/>
    </row>
    <row r="125" spans="2:12" s="1" customFormat="1" ht="7.05" customHeight="1">
      <c r="B125" s="25"/>
      <c r="L125" s="25"/>
    </row>
    <row r="126" spans="2:12" s="1" customFormat="1" ht="12" customHeight="1">
      <c r="B126" s="25"/>
      <c r="C126" s="22" t="s">
        <v>17</v>
      </c>
      <c r="F126" s="20" t="str">
        <f>F12</f>
        <v>Hradisko</v>
      </c>
      <c r="I126" s="22" t="s">
        <v>19</v>
      </c>
      <c r="J126" s="48" t="str">
        <f>IF(J12="","",J12)</f>
        <v>15. 11. 2022</v>
      </c>
      <c r="L126" s="25"/>
    </row>
    <row r="127" spans="2:12" s="1" customFormat="1" ht="7.05" customHeight="1">
      <c r="B127" s="25"/>
      <c r="L127" s="25"/>
    </row>
    <row r="128" spans="2:12" s="1" customFormat="1" ht="15.15" customHeight="1">
      <c r="B128" s="25"/>
      <c r="C128" s="22" t="s">
        <v>21</v>
      </c>
      <c r="F128" s="20" t="str">
        <f>E15</f>
        <v>Dobrovoľné združenie občanov Hradisko o.z.</v>
      </c>
      <c r="I128" s="22" t="s">
        <v>27</v>
      </c>
      <c r="J128" s="23" t="str">
        <f>E21</f>
        <v>Vladimír Kubinec</v>
      </c>
      <c r="L128" s="25"/>
    </row>
    <row r="129" spans="2:65" s="1" customFormat="1" ht="15.15" customHeight="1">
      <c r="B129" s="25"/>
      <c r="C129" s="22" t="s">
        <v>25</v>
      </c>
      <c r="F129" s="20" t="str">
        <f>IF(E18="","",E18)</f>
        <v xml:space="preserve"> </v>
      </c>
      <c r="I129" s="22" t="s">
        <v>30</v>
      </c>
      <c r="J129" s="23" t="str">
        <f>E24</f>
        <v xml:space="preserve"> </v>
      </c>
      <c r="L129" s="25"/>
    </row>
    <row r="130" spans="2:65" s="1" customFormat="1" ht="10.199999999999999" customHeight="1">
      <c r="B130" s="25"/>
      <c r="L130" s="25"/>
    </row>
    <row r="131" spans="2:65" s="10" customFormat="1" ht="29.25" customHeight="1">
      <c r="B131" s="111"/>
      <c r="C131" s="112" t="s">
        <v>110</v>
      </c>
      <c r="D131" s="113" t="s">
        <v>57</v>
      </c>
      <c r="E131" s="113" t="s">
        <v>53</v>
      </c>
      <c r="F131" s="113" t="s">
        <v>54</v>
      </c>
      <c r="G131" s="113" t="s">
        <v>111</v>
      </c>
      <c r="H131" s="113" t="s">
        <v>112</v>
      </c>
      <c r="I131" s="113" t="s">
        <v>113</v>
      </c>
      <c r="J131" s="114" t="s">
        <v>94</v>
      </c>
      <c r="K131" s="115" t="s">
        <v>114</v>
      </c>
      <c r="L131" s="111"/>
      <c r="M131" s="55" t="s">
        <v>1</v>
      </c>
      <c r="N131" s="56" t="s">
        <v>36</v>
      </c>
      <c r="O131" s="56" t="s">
        <v>115</v>
      </c>
      <c r="P131" s="56" t="s">
        <v>116</v>
      </c>
      <c r="Q131" s="56" t="s">
        <v>117</v>
      </c>
      <c r="R131" s="56" t="s">
        <v>118</v>
      </c>
      <c r="S131" s="56" t="s">
        <v>119</v>
      </c>
      <c r="T131" s="57" t="s">
        <v>120</v>
      </c>
    </row>
    <row r="132" spans="2:65" s="1" customFormat="1" ht="22.8" customHeight="1">
      <c r="B132" s="25"/>
      <c r="C132" s="60" t="s">
        <v>95</v>
      </c>
      <c r="J132" s="116">
        <f>BK132</f>
        <v>0</v>
      </c>
      <c r="L132" s="25"/>
      <c r="M132" s="58"/>
      <c r="N132" s="49"/>
      <c r="O132" s="49"/>
      <c r="P132" s="117">
        <f>P133+P161+P195+P199</f>
        <v>244.68568857000002</v>
      </c>
      <c r="Q132" s="49"/>
      <c r="R132" s="117">
        <f>R133+R161+R195+R199</f>
        <v>14.228761719999998</v>
      </c>
      <c r="S132" s="49"/>
      <c r="T132" s="118">
        <f>T133+T161+T195+T199</f>
        <v>0</v>
      </c>
      <c r="AT132" s="13" t="s">
        <v>71</v>
      </c>
      <c r="AU132" s="13" t="s">
        <v>96</v>
      </c>
      <c r="BK132" s="119">
        <f>BK133+BK161+BK195+BK199</f>
        <v>0</v>
      </c>
    </row>
    <row r="133" spans="2:65" s="11" customFormat="1" ht="25.95" customHeight="1">
      <c r="B133" s="120"/>
      <c r="D133" s="121" t="s">
        <v>71</v>
      </c>
      <c r="E133" s="122" t="s">
        <v>121</v>
      </c>
      <c r="F133" s="122" t="s">
        <v>122</v>
      </c>
      <c r="J133" s="123">
        <f>BK133</f>
        <v>0</v>
      </c>
      <c r="L133" s="120"/>
      <c r="M133" s="124"/>
      <c r="P133" s="125">
        <f>P134+P143+P149+P151+P153+P159</f>
        <v>22.828501969999998</v>
      </c>
      <c r="R133" s="125">
        <f>R134+R143+R149+R151+R153+R159</f>
        <v>9.4630115599999982</v>
      </c>
      <c r="T133" s="126">
        <f>T134+T143+T149+T151+T153+T159</f>
        <v>0</v>
      </c>
      <c r="AR133" s="121" t="s">
        <v>80</v>
      </c>
      <c r="AT133" s="127" t="s">
        <v>71</v>
      </c>
      <c r="AU133" s="127" t="s">
        <v>72</v>
      </c>
      <c r="AY133" s="121" t="s">
        <v>123</v>
      </c>
      <c r="BK133" s="128">
        <f>BK134+BK143+BK149+BK151+BK153+BK159</f>
        <v>0</v>
      </c>
    </row>
    <row r="134" spans="2:65" s="11" customFormat="1" ht="22.8" customHeight="1">
      <c r="B134" s="120"/>
      <c r="D134" s="121" t="s">
        <v>71</v>
      </c>
      <c r="E134" s="129" t="s">
        <v>80</v>
      </c>
      <c r="F134" s="129" t="s">
        <v>124</v>
      </c>
      <c r="J134" s="130">
        <f>BK134</f>
        <v>0</v>
      </c>
      <c r="L134" s="120"/>
      <c r="M134" s="124"/>
      <c r="P134" s="125">
        <f>SUM(P135:P142)</f>
        <v>6.7027709999999994</v>
      </c>
      <c r="R134" s="125">
        <f>SUM(R135:R142)</f>
        <v>0</v>
      </c>
      <c r="T134" s="126">
        <f>SUM(T135:T142)</f>
        <v>0</v>
      </c>
      <c r="AR134" s="121" t="s">
        <v>80</v>
      </c>
      <c r="AT134" s="127" t="s">
        <v>71</v>
      </c>
      <c r="AU134" s="127" t="s">
        <v>80</v>
      </c>
      <c r="AY134" s="121" t="s">
        <v>123</v>
      </c>
      <c r="BK134" s="128">
        <f>SUM(BK135:BK142)</f>
        <v>0</v>
      </c>
    </row>
    <row r="135" spans="2:65" s="1" customFormat="1" ht="24.15" customHeight="1">
      <c r="B135" s="131"/>
      <c r="C135" s="132" t="s">
        <v>80</v>
      </c>
      <c r="D135" s="132" t="s">
        <v>125</v>
      </c>
      <c r="E135" s="133" t="s">
        <v>132</v>
      </c>
      <c r="F135" s="134" t="s">
        <v>133</v>
      </c>
      <c r="G135" s="135" t="s">
        <v>134</v>
      </c>
      <c r="H135" s="136">
        <v>3.8250000000000002</v>
      </c>
      <c r="I135" s="137"/>
      <c r="J135" s="137">
        <f t="shared" ref="J135:J142" si="0">ROUND(I135*H135,2)</f>
        <v>0</v>
      </c>
      <c r="K135" s="138"/>
      <c r="L135" s="25"/>
      <c r="M135" s="139" t="s">
        <v>1</v>
      </c>
      <c r="N135" s="140" t="s">
        <v>38</v>
      </c>
      <c r="O135" s="141">
        <v>0.46</v>
      </c>
      <c r="P135" s="141">
        <f t="shared" ref="P135:P142" si="1">O135*H135</f>
        <v>1.7595000000000001</v>
      </c>
      <c r="Q135" s="141">
        <v>0</v>
      </c>
      <c r="R135" s="141">
        <f t="shared" ref="R135:R142" si="2">Q135*H135</f>
        <v>0</v>
      </c>
      <c r="S135" s="141">
        <v>0</v>
      </c>
      <c r="T135" s="142">
        <f t="shared" ref="T135:T142" si="3">S135*H135</f>
        <v>0</v>
      </c>
      <c r="AR135" s="143" t="s">
        <v>129</v>
      </c>
      <c r="AT135" s="143" t="s">
        <v>125</v>
      </c>
      <c r="AU135" s="143" t="s">
        <v>130</v>
      </c>
      <c r="AY135" s="13" t="s">
        <v>123</v>
      </c>
      <c r="BE135" s="144">
        <f t="shared" ref="BE135:BE142" si="4">IF(N135="základná",J135,0)</f>
        <v>0</v>
      </c>
      <c r="BF135" s="144">
        <f t="shared" ref="BF135:BF142" si="5">IF(N135="znížená",J135,0)</f>
        <v>0</v>
      </c>
      <c r="BG135" s="144">
        <f t="shared" ref="BG135:BG142" si="6">IF(N135="zákl. prenesená",J135,0)</f>
        <v>0</v>
      </c>
      <c r="BH135" s="144">
        <f t="shared" ref="BH135:BH142" si="7">IF(N135="zníž. prenesená",J135,0)</f>
        <v>0</v>
      </c>
      <c r="BI135" s="144">
        <f t="shared" ref="BI135:BI142" si="8">IF(N135="nulová",J135,0)</f>
        <v>0</v>
      </c>
      <c r="BJ135" s="13" t="s">
        <v>130</v>
      </c>
      <c r="BK135" s="144">
        <f t="shared" ref="BK135:BK142" si="9">ROUND(I135*H135,2)</f>
        <v>0</v>
      </c>
      <c r="BL135" s="13" t="s">
        <v>129</v>
      </c>
      <c r="BM135" s="143" t="s">
        <v>312</v>
      </c>
    </row>
    <row r="136" spans="2:65" s="1" customFormat="1" ht="24.15" customHeight="1">
      <c r="B136" s="131"/>
      <c r="C136" s="132" t="s">
        <v>130</v>
      </c>
      <c r="D136" s="132" t="s">
        <v>125</v>
      </c>
      <c r="E136" s="133" t="s">
        <v>137</v>
      </c>
      <c r="F136" s="134" t="s">
        <v>138</v>
      </c>
      <c r="G136" s="135" t="s">
        <v>134</v>
      </c>
      <c r="H136" s="136">
        <v>3.8250000000000002</v>
      </c>
      <c r="I136" s="137"/>
      <c r="J136" s="137">
        <f t="shared" si="0"/>
        <v>0</v>
      </c>
      <c r="K136" s="138"/>
      <c r="L136" s="25"/>
      <c r="M136" s="139" t="s">
        <v>1</v>
      </c>
      <c r="N136" s="140" t="s">
        <v>38</v>
      </c>
      <c r="O136" s="141">
        <v>5.6000000000000001E-2</v>
      </c>
      <c r="P136" s="141">
        <f t="shared" si="1"/>
        <v>0.2142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129</v>
      </c>
      <c r="AT136" s="143" t="s">
        <v>125</v>
      </c>
      <c r="AU136" s="143" t="s">
        <v>130</v>
      </c>
      <c r="AY136" s="13" t="s">
        <v>123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130</v>
      </c>
      <c r="BK136" s="144">
        <f t="shared" si="9"/>
        <v>0</v>
      </c>
      <c r="BL136" s="13" t="s">
        <v>129</v>
      </c>
      <c r="BM136" s="143" t="s">
        <v>313</v>
      </c>
    </row>
    <row r="137" spans="2:65" s="1" customFormat="1" ht="21.75" customHeight="1">
      <c r="B137" s="131"/>
      <c r="C137" s="132" t="s">
        <v>136</v>
      </c>
      <c r="D137" s="132" t="s">
        <v>125</v>
      </c>
      <c r="E137" s="133" t="s">
        <v>314</v>
      </c>
      <c r="F137" s="134" t="s">
        <v>315</v>
      </c>
      <c r="G137" s="135" t="s">
        <v>134</v>
      </c>
      <c r="H137" s="136">
        <v>1.944</v>
      </c>
      <c r="I137" s="137"/>
      <c r="J137" s="137">
        <f t="shared" si="0"/>
        <v>0</v>
      </c>
      <c r="K137" s="138"/>
      <c r="L137" s="25"/>
      <c r="M137" s="139" t="s">
        <v>1</v>
      </c>
      <c r="N137" s="140" t="s">
        <v>38</v>
      </c>
      <c r="O137" s="141">
        <v>0.83799999999999997</v>
      </c>
      <c r="P137" s="141">
        <f t="shared" si="1"/>
        <v>1.6290719999999999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129</v>
      </c>
      <c r="AT137" s="143" t="s">
        <v>125</v>
      </c>
      <c r="AU137" s="143" t="s">
        <v>130</v>
      </c>
      <c r="AY137" s="13" t="s">
        <v>123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130</v>
      </c>
      <c r="BK137" s="144">
        <f t="shared" si="9"/>
        <v>0</v>
      </c>
      <c r="BL137" s="13" t="s">
        <v>129</v>
      </c>
      <c r="BM137" s="143" t="s">
        <v>508</v>
      </c>
    </row>
    <row r="138" spans="2:65" s="1" customFormat="1" ht="24.15" customHeight="1">
      <c r="B138" s="131"/>
      <c r="C138" s="132" t="s">
        <v>129</v>
      </c>
      <c r="D138" s="132" t="s">
        <v>125</v>
      </c>
      <c r="E138" s="133" t="s">
        <v>317</v>
      </c>
      <c r="F138" s="134" t="s">
        <v>318</v>
      </c>
      <c r="G138" s="135" t="s">
        <v>134</v>
      </c>
      <c r="H138" s="136">
        <v>1.944</v>
      </c>
      <c r="I138" s="137"/>
      <c r="J138" s="137">
        <f t="shared" si="0"/>
        <v>0</v>
      </c>
      <c r="K138" s="138"/>
      <c r="L138" s="25"/>
      <c r="M138" s="139" t="s">
        <v>1</v>
      </c>
      <c r="N138" s="140" t="s">
        <v>38</v>
      </c>
      <c r="O138" s="141">
        <v>4.2000000000000003E-2</v>
      </c>
      <c r="P138" s="141">
        <f t="shared" si="1"/>
        <v>8.1647999999999998E-2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129</v>
      </c>
      <c r="AT138" s="143" t="s">
        <v>125</v>
      </c>
      <c r="AU138" s="143" t="s">
        <v>130</v>
      </c>
      <c r="AY138" s="13" t="s">
        <v>123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130</v>
      </c>
      <c r="BK138" s="144">
        <f t="shared" si="9"/>
        <v>0</v>
      </c>
      <c r="BL138" s="13" t="s">
        <v>129</v>
      </c>
      <c r="BM138" s="143" t="s">
        <v>509</v>
      </c>
    </row>
    <row r="139" spans="2:65" s="1" customFormat="1" ht="37.799999999999997" customHeight="1">
      <c r="B139" s="131"/>
      <c r="C139" s="132" t="s">
        <v>143</v>
      </c>
      <c r="D139" s="132" t="s">
        <v>125</v>
      </c>
      <c r="E139" s="133" t="s">
        <v>323</v>
      </c>
      <c r="F139" s="134" t="s">
        <v>324</v>
      </c>
      <c r="G139" s="135" t="s">
        <v>134</v>
      </c>
      <c r="H139" s="136">
        <v>5.7690000000000001</v>
      </c>
      <c r="I139" s="137"/>
      <c r="J139" s="137">
        <f t="shared" si="0"/>
        <v>0</v>
      </c>
      <c r="K139" s="138"/>
      <c r="L139" s="25"/>
      <c r="M139" s="139" t="s">
        <v>1</v>
      </c>
      <c r="N139" s="140" t="s">
        <v>38</v>
      </c>
      <c r="O139" s="141">
        <v>0.38200000000000001</v>
      </c>
      <c r="P139" s="141">
        <f t="shared" si="1"/>
        <v>2.2037580000000001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129</v>
      </c>
      <c r="AT139" s="143" t="s">
        <v>125</v>
      </c>
      <c r="AU139" s="143" t="s">
        <v>130</v>
      </c>
      <c r="AY139" s="13" t="s">
        <v>123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130</v>
      </c>
      <c r="BK139" s="144">
        <f t="shared" si="9"/>
        <v>0</v>
      </c>
      <c r="BL139" s="13" t="s">
        <v>129</v>
      </c>
      <c r="BM139" s="143" t="s">
        <v>325</v>
      </c>
    </row>
    <row r="140" spans="2:65" s="1" customFormat="1" ht="37.799999999999997" customHeight="1">
      <c r="B140" s="131"/>
      <c r="C140" s="132" t="s">
        <v>147</v>
      </c>
      <c r="D140" s="132" t="s">
        <v>125</v>
      </c>
      <c r="E140" s="133" t="s">
        <v>326</v>
      </c>
      <c r="F140" s="134" t="s">
        <v>327</v>
      </c>
      <c r="G140" s="135" t="s">
        <v>134</v>
      </c>
      <c r="H140" s="136">
        <v>5.7690000000000001</v>
      </c>
      <c r="I140" s="137"/>
      <c r="J140" s="137">
        <f t="shared" si="0"/>
        <v>0</v>
      </c>
      <c r="K140" s="138"/>
      <c r="L140" s="25"/>
      <c r="M140" s="139" t="s">
        <v>1</v>
      </c>
      <c r="N140" s="140" t="s">
        <v>38</v>
      </c>
      <c r="O140" s="141">
        <v>6.6000000000000003E-2</v>
      </c>
      <c r="P140" s="141">
        <f t="shared" si="1"/>
        <v>0.38075400000000004</v>
      </c>
      <c r="Q140" s="141">
        <v>0</v>
      </c>
      <c r="R140" s="141">
        <f t="shared" si="2"/>
        <v>0</v>
      </c>
      <c r="S140" s="141">
        <v>0</v>
      </c>
      <c r="T140" s="142">
        <f t="shared" si="3"/>
        <v>0</v>
      </c>
      <c r="AR140" s="143" t="s">
        <v>129</v>
      </c>
      <c r="AT140" s="143" t="s">
        <v>125</v>
      </c>
      <c r="AU140" s="143" t="s">
        <v>130</v>
      </c>
      <c r="AY140" s="13" t="s">
        <v>123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130</v>
      </c>
      <c r="BK140" s="144">
        <f t="shared" si="9"/>
        <v>0</v>
      </c>
      <c r="BL140" s="13" t="s">
        <v>129</v>
      </c>
      <c r="BM140" s="143" t="s">
        <v>328</v>
      </c>
    </row>
    <row r="141" spans="2:65" s="1" customFormat="1" ht="33" customHeight="1">
      <c r="B141" s="131"/>
      <c r="C141" s="132" t="s">
        <v>151</v>
      </c>
      <c r="D141" s="132" t="s">
        <v>125</v>
      </c>
      <c r="E141" s="133" t="s">
        <v>329</v>
      </c>
      <c r="F141" s="134" t="s">
        <v>330</v>
      </c>
      <c r="G141" s="135" t="s">
        <v>134</v>
      </c>
      <c r="H141" s="136">
        <v>5.7690000000000001</v>
      </c>
      <c r="I141" s="137"/>
      <c r="J141" s="137">
        <f t="shared" si="0"/>
        <v>0</v>
      </c>
      <c r="K141" s="138"/>
      <c r="L141" s="25"/>
      <c r="M141" s="139" t="s">
        <v>1</v>
      </c>
      <c r="N141" s="140" t="s">
        <v>38</v>
      </c>
      <c r="O141" s="141">
        <v>3.1E-2</v>
      </c>
      <c r="P141" s="141">
        <f t="shared" si="1"/>
        <v>0.178839</v>
      </c>
      <c r="Q141" s="141">
        <v>0</v>
      </c>
      <c r="R141" s="141">
        <f t="shared" si="2"/>
        <v>0</v>
      </c>
      <c r="S141" s="141">
        <v>0</v>
      </c>
      <c r="T141" s="142">
        <f t="shared" si="3"/>
        <v>0</v>
      </c>
      <c r="AR141" s="143" t="s">
        <v>129</v>
      </c>
      <c r="AT141" s="143" t="s">
        <v>125</v>
      </c>
      <c r="AU141" s="143" t="s">
        <v>130</v>
      </c>
      <c r="AY141" s="13" t="s">
        <v>123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3" t="s">
        <v>130</v>
      </c>
      <c r="BK141" s="144">
        <f t="shared" si="9"/>
        <v>0</v>
      </c>
      <c r="BL141" s="13" t="s">
        <v>129</v>
      </c>
      <c r="BM141" s="143" t="s">
        <v>331</v>
      </c>
    </row>
    <row r="142" spans="2:65" s="1" customFormat="1" ht="21.75" customHeight="1">
      <c r="B142" s="131"/>
      <c r="C142" s="132" t="s">
        <v>157</v>
      </c>
      <c r="D142" s="132" t="s">
        <v>125</v>
      </c>
      <c r="E142" s="133" t="s">
        <v>152</v>
      </c>
      <c r="F142" s="134" t="s">
        <v>153</v>
      </c>
      <c r="G142" s="135" t="s">
        <v>154</v>
      </c>
      <c r="H142" s="136">
        <v>15</v>
      </c>
      <c r="I142" s="137"/>
      <c r="J142" s="137">
        <f t="shared" si="0"/>
        <v>0</v>
      </c>
      <c r="K142" s="138"/>
      <c r="L142" s="25"/>
      <c r="M142" s="139" t="s">
        <v>1</v>
      </c>
      <c r="N142" s="140" t="s">
        <v>38</v>
      </c>
      <c r="O142" s="141">
        <v>1.7000000000000001E-2</v>
      </c>
      <c r="P142" s="141">
        <f t="shared" si="1"/>
        <v>0.255</v>
      </c>
      <c r="Q142" s="141">
        <v>0</v>
      </c>
      <c r="R142" s="141">
        <f t="shared" si="2"/>
        <v>0</v>
      </c>
      <c r="S142" s="141">
        <v>0</v>
      </c>
      <c r="T142" s="142">
        <f t="shared" si="3"/>
        <v>0</v>
      </c>
      <c r="AR142" s="143" t="s">
        <v>129</v>
      </c>
      <c r="AT142" s="143" t="s">
        <v>125</v>
      </c>
      <c r="AU142" s="143" t="s">
        <v>130</v>
      </c>
      <c r="AY142" s="13" t="s">
        <v>123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13" t="s">
        <v>130</v>
      </c>
      <c r="BK142" s="144">
        <f t="shared" si="9"/>
        <v>0</v>
      </c>
      <c r="BL142" s="13" t="s">
        <v>129</v>
      </c>
      <c r="BM142" s="143" t="s">
        <v>332</v>
      </c>
    </row>
    <row r="143" spans="2:65" s="11" customFormat="1" ht="22.8" customHeight="1">
      <c r="B143" s="120"/>
      <c r="D143" s="121" t="s">
        <v>71</v>
      </c>
      <c r="E143" s="129" t="s">
        <v>130</v>
      </c>
      <c r="F143" s="129" t="s">
        <v>156</v>
      </c>
      <c r="J143" s="130">
        <f>BK143</f>
        <v>0</v>
      </c>
      <c r="L143" s="120"/>
      <c r="M143" s="124"/>
      <c r="P143" s="125">
        <f>SUM(P144:P148)</f>
        <v>4.3596317999999998</v>
      </c>
      <c r="R143" s="125">
        <f>SUM(R144:R148)</f>
        <v>6.272092709999999</v>
      </c>
      <c r="T143" s="126">
        <f>SUM(T144:T148)</f>
        <v>0</v>
      </c>
      <c r="AR143" s="121" t="s">
        <v>80</v>
      </c>
      <c r="AT143" s="127" t="s">
        <v>71</v>
      </c>
      <c r="AU143" s="127" t="s">
        <v>80</v>
      </c>
      <c r="AY143" s="121" t="s">
        <v>123</v>
      </c>
      <c r="BK143" s="128">
        <f>SUM(BK144:BK148)</f>
        <v>0</v>
      </c>
    </row>
    <row r="144" spans="2:65" s="1" customFormat="1" ht="24.15" customHeight="1">
      <c r="B144" s="131"/>
      <c r="C144" s="132" t="s">
        <v>161</v>
      </c>
      <c r="D144" s="132" t="s">
        <v>125</v>
      </c>
      <c r="E144" s="133" t="s">
        <v>333</v>
      </c>
      <c r="F144" s="134" t="s">
        <v>334</v>
      </c>
      <c r="G144" s="135" t="s">
        <v>134</v>
      </c>
      <c r="H144" s="136">
        <v>0.216</v>
      </c>
      <c r="I144" s="137"/>
      <c r="J144" s="137">
        <f>ROUND(I144*H144,2)</f>
        <v>0</v>
      </c>
      <c r="K144" s="138"/>
      <c r="L144" s="25"/>
      <c r="M144" s="139" t="s">
        <v>1</v>
      </c>
      <c r="N144" s="140" t="s">
        <v>38</v>
      </c>
      <c r="O144" s="141">
        <v>1.1317999999999999</v>
      </c>
      <c r="P144" s="141">
        <f>O144*H144</f>
        <v>0.24446879999999999</v>
      </c>
      <c r="Q144" s="141">
        <v>2.0699999999999998</v>
      </c>
      <c r="R144" s="141">
        <f>Q144*H144</f>
        <v>0.44711999999999996</v>
      </c>
      <c r="S144" s="141">
        <v>0</v>
      </c>
      <c r="T144" s="142">
        <f>S144*H144</f>
        <v>0</v>
      </c>
      <c r="AR144" s="143" t="s">
        <v>129</v>
      </c>
      <c r="AT144" s="143" t="s">
        <v>125</v>
      </c>
      <c r="AU144" s="143" t="s">
        <v>130</v>
      </c>
      <c r="AY144" s="13" t="s">
        <v>123</v>
      </c>
      <c r="BE144" s="144">
        <f>IF(N144="základná",J144,0)</f>
        <v>0</v>
      </c>
      <c r="BF144" s="144">
        <f>IF(N144="znížená",J144,0)</f>
        <v>0</v>
      </c>
      <c r="BG144" s="144">
        <f>IF(N144="zákl. prenesená",J144,0)</f>
        <v>0</v>
      </c>
      <c r="BH144" s="144">
        <f>IF(N144="zníž. prenesená",J144,0)</f>
        <v>0</v>
      </c>
      <c r="BI144" s="144">
        <f>IF(N144="nulová",J144,0)</f>
        <v>0</v>
      </c>
      <c r="BJ144" s="13" t="s">
        <v>130</v>
      </c>
      <c r="BK144" s="144">
        <f>ROUND(I144*H144,2)</f>
        <v>0</v>
      </c>
      <c r="BL144" s="13" t="s">
        <v>129</v>
      </c>
      <c r="BM144" s="143" t="s">
        <v>510</v>
      </c>
    </row>
    <row r="145" spans="2:65" s="1" customFormat="1" ht="37.799999999999997" customHeight="1">
      <c r="B145" s="131"/>
      <c r="C145" s="132" t="s">
        <v>167</v>
      </c>
      <c r="D145" s="132" t="s">
        <v>125</v>
      </c>
      <c r="E145" s="133" t="s">
        <v>336</v>
      </c>
      <c r="F145" s="134" t="s">
        <v>337</v>
      </c>
      <c r="G145" s="135" t="s">
        <v>134</v>
      </c>
      <c r="H145" s="136">
        <v>0.76500000000000001</v>
      </c>
      <c r="I145" s="137"/>
      <c r="J145" s="137">
        <f>ROUND(I145*H145,2)</f>
        <v>0</v>
      </c>
      <c r="K145" s="138"/>
      <c r="L145" s="25"/>
      <c r="M145" s="139" t="s">
        <v>1</v>
      </c>
      <c r="N145" s="140" t="s">
        <v>38</v>
      </c>
      <c r="O145" s="141">
        <v>3.2629999999999999</v>
      </c>
      <c r="P145" s="141">
        <f>O145*H145</f>
        <v>2.4961950000000002</v>
      </c>
      <c r="Q145" s="141">
        <v>2.15307</v>
      </c>
      <c r="R145" s="141">
        <f>Q145*H145</f>
        <v>1.6470985500000002</v>
      </c>
      <c r="S145" s="141">
        <v>0</v>
      </c>
      <c r="T145" s="142">
        <f>S145*H145</f>
        <v>0</v>
      </c>
      <c r="AR145" s="143" t="s">
        <v>129</v>
      </c>
      <c r="AT145" s="143" t="s">
        <v>125</v>
      </c>
      <c r="AU145" s="143" t="s">
        <v>130</v>
      </c>
      <c r="AY145" s="13" t="s">
        <v>123</v>
      </c>
      <c r="BE145" s="144">
        <f>IF(N145="základná",J145,0)</f>
        <v>0</v>
      </c>
      <c r="BF145" s="144">
        <f>IF(N145="znížená",J145,0)</f>
        <v>0</v>
      </c>
      <c r="BG145" s="144">
        <f>IF(N145="zákl. prenesená",J145,0)</f>
        <v>0</v>
      </c>
      <c r="BH145" s="144">
        <f>IF(N145="zníž. prenesená",J145,0)</f>
        <v>0</v>
      </c>
      <c r="BI145" s="144">
        <f>IF(N145="nulová",J145,0)</f>
        <v>0</v>
      </c>
      <c r="BJ145" s="13" t="s">
        <v>130</v>
      </c>
      <c r="BK145" s="144">
        <f>ROUND(I145*H145,2)</f>
        <v>0</v>
      </c>
      <c r="BL145" s="13" t="s">
        <v>129</v>
      </c>
      <c r="BM145" s="143" t="s">
        <v>338</v>
      </c>
    </row>
    <row r="146" spans="2:65" s="1" customFormat="1" ht="16.5" customHeight="1">
      <c r="B146" s="131"/>
      <c r="C146" s="132" t="s">
        <v>171</v>
      </c>
      <c r="D146" s="132" t="s">
        <v>125</v>
      </c>
      <c r="E146" s="133" t="s">
        <v>339</v>
      </c>
      <c r="F146" s="134" t="s">
        <v>340</v>
      </c>
      <c r="G146" s="135" t="s">
        <v>134</v>
      </c>
      <c r="H146" s="136">
        <v>1.728</v>
      </c>
      <c r="I146" s="137"/>
      <c r="J146" s="137">
        <f>ROUND(I146*H146,2)</f>
        <v>0</v>
      </c>
      <c r="K146" s="138"/>
      <c r="L146" s="25"/>
      <c r="M146" s="139" t="s">
        <v>1</v>
      </c>
      <c r="N146" s="140" t="s">
        <v>38</v>
      </c>
      <c r="O146" s="141">
        <v>0.58099999999999996</v>
      </c>
      <c r="P146" s="141">
        <f>O146*H146</f>
        <v>1.003968</v>
      </c>
      <c r="Q146" s="141">
        <v>2.4157199999999999</v>
      </c>
      <c r="R146" s="141">
        <f>Q146*H146</f>
        <v>4.1743641599999997</v>
      </c>
      <c r="S146" s="141">
        <v>0</v>
      </c>
      <c r="T146" s="142">
        <f>S146*H146</f>
        <v>0</v>
      </c>
      <c r="AR146" s="143" t="s">
        <v>129</v>
      </c>
      <c r="AT146" s="143" t="s">
        <v>125</v>
      </c>
      <c r="AU146" s="143" t="s">
        <v>130</v>
      </c>
      <c r="AY146" s="13" t="s">
        <v>123</v>
      </c>
      <c r="BE146" s="144">
        <f>IF(N146="základná",J146,0)</f>
        <v>0</v>
      </c>
      <c r="BF146" s="144">
        <f>IF(N146="znížená",J146,0)</f>
        <v>0</v>
      </c>
      <c r="BG146" s="144">
        <f>IF(N146="zákl. prenesená",J146,0)</f>
        <v>0</v>
      </c>
      <c r="BH146" s="144">
        <f>IF(N146="zníž. prenesená",J146,0)</f>
        <v>0</v>
      </c>
      <c r="BI146" s="144">
        <f>IF(N146="nulová",J146,0)</f>
        <v>0</v>
      </c>
      <c r="BJ146" s="13" t="s">
        <v>130</v>
      </c>
      <c r="BK146" s="144">
        <f>ROUND(I146*H146,2)</f>
        <v>0</v>
      </c>
      <c r="BL146" s="13" t="s">
        <v>129</v>
      </c>
      <c r="BM146" s="143" t="s">
        <v>511</v>
      </c>
    </row>
    <row r="147" spans="2:65" s="1" customFormat="1" ht="24.15" customHeight="1">
      <c r="B147" s="131"/>
      <c r="C147" s="132" t="s">
        <v>177</v>
      </c>
      <c r="D147" s="132" t="s">
        <v>125</v>
      </c>
      <c r="E147" s="133" t="s">
        <v>342</v>
      </c>
      <c r="F147" s="134" t="s">
        <v>343</v>
      </c>
      <c r="G147" s="135" t="s">
        <v>154</v>
      </c>
      <c r="H147" s="136">
        <v>15</v>
      </c>
      <c r="I147" s="137"/>
      <c r="J147" s="137">
        <f>ROUND(I147*H147,2)</f>
        <v>0</v>
      </c>
      <c r="K147" s="138"/>
      <c r="L147" s="25"/>
      <c r="M147" s="139" t="s">
        <v>1</v>
      </c>
      <c r="N147" s="140" t="s">
        <v>38</v>
      </c>
      <c r="O147" s="141">
        <v>4.1000000000000002E-2</v>
      </c>
      <c r="P147" s="141">
        <f>O147*H147</f>
        <v>0.61499999999999999</v>
      </c>
      <c r="Q147" s="141">
        <v>3.0000000000000001E-5</v>
      </c>
      <c r="R147" s="141">
        <f>Q147*H147</f>
        <v>4.4999999999999999E-4</v>
      </c>
      <c r="S147" s="141">
        <v>0</v>
      </c>
      <c r="T147" s="142">
        <f>S147*H147</f>
        <v>0</v>
      </c>
      <c r="AR147" s="143" t="s">
        <v>129</v>
      </c>
      <c r="AT147" s="143" t="s">
        <v>125</v>
      </c>
      <c r="AU147" s="143" t="s">
        <v>130</v>
      </c>
      <c r="AY147" s="13" t="s">
        <v>123</v>
      </c>
      <c r="BE147" s="144">
        <f>IF(N147="základná",J147,0)</f>
        <v>0</v>
      </c>
      <c r="BF147" s="144">
        <f>IF(N147="znížená",J147,0)</f>
        <v>0</v>
      </c>
      <c r="BG147" s="144">
        <f>IF(N147="zákl. prenesená",J147,0)</f>
        <v>0</v>
      </c>
      <c r="BH147" s="144">
        <f>IF(N147="zníž. prenesená",J147,0)</f>
        <v>0</v>
      </c>
      <c r="BI147" s="144">
        <f>IF(N147="nulová",J147,0)</f>
        <v>0</v>
      </c>
      <c r="BJ147" s="13" t="s">
        <v>130</v>
      </c>
      <c r="BK147" s="144">
        <f>ROUND(I147*H147,2)</f>
        <v>0</v>
      </c>
      <c r="BL147" s="13" t="s">
        <v>129</v>
      </c>
      <c r="BM147" s="143" t="s">
        <v>344</v>
      </c>
    </row>
    <row r="148" spans="2:65" s="1" customFormat="1" ht="16.5" customHeight="1">
      <c r="B148" s="131"/>
      <c r="C148" s="145" t="s">
        <v>185</v>
      </c>
      <c r="D148" s="145" t="s">
        <v>191</v>
      </c>
      <c r="E148" s="146" t="s">
        <v>345</v>
      </c>
      <c r="F148" s="147" t="s">
        <v>346</v>
      </c>
      <c r="G148" s="148" t="s">
        <v>154</v>
      </c>
      <c r="H148" s="149">
        <v>15.3</v>
      </c>
      <c r="I148" s="150"/>
      <c r="J148" s="150">
        <f>ROUND(I148*H148,2)</f>
        <v>0</v>
      </c>
      <c r="K148" s="151"/>
      <c r="L148" s="152"/>
      <c r="M148" s="153" t="s">
        <v>1</v>
      </c>
      <c r="N148" s="154" t="s">
        <v>38</v>
      </c>
      <c r="O148" s="141">
        <v>0</v>
      </c>
      <c r="P148" s="141">
        <f>O148*H148</f>
        <v>0</v>
      </c>
      <c r="Q148" s="141">
        <v>2.0000000000000001E-4</v>
      </c>
      <c r="R148" s="141">
        <f>Q148*H148</f>
        <v>3.0600000000000002E-3</v>
      </c>
      <c r="S148" s="141">
        <v>0</v>
      </c>
      <c r="T148" s="142">
        <f>S148*H148</f>
        <v>0</v>
      </c>
      <c r="AR148" s="143" t="s">
        <v>157</v>
      </c>
      <c r="AT148" s="143" t="s">
        <v>191</v>
      </c>
      <c r="AU148" s="143" t="s">
        <v>130</v>
      </c>
      <c r="AY148" s="13" t="s">
        <v>123</v>
      </c>
      <c r="BE148" s="144">
        <f>IF(N148="základná",J148,0)</f>
        <v>0</v>
      </c>
      <c r="BF148" s="144">
        <f>IF(N148="znížená",J148,0)</f>
        <v>0</v>
      </c>
      <c r="BG148" s="144">
        <f>IF(N148="zákl. prenesená",J148,0)</f>
        <v>0</v>
      </c>
      <c r="BH148" s="144">
        <f>IF(N148="zníž. prenesená",J148,0)</f>
        <v>0</v>
      </c>
      <c r="BI148" s="144">
        <f>IF(N148="nulová",J148,0)</f>
        <v>0</v>
      </c>
      <c r="BJ148" s="13" t="s">
        <v>130</v>
      </c>
      <c r="BK148" s="144">
        <f>ROUND(I148*H148,2)</f>
        <v>0</v>
      </c>
      <c r="BL148" s="13" t="s">
        <v>129</v>
      </c>
      <c r="BM148" s="143" t="s">
        <v>347</v>
      </c>
    </row>
    <row r="149" spans="2:65" s="11" customFormat="1" ht="22.8" customHeight="1">
      <c r="B149" s="120"/>
      <c r="D149" s="121" t="s">
        <v>71</v>
      </c>
      <c r="E149" s="129" t="s">
        <v>136</v>
      </c>
      <c r="F149" s="129" t="s">
        <v>348</v>
      </c>
      <c r="J149" s="130">
        <f>BK149</f>
        <v>0</v>
      </c>
      <c r="L149" s="120"/>
      <c r="M149" s="124"/>
      <c r="P149" s="125">
        <f>P150</f>
        <v>0.72133817</v>
      </c>
      <c r="R149" s="125">
        <f>R150</f>
        <v>0.36193885000000003</v>
      </c>
      <c r="T149" s="126">
        <f>T150</f>
        <v>0</v>
      </c>
      <c r="AR149" s="121" t="s">
        <v>80</v>
      </c>
      <c r="AT149" s="127" t="s">
        <v>71</v>
      </c>
      <c r="AU149" s="127" t="s">
        <v>80</v>
      </c>
      <c r="AY149" s="121" t="s">
        <v>123</v>
      </c>
      <c r="BK149" s="128">
        <f>BK150</f>
        <v>0</v>
      </c>
    </row>
    <row r="150" spans="2:65" s="1" customFormat="1" ht="33" customHeight="1">
      <c r="B150" s="131"/>
      <c r="C150" s="132" t="s">
        <v>190</v>
      </c>
      <c r="D150" s="132" t="s">
        <v>125</v>
      </c>
      <c r="E150" s="133" t="s">
        <v>349</v>
      </c>
      <c r="F150" s="134" t="s">
        <v>350</v>
      </c>
      <c r="G150" s="135" t="s">
        <v>134</v>
      </c>
      <c r="H150" s="136">
        <v>0.20300000000000001</v>
      </c>
      <c r="I150" s="137"/>
      <c r="J150" s="137">
        <f>ROUND(I150*H150,2)</f>
        <v>0</v>
      </c>
      <c r="K150" s="138"/>
      <c r="L150" s="25"/>
      <c r="M150" s="139" t="s">
        <v>1</v>
      </c>
      <c r="N150" s="140" t="s">
        <v>38</v>
      </c>
      <c r="O150" s="141">
        <v>3.5533899999999998</v>
      </c>
      <c r="P150" s="141">
        <f>O150*H150</f>
        <v>0.72133817</v>
      </c>
      <c r="Q150" s="141">
        <v>1.78295</v>
      </c>
      <c r="R150" s="141">
        <f>Q150*H150</f>
        <v>0.36193885000000003</v>
      </c>
      <c r="S150" s="141">
        <v>0</v>
      </c>
      <c r="T150" s="142">
        <f>S150*H150</f>
        <v>0</v>
      </c>
      <c r="AR150" s="143" t="s">
        <v>129</v>
      </c>
      <c r="AT150" s="143" t="s">
        <v>125</v>
      </c>
      <c r="AU150" s="143" t="s">
        <v>130</v>
      </c>
      <c r="AY150" s="13" t="s">
        <v>123</v>
      </c>
      <c r="BE150" s="144">
        <f>IF(N150="základná",J150,0)</f>
        <v>0</v>
      </c>
      <c r="BF150" s="144">
        <f>IF(N150="znížená",J150,0)</f>
        <v>0</v>
      </c>
      <c r="BG150" s="144">
        <f>IF(N150="zákl. prenesená",J150,0)</f>
        <v>0</v>
      </c>
      <c r="BH150" s="144">
        <f>IF(N150="zníž. prenesená",J150,0)</f>
        <v>0</v>
      </c>
      <c r="BI150" s="144">
        <f>IF(N150="nulová",J150,0)</f>
        <v>0</v>
      </c>
      <c r="BJ150" s="13" t="s">
        <v>130</v>
      </c>
      <c r="BK150" s="144">
        <f>ROUND(I150*H150,2)</f>
        <v>0</v>
      </c>
      <c r="BL150" s="13" t="s">
        <v>129</v>
      </c>
      <c r="BM150" s="143" t="s">
        <v>351</v>
      </c>
    </row>
    <row r="151" spans="2:65" s="11" customFormat="1" ht="22.8" customHeight="1">
      <c r="B151" s="120"/>
      <c r="D151" s="121" t="s">
        <v>71</v>
      </c>
      <c r="E151" s="129" t="s">
        <v>147</v>
      </c>
      <c r="F151" s="129" t="s">
        <v>166</v>
      </c>
      <c r="J151" s="130">
        <f>BK151</f>
        <v>0</v>
      </c>
      <c r="L151" s="120"/>
      <c r="M151" s="124"/>
      <c r="P151" s="125">
        <f>P152</f>
        <v>3</v>
      </c>
      <c r="R151" s="125">
        <f>R152</f>
        <v>2.7555000000000001</v>
      </c>
      <c r="T151" s="126">
        <f>T152</f>
        <v>0</v>
      </c>
      <c r="AR151" s="121" t="s">
        <v>80</v>
      </c>
      <c r="AT151" s="127" t="s">
        <v>71</v>
      </c>
      <c r="AU151" s="127" t="s">
        <v>80</v>
      </c>
      <c r="AY151" s="121" t="s">
        <v>123</v>
      </c>
      <c r="BK151" s="128">
        <f>BK152</f>
        <v>0</v>
      </c>
    </row>
    <row r="152" spans="2:65" s="1" customFormat="1" ht="21.75" customHeight="1">
      <c r="B152" s="131"/>
      <c r="C152" s="132" t="s">
        <v>196</v>
      </c>
      <c r="D152" s="132" t="s">
        <v>125</v>
      </c>
      <c r="E152" s="133" t="s">
        <v>352</v>
      </c>
      <c r="F152" s="134" t="s">
        <v>353</v>
      </c>
      <c r="G152" s="135" t="s">
        <v>134</v>
      </c>
      <c r="H152" s="136">
        <v>1.5</v>
      </c>
      <c r="I152" s="137"/>
      <c r="J152" s="137">
        <f>ROUND(I152*H152,2)</f>
        <v>0</v>
      </c>
      <c r="K152" s="138"/>
      <c r="L152" s="25"/>
      <c r="M152" s="139" t="s">
        <v>1</v>
      </c>
      <c r="N152" s="140" t="s">
        <v>38</v>
      </c>
      <c r="O152" s="141">
        <v>2</v>
      </c>
      <c r="P152" s="141">
        <f>O152*H152</f>
        <v>3</v>
      </c>
      <c r="Q152" s="141">
        <v>1.837</v>
      </c>
      <c r="R152" s="141">
        <f>Q152*H152</f>
        <v>2.7555000000000001</v>
      </c>
      <c r="S152" s="141">
        <v>0</v>
      </c>
      <c r="T152" s="142">
        <f>S152*H152</f>
        <v>0</v>
      </c>
      <c r="AR152" s="143" t="s">
        <v>129</v>
      </c>
      <c r="AT152" s="143" t="s">
        <v>125</v>
      </c>
      <c r="AU152" s="143" t="s">
        <v>130</v>
      </c>
      <c r="AY152" s="13" t="s">
        <v>123</v>
      </c>
      <c r="BE152" s="144">
        <f>IF(N152="základná",J152,0)</f>
        <v>0</v>
      </c>
      <c r="BF152" s="144">
        <f>IF(N152="znížená",J152,0)</f>
        <v>0</v>
      </c>
      <c r="BG152" s="144">
        <f>IF(N152="zákl. prenesená",J152,0)</f>
        <v>0</v>
      </c>
      <c r="BH152" s="144">
        <f>IF(N152="zníž. prenesená",J152,0)</f>
        <v>0</v>
      </c>
      <c r="BI152" s="144">
        <f>IF(N152="nulová",J152,0)</f>
        <v>0</v>
      </c>
      <c r="BJ152" s="13" t="s">
        <v>130</v>
      </c>
      <c r="BK152" s="144">
        <f>ROUND(I152*H152,2)</f>
        <v>0</v>
      </c>
      <c r="BL152" s="13" t="s">
        <v>129</v>
      </c>
      <c r="BM152" s="143" t="s">
        <v>354</v>
      </c>
    </row>
    <row r="153" spans="2:65" s="11" customFormat="1" ht="22.8" customHeight="1">
      <c r="B153" s="120"/>
      <c r="D153" s="121" t="s">
        <v>71</v>
      </c>
      <c r="E153" s="129" t="s">
        <v>161</v>
      </c>
      <c r="F153" s="129" t="s">
        <v>355</v>
      </c>
      <c r="J153" s="130">
        <f>BK153</f>
        <v>0</v>
      </c>
      <c r="L153" s="120"/>
      <c r="M153" s="124"/>
      <c r="P153" s="125">
        <f>SUM(P154:P158)</f>
        <v>7.6</v>
      </c>
      <c r="R153" s="125">
        <f>SUM(R154:R158)</f>
        <v>7.347999999999999E-2</v>
      </c>
      <c r="T153" s="126">
        <f>SUM(T154:T158)</f>
        <v>0</v>
      </c>
      <c r="AR153" s="121" t="s">
        <v>80</v>
      </c>
      <c r="AT153" s="127" t="s">
        <v>71</v>
      </c>
      <c r="AU153" s="127" t="s">
        <v>80</v>
      </c>
      <c r="AY153" s="121" t="s">
        <v>123</v>
      </c>
      <c r="BK153" s="128">
        <f>SUM(BK154:BK158)</f>
        <v>0</v>
      </c>
    </row>
    <row r="154" spans="2:65" s="1" customFormat="1" ht="24.15" customHeight="1">
      <c r="B154" s="131"/>
      <c r="C154" s="132" t="s">
        <v>188</v>
      </c>
      <c r="D154" s="132" t="s">
        <v>125</v>
      </c>
      <c r="E154" s="133" t="s">
        <v>362</v>
      </c>
      <c r="F154" s="134" t="s">
        <v>363</v>
      </c>
      <c r="G154" s="135" t="s">
        <v>205</v>
      </c>
      <c r="H154" s="136">
        <v>1</v>
      </c>
      <c r="I154" s="137"/>
      <c r="J154" s="137">
        <f>ROUND(I154*H154,2)</f>
        <v>0</v>
      </c>
      <c r="K154" s="138"/>
      <c r="L154" s="25"/>
      <c r="M154" s="139" t="s">
        <v>1</v>
      </c>
      <c r="N154" s="140" t="s">
        <v>38</v>
      </c>
      <c r="O154" s="141">
        <v>0.76</v>
      </c>
      <c r="P154" s="141">
        <f>O154*H154</f>
        <v>0.76</v>
      </c>
      <c r="Q154" s="141">
        <v>5.1000000000000004E-4</v>
      </c>
      <c r="R154" s="141">
        <f>Q154*H154</f>
        <v>5.1000000000000004E-4</v>
      </c>
      <c r="S154" s="141">
        <v>0</v>
      </c>
      <c r="T154" s="142">
        <f>S154*H154</f>
        <v>0</v>
      </c>
      <c r="AR154" s="143" t="s">
        <v>129</v>
      </c>
      <c r="AT154" s="143" t="s">
        <v>125</v>
      </c>
      <c r="AU154" s="143" t="s">
        <v>130</v>
      </c>
      <c r="AY154" s="13" t="s">
        <v>123</v>
      </c>
      <c r="BE154" s="144">
        <f>IF(N154="základná",J154,0)</f>
        <v>0</v>
      </c>
      <c r="BF154" s="144">
        <f>IF(N154="znížená",J154,0)</f>
        <v>0</v>
      </c>
      <c r="BG154" s="144">
        <f>IF(N154="zákl. prenesená",J154,0)</f>
        <v>0</v>
      </c>
      <c r="BH154" s="144">
        <f>IF(N154="zníž. prenesená",J154,0)</f>
        <v>0</v>
      </c>
      <c r="BI154" s="144">
        <f>IF(N154="nulová",J154,0)</f>
        <v>0</v>
      </c>
      <c r="BJ154" s="13" t="s">
        <v>130</v>
      </c>
      <c r="BK154" s="144">
        <f>ROUND(I154*H154,2)</f>
        <v>0</v>
      </c>
      <c r="BL154" s="13" t="s">
        <v>129</v>
      </c>
      <c r="BM154" s="143" t="s">
        <v>364</v>
      </c>
    </row>
    <row r="155" spans="2:65" s="1" customFormat="1" ht="16.5" customHeight="1">
      <c r="B155" s="131"/>
      <c r="C155" s="145" t="s">
        <v>207</v>
      </c>
      <c r="D155" s="145" t="s">
        <v>191</v>
      </c>
      <c r="E155" s="146" t="s">
        <v>365</v>
      </c>
      <c r="F155" s="147" t="s">
        <v>366</v>
      </c>
      <c r="G155" s="148" t="s">
        <v>205</v>
      </c>
      <c r="H155" s="149">
        <v>1</v>
      </c>
      <c r="I155" s="150"/>
      <c r="J155" s="150">
        <f>ROUND(I155*H155,2)</f>
        <v>0</v>
      </c>
      <c r="K155" s="151"/>
      <c r="L155" s="152"/>
      <c r="M155" s="153" t="s">
        <v>1</v>
      </c>
      <c r="N155" s="154" t="s">
        <v>38</v>
      </c>
      <c r="O155" s="141">
        <v>0</v>
      </c>
      <c r="P155" s="141">
        <f>O155*H155</f>
        <v>0</v>
      </c>
      <c r="Q155" s="141">
        <v>2.7E-2</v>
      </c>
      <c r="R155" s="141">
        <f>Q155*H155</f>
        <v>2.7E-2</v>
      </c>
      <c r="S155" s="141">
        <v>0</v>
      </c>
      <c r="T155" s="142">
        <f>S155*H155</f>
        <v>0</v>
      </c>
      <c r="AR155" s="143" t="s">
        <v>157</v>
      </c>
      <c r="AT155" s="143" t="s">
        <v>191</v>
      </c>
      <c r="AU155" s="143" t="s">
        <v>130</v>
      </c>
      <c r="AY155" s="13" t="s">
        <v>123</v>
      </c>
      <c r="BE155" s="144">
        <f>IF(N155="základná",J155,0)</f>
        <v>0</v>
      </c>
      <c r="BF155" s="144">
        <f>IF(N155="znížená",J155,0)</f>
        <v>0</v>
      </c>
      <c r="BG155" s="144">
        <f>IF(N155="zákl. prenesená",J155,0)</f>
        <v>0</v>
      </c>
      <c r="BH155" s="144">
        <f>IF(N155="zníž. prenesená",J155,0)</f>
        <v>0</v>
      </c>
      <c r="BI155" s="144">
        <f>IF(N155="nulová",J155,0)</f>
        <v>0</v>
      </c>
      <c r="BJ155" s="13" t="s">
        <v>130</v>
      </c>
      <c r="BK155" s="144">
        <f>ROUND(I155*H155,2)</f>
        <v>0</v>
      </c>
      <c r="BL155" s="13" t="s">
        <v>129</v>
      </c>
      <c r="BM155" s="143" t="s">
        <v>367</v>
      </c>
    </row>
    <row r="156" spans="2:65" s="1" customFormat="1" ht="16.5" customHeight="1">
      <c r="B156" s="131"/>
      <c r="C156" s="132" t="s">
        <v>211</v>
      </c>
      <c r="D156" s="132" t="s">
        <v>125</v>
      </c>
      <c r="E156" s="133" t="s">
        <v>378</v>
      </c>
      <c r="F156" s="134" t="s">
        <v>379</v>
      </c>
      <c r="G156" s="135" t="s">
        <v>370</v>
      </c>
      <c r="H156" s="136">
        <v>1</v>
      </c>
      <c r="I156" s="137"/>
      <c r="J156" s="137">
        <f>ROUND(I156*H156,2)</f>
        <v>0</v>
      </c>
      <c r="K156" s="138"/>
      <c r="L156" s="25"/>
      <c r="M156" s="139" t="s">
        <v>1</v>
      </c>
      <c r="N156" s="140" t="s">
        <v>38</v>
      </c>
      <c r="O156" s="141">
        <v>6</v>
      </c>
      <c r="P156" s="141">
        <f>O156*H156</f>
        <v>6</v>
      </c>
      <c r="Q156" s="141">
        <v>5.4999999999999997E-3</v>
      </c>
      <c r="R156" s="141">
        <f>Q156*H156</f>
        <v>5.4999999999999997E-3</v>
      </c>
      <c r="S156" s="141">
        <v>0</v>
      </c>
      <c r="T156" s="142">
        <f>S156*H156</f>
        <v>0</v>
      </c>
      <c r="AR156" s="143" t="s">
        <v>129</v>
      </c>
      <c r="AT156" s="143" t="s">
        <v>125</v>
      </c>
      <c r="AU156" s="143" t="s">
        <v>130</v>
      </c>
      <c r="AY156" s="13" t="s">
        <v>123</v>
      </c>
      <c r="BE156" s="144">
        <f>IF(N156="základná",J156,0)</f>
        <v>0</v>
      </c>
      <c r="BF156" s="144">
        <f>IF(N156="znížená",J156,0)</f>
        <v>0</v>
      </c>
      <c r="BG156" s="144">
        <f>IF(N156="zákl. prenesená",J156,0)</f>
        <v>0</v>
      </c>
      <c r="BH156" s="144">
        <f>IF(N156="zníž. prenesená",J156,0)</f>
        <v>0</v>
      </c>
      <c r="BI156" s="144">
        <f>IF(N156="nulová",J156,0)</f>
        <v>0</v>
      </c>
      <c r="BJ156" s="13" t="s">
        <v>130</v>
      </c>
      <c r="BK156" s="144">
        <f>ROUND(I156*H156,2)</f>
        <v>0</v>
      </c>
      <c r="BL156" s="13" t="s">
        <v>129</v>
      </c>
      <c r="BM156" s="143" t="s">
        <v>380</v>
      </c>
    </row>
    <row r="157" spans="2:65" s="1" customFormat="1" ht="16.5" customHeight="1">
      <c r="B157" s="131"/>
      <c r="C157" s="145" t="s">
        <v>215</v>
      </c>
      <c r="D157" s="145" t="s">
        <v>191</v>
      </c>
      <c r="E157" s="146" t="s">
        <v>381</v>
      </c>
      <c r="F157" s="147" t="s">
        <v>382</v>
      </c>
      <c r="G157" s="148" t="s">
        <v>205</v>
      </c>
      <c r="H157" s="149">
        <v>1</v>
      </c>
      <c r="I157" s="150"/>
      <c r="J157" s="150">
        <f>ROUND(I157*H157,2)</f>
        <v>0</v>
      </c>
      <c r="K157" s="151"/>
      <c r="L157" s="152"/>
      <c r="M157" s="153" t="s">
        <v>1</v>
      </c>
      <c r="N157" s="154" t="s">
        <v>38</v>
      </c>
      <c r="O157" s="141">
        <v>0</v>
      </c>
      <c r="P157" s="141">
        <f>O157*H157</f>
        <v>0</v>
      </c>
      <c r="Q157" s="141">
        <v>0.04</v>
      </c>
      <c r="R157" s="141">
        <f>Q157*H157</f>
        <v>0.04</v>
      </c>
      <c r="S157" s="141">
        <v>0</v>
      </c>
      <c r="T157" s="142">
        <f>S157*H157</f>
        <v>0</v>
      </c>
      <c r="AR157" s="143" t="s">
        <v>157</v>
      </c>
      <c r="AT157" s="143" t="s">
        <v>191</v>
      </c>
      <c r="AU157" s="143" t="s">
        <v>130</v>
      </c>
      <c r="AY157" s="13" t="s">
        <v>123</v>
      </c>
      <c r="BE157" s="144">
        <f>IF(N157="základná",J157,0)</f>
        <v>0</v>
      </c>
      <c r="BF157" s="144">
        <f>IF(N157="znížená",J157,0)</f>
        <v>0</v>
      </c>
      <c r="BG157" s="144">
        <f>IF(N157="zákl. prenesená",J157,0)</f>
        <v>0</v>
      </c>
      <c r="BH157" s="144">
        <f>IF(N157="zníž. prenesená",J157,0)</f>
        <v>0</v>
      </c>
      <c r="BI157" s="144">
        <f>IF(N157="nulová",J157,0)</f>
        <v>0</v>
      </c>
      <c r="BJ157" s="13" t="s">
        <v>130</v>
      </c>
      <c r="BK157" s="144">
        <f>ROUND(I157*H157,2)</f>
        <v>0</v>
      </c>
      <c r="BL157" s="13" t="s">
        <v>129</v>
      </c>
      <c r="BM157" s="143" t="s">
        <v>383</v>
      </c>
    </row>
    <row r="158" spans="2:65" s="1" customFormat="1" ht="21.75" customHeight="1">
      <c r="B158" s="131"/>
      <c r="C158" s="132" t="s">
        <v>7</v>
      </c>
      <c r="D158" s="132" t="s">
        <v>125</v>
      </c>
      <c r="E158" s="133" t="s">
        <v>390</v>
      </c>
      <c r="F158" s="134" t="s">
        <v>391</v>
      </c>
      <c r="G158" s="135" t="s">
        <v>128</v>
      </c>
      <c r="H158" s="136">
        <v>1</v>
      </c>
      <c r="I158" s="137"/>
      <c r="J158" s="137">
        <f>ROUND(I158*H158,2)</f>
        <v>0</v>
      </c>
      <c r="K158" s="138"/>
      <c r="L158" s="25"/>
      <c r="M158" s="139" t="s">
        <v>1</v>
      </c>
      <c r="N158" s="140" t="s">
        <v>38</v>
      </c>
      <c r="O158" s="141">
        <v>0.84</v>
      </c>
      <c r="P158" s="141">
        <f>O158*H158</f>
        <v>0.84</v>
      </c>
      <c r="Q158" s="141">
        <v>4.6999999999999999E-4</v>
      </c>
      <c r="R158" s="141">
        <f>Q158*H158</f>
        <v>4.6999999999999999E-4</v>
      </c>
      <c r="S158" s="141">
        <v>0</v>
      </c>
      <c r="T158" s="142">
        <f>S158*H158</f>
        <v>0</v>
      </c>
      <c r="AR158" s="143" t="s">
        <v>129</v>
      </c>
      <c r="AT158" s="143" t="s">
        <v>125</v>
      </c>
      <c r="AU158" s="143" t="s">
        <v>130</v>
      </c>
      <c r="AY158" s="13" t="s">
        <v>123</v>
      </c>
      <c r="BE158" s="144">
        <f>IF(N158="základná",J158,0)</f>
        <v>0</v>
      </c>
      <c r="BF158" s="144">
        <f>IF(N158="znížená",J158,0)</f>
        <v>0</v>
      </c>
      <c r="BG158" s="144">
        <f>IF(N158="zákl. prenesená",J158,0)</f>
        <v>0</v>
      </c>
      <c r="BH158" s="144">
        <f>IF(N158="zníž. prenesená",J158,0)</f>
        <v>0</v>
      </c>
      <c r="BI158" s="144">
        <f>IF(N158="nulová",J158,0)</f>
        <v>0</v>
      </c>
      <c r="BJ158" s="13" t="s">
        <v>130</v>
      </c>
      <c r="BK158" s="144">
        <f>ROUND(I158*H158,2)</f>
        <v>0</v>
      </c>
      <c r="BL158" s="13" t="s">
        <v>129</v>
      </c>
      <c r="BM158" s="143" t="s">
        <v>392</v>
      </c>
    </row>
    <row r="159" spans="2:65" s="11" customFormat="1" ht="22.8" customHeight="1">
      <c r="B159" s="120"/>
      <c r="D159" s="121" t="s">
        <v>71</v>
      </c>
      <c r="E159" s="129" t="s">
        <v>175</v>
      </c>
      <c r="F159" s="129" t="s">
        <v>176</v>
      </c>
      <c r="J159" s="130">
        <f>BK159</f>
        <v>0</v>
      </c>
      <c r="L159" s="120"/>
      <c r="M159" s="124"/>
      <c r="P159" s="125">
        <f>P160</f>
        <v>0.44476099999999996</v>
      </c>
      <c r="R159" s="125">
        <f>R160</f>
        <v>0</v>
      </c>
      <c r="T159" s="126">
        <f>T160</f>
        <v>0</v>
      </c>
      <c r="AR159" s="121" t="s">
        <v>80</v>
      </c>
      <c r="AT159" s="127" t="s">
        <v>71</v>
      </c>
      <c r="AU159" s="127" t="s">
        <v>80</v>
      </c>
      <c r="AY159" s="121" t="s">
        <v>123</v>
      </c>
      <c r="BK159" s="128">
        <f>BK160</f>
        <v>0</v>
      </c>
    </row>
    <row r="160" spans="2:65" s="1" customFormat="1" ht="33" customHeight="1">
      <c r="B160" s="131"/>
      <c r="C160" s="132" t="s">
        <v>222</v>
      </c>
      <c r="D160" s="132" t="s">
        <v>125</v>
      </c>
      <c r="E160" s="133" t="s">
        <v>393</v>
      </c>
      <c r="F160" s="134" t="s">
        <v>394</v>
      </c>
      <c r="G160" s="135" t="s">
        <v>164</v>
      </c>
      <c r="H160" s="136">
        <v>9.4629999999999992</v>
      </c>
      <c r="I160" s="137"/>
      <c r="J160" s="137">
        <f>ROUND(I160*H160,2)</f>
        <v>0</v>
      </c>
      <c r="K160" s="138"/>
      <c r="L160" s="25"/>
      <c r="M160" s="139" t="s">
        <v>1</v>
      </c>
      <c r="N160" s="140" t="s">
        <v>38</v>
      </c>
      <c r="O160" s="141">
        <v>4.7E-2</v>
      </c>
      <c r="P160" s="141">
        <f>O160*H160</f>
        <v>0.44476099999999996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129</v>
      </c>
      <c r="AT160" s="143" t="s">
        <v>125</v>
      </c>
      <c r="AU160" s="143" t="s">
        <v>130</v>
      </c>
      <c r="AY160" s="13" t="s">
        <v>123</v>
      </c>
      <c r="BE160" s="144">
        <f>IF(N160="základná",J160,0)</f>
        <v>0</v>
      </c>
      <c r="BF160" s="144">
        <f>IF(N160="znížená",J160,0)</f>
        <v>0</v>
      </c>
      <c r="BG160" s="144">
        <f>IF(N160="zákl. prenesená",J160,0)</f>
        <v>0</v>
      </c>
      <c r="BH160" s="144">
        <f>IF(N160="zníž. prenesená",J160,0)</f>
        <v>0</v>
      </c>
      <c r="BI160" s="144">
        <f>IF(N160="nulová",J160,0)</f>
        <v>0</v>
      </c>
      <c r="BJ160" s="13" t="s">
        <v>130</v>
      </c>
      <c r="BK160" s="144">
        <f>ROUND(I160*H160,2)</f>
        <v>0</v>
      </c>
      <c r="BL160" s="13" t="s">
        <v>129</v>
      </c>
      <c r="BM160" s="143" t="s">
        <v>395</v>
      </c>
    </row>
    <row r="161" spans="2:65" s="11" customFormat="1" ht="25.95" customHeight="1">
      <c r="B161" s="120"/>
      <c r="D161" s="121" t="s">
        <v>71</v>
      </c>
      <c r="E161" s="122" t="s">
        <v>181</v>
      </c>
      <c r="F161" s="122" t="s">
        <v>182</v>
      </c>
      <c r="J161" s="123">
        <f>BK161</f>
        <v>0</v>
      </c>
      <c r="L161" s="120"/>
      <c r="M161" s="124"/>
      <c r="P161" s="125">
        <f>P162+P171+P185+P190+P193</f>
        <v>221.85718660000003</v>
      </c>
      <c r="R161" s="125">
        <f>R162+R171+R185+R190+R193</f>
        <v>4.7657501599999996</v>
      </c>
      <c r="T161" s="126">
        <f>T162+T171+T185+T190+T193</f>
        <v>0</v>
      </c>
      <c r="AR161" s="121" t="s">
        <v>130</v>
      </c>
      <c r="AT161" s="127" t="s">
        <v>71</v>
      </c>
      <c r="AU161" s="127" t="s">
        <v>72</v>
      </c>
      <c r="AY161" s="121" t="s">
        <v>123</v>
      </c>
      <c r="BK161" s="128">
        <f>BK162+BK171+BK185+BK190+BK193</f>
        <v>0</v>
      </c>
    </row>
    <row r="162" spans="2:65" s="11" customFormat="1" ht="22.8" customHeight="1">
      <c r="B162" s="120"/>
      <c r="D162" s="121" t="s">
        <v>71</v>
      </c>
      <c r="E162" s="129" t="s">
        <v>201</v>
      </c>
      <c r="F162" s="129" t="s">
        <v>202</v>
      </c>
      <c r="J162" s="130">
        <f>BK162</f>
        <v>0</v>
      </c>
      <c r="L162" s="120"/>
      <c r="M162" s="124"/>
      <c r="P162" s="125">
        <f>SUM(P163:P170)</f>
        <v>62.256295999999999</v>
      </c>
      <c r="R162" s="125">
        <f>SUM(R163:R170)</f>
        <v>1.4836225600000001</v>
      </c>
      <c r="T162" s="126">
        <f>SUM(T163:T170)</f>
        <v>0</v>
      </c>
      <c r="AR162" s="121" t="s">
        <v>130</v>
      </c>
      <c r="AT162" s="127" t="s">
        <v>71</v>
      </c>
      <c r="AU162" s="127" t="s">
        <v>80</v>
      </c>
      <c r="AY162" s="121" t="s">
        <v>123</v>
      </c>
      <c r="BK162" s="128">
        <f>SUM(BK163:BK170)</f>
        <v>0</v>
      </c>
    </row>
    <row r="163" spans="2:65" s="1" customFormat="1" ht="24.15" customHeight="1">
      <c r="B163" s="131"/>
      <c r="C163" s="132" t="s">
        <v>228</v>
      </c>
      <c r="D163" s="132" t="s">
        <v>125</v>
      </c>
      <c r="E163" s="133" t="s">
        <v>203</v>
      </c>
      <c r="F163" s="134" t="s">
        <v>204</v>
      </c>
      <c r="G163" s="135" t="s">
        <v>205</v>
      </c>
      <c r="H163" s="136">
        <v>500</v>
      </c>
      <c r="I163" s="137"/>
      <c r="J163" s="137">
        <f t="shared" ref="J163:J170" si="10">ROUND(I163*H163,2)</f>
        <v>0</v>
      </c>
      <c r="K163" s="138"/>
      <c r="L163" s="25"/>
      <c r="M163" s="139" t="s">
        <v>1</v>
      </c>
      <c r="N163" s="140" t="s">
        <v>38</v>
      </c>
      <c r="O163" s="141">
        <v>5.4730000000000001E-2</v>
      </c>
      <c r="P163" s="141">
        <f t="shared" ref="P163:P170" si="11">O163*H163</f>
        <v>27.365000000000002</v>
      </c>
      <c r="Q163" s="141">
        <v>0</v>
      </c>
      <c r="R163" s="141">
        <f t="shared" ref="R163:R170" si="12">Q163*H163</f>
        <v>0</v>
      </c>
      <c r="S163" s="141">
        <v>0</v>
      </c>
      <c r="T163" s="142">
        <f t="shared" ref="T163:T170" si="13">S163*H163</f>
        <v>0</v>
      </c>
      <c r="AR163" s="143" t="s">
        <v>188</v>
      </c>
      <c r="AT163" s="143" t="s">
        <v>125</v>
      </c>
      <c r="AU163" s="143" t="s">
        <v>130</v>
      </c>
      <c r="AY163" s="13" t="s">
        <v>123</v>
      </c>
      <c r="BE163" s="144">
        <f t="shared" ref="BE163:BE170" si="14">IF(N163="základná",J163,0)</f>
        <v>0</v>
      </c>
      <c r="BF163" s="144">
        <f t="shared" ref="BF163:BF170" si="15">IF(N163="znížená",J163,0)</f>
        <v>0</v>
      </c>
      <c r="BG163" s="144">
        <f t="shared" ref="BG163:BG170" si="16">IF(N163="zákl. prenesená",J163,0)</f>
        <v>0</v>
      </c>
      <c r="BH163" s="144">
        <f t="shared" ref="BH163:BH170" si="17">IF(N163="zníž. prenesená",J163,0)</f>
        <v>0</v>
      </c>
      <c r="BI163" s="144">
        <f t="shared" ref="BI163:BI170" si="18">IF(N163="nulová",J163,0)</f>
        <v>0</v>
      </c>
      <c r="BJ163" s="13" t="s">
        <v>130</v>
      </c>
      <c r="BK163" s="144">
        <f t="shared" ref="BK163:BK170" si="19">ROUND(I163*H163,2)</f>
        <v>0</v>
      </c>
      <c r="BL163" s="13" t="s">
        <v>188</v>
      </c>
      <c r="BM163" s="143" t="s">
        <v>396</v>
      </c>
    </row>
    <row r="164" spans="2:65" s="1" customFormat="1" ht="24.15" customHeight="1">
      <c r="B164" s="131"/>
      <c r="C164" s="145" t="s">
        <v>232</v>
      </c>
      <c r="D164" s="145" t="s">
        <v>191</v>
      </c>
      <c r="E164" s="146" t="s">
        <v>208</v>
      </c>
      <c r="F164" s="147" t="s">
        <v>209</v>
      </c>
      <c r="G164" s="148" t="s">
        <v>205</v>
      </c>
      <c r="H164" s="149">
        <v>500</v>
      </c>
      <c r="I164" s="150"/>
      <c r="J164" s="150">
        <f t="shared" si="10"/>
        <v>0</v>
      </c>
      <c r="K164" s="151"/>
      <c r="L164" s="152"/>
      <c r="M164" s="153" t="s">
        <v>1</v>
      </c>
      <c r="N164" s="154" t="s">
        <v>38</v>
      </c>
      <c r="O164" s="141">
        <v>0</v>
      </c>
      <c r="P164" s="141">
        <f t="shared" si="11"/>
        <v>0</v>
      </c>
      <c r="Q164" s="141">
        <v>0</v>
      </c>
      <c r="R164" s="141">
        <f t="shared" si="12"/>
        <v>0</v>
      </c>
      <c r="S164" s="141">
        <v>0</v>
      </c>
      <c r="T164" s="142">
        <f t="shared" si="13"/>
        <v>0</v>
      </c>
      <c r="AR164" s="143" t="s">
        <v>194</v>
      </c>
      <c r="AT164" s="143" t="s">
        <v>191</v>
      </c>
      <c r="AU164" s="143" t="s">
        <v>130</v>
      </c>
      <c r="AY164" s="13" t="s">
        <v>123</v>
      </c>
      <c r="BE164" s="144">
        <f t="shared" si="14"/>
        <v>0</v>
      </c>
      <c r="BF164" s="144">
        <f t="shared" si="15"/>
        <v>0</v>
      </c>
      <c r="BG164" s="144">
        <f t="shared" si="16"/>
        <v>0</v>
      </c>
      <c r="BH164" s="144">
        <f t="shared" si="17"/>
        <v>0</v>
      </c>
      <c r="BI164" s="144">
        <f t="shared" si="18"/>
        <v>0</v>
      </c>
      <c r="BJ164" s="13" t="s">
        <v>130</v>
      </c>
      <c r="BK164" s="144">
        <f t="shared" si="19"/>
        <v>0</v>
      </c>
      <c r="BL164" s="13" t="s">
        <v>188</v>
      </c>
      <c r="BM164" s="143" t="s">
        <v>397</v>
      </c>
    </row>
    <row r="165" spans="2:65" s="1" customFormat="1" ht="24.15" customHeight="1">
      <c r="B165" s="131"/>
      <c r="C165" s="132" t="s">
        <v>236</v>
      </c>
      <c r="D165" s="132" t="s">
        <v>125</v>
      </c>
      <c r="E165" s="133" t="s">
        <v>398</v>
      </c>
      <c r="F165" s="134" t="s">
        <v>399</v>
      </c>
      <c r="G165" s="135" t="s">
        <v>400</v>
      </c>
      <c r="H165" s="136">
        <v>69.58</v>
      </c>
      <c r="I165" s="137"/>
      <c r="J165" s="137">
        <f t="shared" si="10"/>
        <v>0</v>
      </c>
      <c r="K165" s="138"/>
      <c r="L165" s="25"/>
      <c r="M165" s="139" t="s">
        <v>1</v>
      </c>
      <c r="N165" s="140" t="s">
        <v>38</v>
      </c>
      <c r="O165" s="141">
        <v>0.39695999999999998</v>
      </c>
      <c r="P165" s="141">
        <f t="shared" si="11"/>
        <v>27.620476799999999</v>
      </c>
      <c r="Q165" s="141">
        <v>2.5999999999999998E-4</v>
      </c>
      <c r="R165" s="141">
        <f t="shared" si="12"/>
        <v>1.8090799999999997E-2</v>
      </c>
      <c r="S165" s="141">
        <v>0</v>
      </c>
      <c r="T165" s="142">
        <f t="shared" si="13"/>
        <v>0</v>
      </c>
      <c r="AR165" s="143" t="s">
        <v>188</v>
      </c>
      <c r="AT165" s="143" t="s">
        <v>125</v>
      </c>
      <c r="AU165" s="143" t="s">
        <v>130</v>
      </c>
      <c r="AY165" s="13" t="s">
        <v>123</v>
      </c>
      <c r="BE165" s="144">
        <f t="shared" si="14"/>
        <v>0</v>
      </c>
      <c r="BF165" s="144">
        <f t="shared" si="15"/>
        <v>0</v>
      </c>
      <c r="BG165" s="144">
        <f t="shared" si="16"/>
        <v>0</v>
      </c>
      <c r="BH165" s="144">
        <f t="shared" si="17"/>
        <v>0</v>
      </c>
      <c r="BI165" s="144">
        <f t="shared" si="18"/>
        <v>0</v>
      </c>
      <c r="BJ165" s="13" t="s">
        <v>130</v>
      </c>
      <c r="BK165" s="144">
        <f t="shared" si="19"/>
        <v>0</v>
      </c>
      <c r="BL165" s="13" t="s">
        <v>188</v>
      </c>
      <c r="BM165" s="143" t="s">
        <v>512</v>
      </c>
    </row>
    <row r="166" spans="2:65" s="1" customFormat="1" ht="16.5" customHeight="1">
      <c r="B166" s="131"/>
      <c r="C166" s="145" t="s">
        <v>240</v>
      </c>
      <c r="D166" s="145" t="s">
        <v>191</v>
      </c>
      <c r="E166" s="146" t="s">
        <v>402</v>
      </c>
      <c r="F166" s="147" t="s">
        <v>403</v>
      </c>
      <c r="G166" s="148" t="s">
        <v>134</v>
      </c>
      <c r="H166" s="149">
        <v>1.4770000000000001</v>
      </c>
      <c r="I166" s="150"/>
      <c r="J166" s="150">
        <f t="shared" si="10"/>
        <v>0</v>
      </c>
      <c r="K166" s="151"/>
      <c r="L166" s="152"/>
      <c r="M166" s="153" t="s">
        <v>1</v>
      </c>
      <c r="N166" s="154" t="s">
        <v>38</v>
      </c>
      <c r="O166" s="141">
        <v>0</v>
      </c>
      <c r="P166" s="141">
        <f t="shared" si="11"/>
        <v>0</v>
      </c>
      <c r="Q166" s="141">
        <v>0.55000000000000004</v>
      </c>
      <c r="R166" s="141">
        <f t="shared" si="12"/>
        <v>0.81235000000000013</v>
      </c>
      <c r="S166" s="141">
        <v>0</v>
      </c>
      <c r="T166" s="142">
        <f t="shared" si="13"/>
        <v>0</v>
      </c>
      <c r="AR166" s="143" t="s">
        <v>194</v>
      </c>
      <c r="AT166" s="143" t="s">
        <v>191</v>
      </c>
      <c r="AU166" s="143" t="s">
        <v>130</v>
      </c>
      <c r="AY166" s="13" t="s">
        <v>123</v>
      </c>
      <c r="BE166" s="144">
        <f t="shared" si="14"/>
        <v>0</v>
      </c>
      <c r="BF166" s="144">
        <f t="shared" si="15"/>
        <v>0</v>
      </c>
      <c r="BG166" s="144">
        <f t="shared" si="16"/>
        <v>0</v>
      </c>
      <c r="BH166" s="144">
        <f t="shared" si="17"/>
        <v>0</v>
      </c>
      <c r="BI166" s="144">
        <f t="shared" si="18"/>
        <v>0</v>
      </c>
      <c r="BJ166" s="13" t="s">
        <v>130</v>
      </c>
      <c r="BK166" s="144">
        <f t="shared" si="19"/>
        <v>0</v>
      </c>
      <c r="BL166" s="13" t="s">
        <v>188</v>
      </c>
      <c r="BM166" s="143" t="s">
        <v>513</v>
      </c>
    </row>
    <row r="167" spans="2:65" s="1" customFormat="1" ht="24.15" customHeight="1">
      <c r="B167" s="131"/>
      <c r="C167" s="132" t="s">
        <v>244</v>
      </c>
      <c r="D167" s="132" t="s">
        <v>125</v>
      </c>
      <c r="E167" s="133" t="s">
        <v>405</v>
      </c>
      <c r="F167" s="134" t="s">
        <v>406</v>
      </c>
      <c r="G167" s="135" t="s">
        <v>154</v>
      </c>
      <c r="H167" s="136">
        <v>27.28</v>
      </c>
      <c r="I167" s="137"/>
      <c r="J167" s="137">
        <f t="shared" si="10"/>
        <v>0</v>
      </c>
      <c r="K167" s="138"/>
      <c r="L167" s="25"/>
      <c r="M167" s="139" t="s">
        <v>1</v>
      </c>
      <c r="N167" s="140" t="s">
        <v>38</v>
      </c>
      <c r="O167" s="141">
        <v>0.26363999999999999</v>
      </c>
      <c r="P167" s="141">
        <f t="shared" si="11"/>
        <v>7.1920991999999995</v>
      </c>
      <c r="Q167" s="141">
        <v>0</v>
      </c>
      <c r="R167" s="141">
        <f t="shared" si="12"/>
        <v>0</v>
      </c>
      <c r="S167" s="141">
        <v>0</v>
      </c>
      <c r="T167" s="142">
        <f t="shared" si="13"/>
        <v>0</v>
      </c>
      <c r="AR167" s="143" t="s">
        <v>188</v>
      </c>
      <c r="AT167" s="143" t="s">
        <v>125</v>
      </c>
      <c r="AU167" s="143" t="s">
        <v>130</v>
      </c>
      <c r="AY167" s="13" t="s">
        <v>123</v>
      </c>
      <c r="BE167" s="144">
        <f t="shared" si="14"/>
        <v>0</v>
      </c>
      <c r="BF167" s="144">
        <f t="shared" si="15"/>
        <v>0</v>
      </c>
      <c r="BG167" s="144">
        <f t="shared" si="16"/>
        <v>0</v>
      </c>
      <c r="BH167" s="144">
        <f t="shared" si="17"/>
        <v>0</v>
      </c>
      <c r="BI167" s="144">
        <f t="shared" si="18"/>
        <v>0</v>
      </c>
      <c r="BJ167" s="13" t="s">
        <v>130</v>
      </c>
      <c r="BK167" s="144">
        <f t="shared" si="19"/>
        <v>0</v>
      </c>
      <c r="BL167" s="13" t="s">
        <v>188</v>
      </c>
      <c r="BM167" s="143" t="s">
        <v>407</v>
      </c>
    </row>
    <row r="168" spans="2:65" s="1" customFormat="1" ht="33" customHeight="1">
      <c r="B168" s="131"/>
      <c r="C168" s="145" t="s">
        <v>248</v>
      </c>
      <c r="D168" s="145" t="s">
        <v>191</v>
      </c>
      <c r="E168" s="146" t="s">
        <v>408</v>
      </c>
      <c r="F168" s="147" t="s">
        <v>409</v>
      </c>
      <c r="G168" s="148" t="s">
        <v>134</v>
      </c>
      <c r="H168" s="149">
        <v>0.86799999999999999</v>
      </c>
      <c r="I168" s="150"/>
      <c r="J168" s="150">
        <f t="shared" si="10"/>
        <v>0</v>
      </c>
      <c r="K168" s="151"/>
      <c r="L168" s="152"/>
      <c r="M168" s="153" t="s">
        <v>1</v>
      </c>
      <c r="N168" s="154" t="s">
        <v>38</v>
      </c>
      <c r="O168" s="141">
        <v>0</v>
      </c>
      <c r="P168" s="141">
        <f t="shared" si="11"/>
        <v>0</v>
      </c>
      <c r="Q168" s="141">
        <v>0.55000000000000004</v>
      </c>
      <c r="R168" s="141">
        <f t="shared" si="12"/>
        <v>0.47740000000000005</v>
      </c>
      <c r="S168" s="141">
        <v>0</v>
      </c>
      <c r="T168" s="142">
        <f t="shared" si="13"/>
        <v>0</v>
      </c>
      <c r="AR168" s="143" t="s">
        <v>194</v>
      </c>
      <c r="AT168" s="143" t="s">
        <v>191</v>
      </c>
      <c r="AU168" s="143" t="s">
        <v>130</v>
      </c>
      <c r="AY168" s="13" t="s">
        <v>123</v>
      </c>
      <c r="BE168" s="144">
        <f t="shared" si="14"/>
        <v>0</v>
      </c>
      <c r="BF168" s="144">
        <f t="shared" si="15"/>
        <v>0</v>
      </c>
      <c r="BG168" s="144">
        <f t="shared" si="16"/>
        <v>0</v>
      </c>
      <c r="BH168" s="144">
        <f t="shared" si="17"/>
        <v>0</v>
      </c>
      <c r="BI168" s="144">
        <f t="shared" si="18"/>
        <v>0</v>
      </c>
      <c r="BJ168" s="13" t="s">
        <v>130</v>
      </c>
      <c r="BK168" s="144">
        <f t="shared" si="19"/>
        <v>0</v>
      </c>
      <c r="BL168" s="13" t="s">
        <v>188</v>
      </c>
      <c r="BM168" s="143" t="s">
        <v>410</v>
      </c>
    </row>
    <row r="169" spans="2:65" s="1" customFormat="1" ht="44.25" customHeight="1">
      <c r="B169" s="131"/>
      <c r="C169" s="132" t="s">
        <v>252</v>
      </c>
      <c r="D169" s="132" t="s">
        <v>125</v>
      </c>
      <c r="E169" s="133" t="s">
        <v>411</v>
      </c>
      <c r="F169" s="134" t="s">
        <v>412</v>
      </c>
      <c r="G169" s="135" t="s">
        <v>134</v>
      </c>
      <c r="H169" s="136">
        <v>7.8719999999999999</v>
      </c>
      <c r="I169" s="137"/>
      <c r="J169" s="137">
        <f t="shared" si="10"/>
        <v>0</v>
      </c>
      <c r="K169" s="138"/>
      <c r="L169" s="25"/>
      <c r="M169" s="139" t="s">
        <v>1</v>
      </c>
      <c r="N169" s="140" t="s">
        <v>38</v>
      </c>
      <c r="O169" s="141">
        <v>0.01</v>
      </c>
      <c r="P169" s="141">
        <f t="shared" si="11"/>
        <v>7.8719999999999998E-2</v>
      </c>
      <c r="Q169" s="141">
        <v>2.2329999999999999E-2</v>
      </c>
      <c r="R169" s="141">
        <f t="shared" si="12"/>
        <v>0.17578175999999998</v>
      </c>
      <c r="S169" s="141">
        <v>0</v>
      </c>
      <c r="T169" s="142">
        <f t="shared" si="13"/>
        <v>0</v>
      </c>
      <c r="AR169" s="143" t="s">
        <v>188</v>
      </c>
      <c r="AT169" s="143" t="s">
        <v>125</v>
      </c>
      <c r="AU169" s="143" t="s">
        <v>130</v>
      </c>
      <c r="AY169" s="13" t="s">
        <v>123</v>
      </c>
      <c r="BE169" s="144">
        <f t="shared" si="14"/>
        <v>0</v>
      </c>
      <c r="BF169" s="144">
        <f t="shared" si="15"/>
        <v>0</v>
      </c>
      <c r="BG169" s="144">
        <f t="shared" si="16"/>
        <v>0</v>
      </c>
      <c r="BH169" s="144">
        <f t="shared" si="17"/>
        <v>0</v>
      </c>
      <c r="BI169" s="144">
        <f t="shared" si="18"/>
        <v>0</v>
      </c>
      <c r="BJ169" s="13" t="s">
        <v>130</v>
      </c>
      <c r="BK169" s="144">
        <f t="shared" si="19"/>
        <v>0</v>
      </c>
      <c r="BL169" s="13" t="s">
        <v>188</v>
      </c>
      <c r="BM169" s="143" t="s">
        <v>514</v>
      </c>
    </row>
    <row r="170" spans="2:65" s="1" customFormat="1" ht="24.15" customHeight="1">
      <c r="B170" s="131"/>
      <c r="C170" s="132" t="s">
        <v>258</v>
      </c>
      <c r="D170" s="132" t="s">
        <v>125</v>
      </c>
      <c r="E170" s="133" t="s">
        <v>223</v>
      </c>
      <c r="F170" s="134" t="s">
        <v>224</v>
      </c>
      <c r="G170" s="135" t="s">
        <v>199</v>
      </c>
      <c r="H170" s="136">
        <v>32.728000000000002</v>
      </c>
      <c r="I170" s="137"/>
      <c r="J170" s="137">
        <f t="shared" si="10"/>
        <v>0</v>
      </c>
      <c r="K170" s="138"/>
      <c r="L170" s="25"/>
      <c r="M170" s="139" t="s">
        <v>1</v>
      </c>
      <c r="N170" s="140" t="s">
        <v>38</v>
      </c>
      <c r="O170" s="141">
        <v>0</v>
      </c>
      <c r="P170" s="141">
        <f t="shared" si="11"/>
        <v>0</v>
      </c>
      <c r="Q170" s="141">
        <v>0</v>
      </c>
      <c r="R170" s="141">
        <f t="shared" si="12"/>
        <v>0</v>
      </c>
      <c r="S170" s="141">
        <v>0</v>
      </c>
      <c r="T170" s="142">
        <f t="shared" si="13"/>
        <v>0</v>
      </c>
      <c r="AR170" s="143" t="s">
        <v>188</v>
      </c>
      <c r="AT170" s="143" t="s">
        <v>125</v>
      </c>
      <c r="AU170" s="143" t="s">
        <v>130</v>
      </c>
      <c r="AY170" s="13" t="s">
        <v>123</v>
      </c>
      <c r="BE170" s="144">
        <f t="shared" si="14"/>
        <v>0</v>
      </c>
      <c r="BF170" s="144">
        <f t="shared" si="15"/>
        <v>0</v>
      </c>
      <c r="BG170" s="144">
        <f t="shared" si="16"/>
        <v>0</v>
      </c>
      <c r="BH170" s="144">
        <f t="shared" si="17"/>
        <v>0</v>
      </c>
      <c r="BI170" s="144">
        <f t="shared" si="18"/>
        <v>0</v>
      </c>
      <c r="BJ170" s="13" t="s">
        <v>130</v>
      </c>
      <c r="BK170" s="144">
        <f t="shared" si="19"/>
        <v>0</v>
      </c>
      <c r="BL170" s="13" t="s">
        <v>188</v>
      </c>
      <c r="BM170" s="143" t="s">
        <v>414</v>
      </c>
    </row>
    <row r="171" spans="2:65" s="11" customFormat="1" ht="22.8" customHeight="1">
      <c r="B171" s="120"/>
      <c r="D171" s="121" t="s">
        <v>71</v>
      </c>
      <c r="E171" s="129" t="s">
        <v>226</v>
      </c>
      <c r="F171" s="129" t="s">
        <v>227</v>
      </c>
      <c r="J171" s="130">
        <f>BK171</f>
        <v>0</v>
      </c>
      <c r="L171" s="120"/>
      <c r="M171" s="124"/>
      <c r="P171" s="125">
        <f>SUM(P172:P184)</f>
        <v>72.902853000000007</v>
      </c>
      <c r="R171" s="125">
        <f>SUM(R172:R184)</f>
        <v>3.0647500000000001</v>
      </c>
      <c r="T171" s="126">
        <f>SUM(T172:T184)</f>
        <v>0</v>
      </c>
      <c r="AR171" s="121" t="s">
        <v>130</v>
      </c>
      <c r="AT171" s="127" t="s">
        <v>71</v>
      </c>
      <c r="AU171" s="127" t="s">
        <v>80</v>
      </c>
      <c r="AY171" s="121" t="s">
        <v>123</v>
      </c>
      <c r="BK171" s="128">
        <f>SUM(BK172:BK184)</f>
        <v>0</v>
      </c>
    </row>
    <row r="172" spans="2:65" s="1" customFormat="1" ht="16.5" customHeight="1">
      <c r="B172" s="131"/>
      <c r="C172" s="132" t="s">
        <v>262</v>
      </c>
      <c r="D172" s="132" t="s">
        <v>125</v>
      </c>
      <c r="E172" s="133" t="s">
        <v>415</v>
      </c>
      <c r="F172" s="134" t="s">
        <v>416</v>
      </c>
      <c r="G172" s="135" t="s">
        <v>400</v>
      </c>
      <c r="H172" s="136">
        <v>100</v>
      </c>
      <c r="I172" s="137"/>
      <c r="J172" s="137">
        <f t="shared" ref="J172:J184" si="20">ROUND(I172*H172,2)</f>
        <v>0</v>
      </c>
      <c r="K172" s="138"/>
      <c r="L172" s="25"/>
      <c r="M172" s="139" t="s">
        <v>1</v>
      </c>
      <c r="N172" s="140" t="s">
        <v>38</v>
      </c>
      <c r="O172" s="141">
        <v>0.13300000000000001</v>
      </c>
      <c r="P172" s="141">
        <f t="shared" ref="P172:P184" si="21">O172*H172</f>
        <v>13.3</v>
      </c>
      <c r="Q172" s="141">
        <v>0</v>
      </c>
      <c r="R172" s="141">
        <f t="shared" ref="R172:R184" si="22">Q172*H172</f>
        <v>0</v>
      </c>
      <c r="S172" s="141">
        <v>0</v>
      </c>
      <c r="T172" s="142">
        <f t="shared" ref="T172:T184" si="23">S172*H172</f>
        <v>0</v>
      </c>
      <c r="AR172" s="143" t="s">
        <v>188</v>
      </c>
      <c r="AT172" s="143" t="s">
        <v>125</v>
      </c>
      <c r="AU172" s="143" t="s">
        <v>130</v>
      </c>
      <c r="AY172" s="13" t="s">
        <v>123</v>
      </c>
      <c r="BE172" s="144">
        <f t="shared" ref="BE172:BE184" si="24">IF(N172="základná",J172,0)</f>
        <v>0</v>
      </c>
      <c r="BF172" s="144">
        <f t="shared" ref="BF172:BF184" si="25">IF(N172="znížená",J172,0)</f>
        <v>0</v>
      </c>
      <c r="BG172" s="144">
        <f t="shared" ref="BG172:BG184" si="26">IF(N172="zákl. prenesená",J172,0)</f>
        <v>0</v>
      </c>
      <c r="BH172" s="144">
        <f t="shared" ref="BH172:BH184" si="27">IF(N172="zníž. prenesená",J172,0)</f>
        <v>0</v>
      </c>
      <c r="BI172" s="144">
        <f t="shared" ref="BI172:BI184" si="28">IF(N172="nulová",J172,0)</f>
        <v>0</v>
      </c>
      <c r="BJ172" s="13" t="s">
        <v>130</v>
      </c>
      <c r="BK172" s="144">
        <f t="shared" ref="BK172:BK184" si="29">ROUND(I172*H172,2)</f>
        <v>0</v>
      </c>
      <c r="BL172" s="13" t="s">
        <v>188</v>
      </c>
      <c r="BM172" s="143" t="s">
        <v>515</v>
      </c>
    </row>
    <row r="173" spans="2:65" s="1" customFormat="1" ht="16.5" customHeight="1">
      <c r="B173" s="131"/>
      <c r="C173" s="145" t="s">
        <v>266</v>
      </c>
      <c r="D173" s="145" t="s">
        <v>191</v>
      </c>
      <c r="E173" s="146" t="s">
        <v>419</v>
      </c>
      <c r="F173" s="147" t="s">
        <v>420</v>
      </c>
      <c r="G173" s="148" t="s">
        <v>134</v>
      </c>
      <c r="H173" s="149">
        <v>1.923</v>
      </c>
      <c r="I173" s="150"/>
      <c r="J173" s="150">
        <f t="shared" si="20"/>
        <v>0</v>
      </c>
      <c r="K173" s="151"/>
      <c r="L173" s="152"/>
      <c r="M173" s="153" t="s">
        <v>1</v>
      </c>
      <c r="N173" s="154" t="s">
        <v>38</v>
      </c>
      <c r="O173" s="141">
        <v>0</v>
      </c>
      <c r="P173" s="141">
        <f t="shared" si="21"/>
        <v>0</v>
      </c>
      <c r="Q173" s="141">
        <v>0.55000000000000004</v>
      </c>
      <c r="R173" s="141">
        <f t="shared" si="22"/>
        <v>1.0576500000000002</v>
      </c>
      <c r="S173" s="141">
        <v>0</v>
      </c>
      <c r="T173" s="142">
        <f t="shared" si="23"/>
        <v>0</v>
      </c>
      <c r="AR173" s="143" t="s">
        <v>194</v>
      </c>
      <c r="AT173" s="143" t="s">
        <v>191</v>
      </c>
      <c r="AU173" s="143" t="s">
        <v>130</v>
      </c>
      <c r="AY173" s="13" t="s">
        <v>123</v>
      </c>
      <c r="BE173" s="144">
        <f t="shared" si="24"/>
        <v>0</v>
      </c>
      <c r="BF173" s="144">
        <f t="shared" si="25"/>
        <v>0</v>
      </c>
      <c r="BG173" s="144">
        <f t="shared" si="26"/>
        <v>0</v>
      </c>
      <c r="BH173" s="144">
        <f t="shared" si="27"/>
        <v>0</v>
      </c>
      <c r="BI173" s="144">
        <f t="shared" si="28"/>
        <v>0</v>
      </c>
      <c r="BJ173" s="13" t="s">
        <v>130</v>
      </c>
      <c r="BK173" s="144">
        <f t="shared" si="29"/>
        <v>0</v>
      </c>
      <c r="BL173" s="13" t="s">
        <v>188</v>
      </c>
      <c r="BM173" s="143" t="s">
        <v>516</v>
      </c>
    </row>
    <row r="174" spans="2:65" s="1" customFormat="1" ht="16.5" customHeight="1">
      <c r="B174" s="131"/>
      <c r="C174" s="132" t="s">
        <v>194</v>
      </c>
      <c r="D174" s="132" t="s">
        <v>125</v>
      </c>
      <c r="E174" s="133" t="s">
        <v>517</v>
      </c>
      <c r="F174" s="134" t="s">
        <v>424</v>
      </c>
      <c r="G174" s="135" t="s">
        <v>400</v>
      </c>
      <c r="H174" s="136">
        <v>7.92</v>
      </c>
      <c r="I174" s="137"/>
      <c r="J174" s="137">
        <f t="shared" si="20"/>
        <v>0</v>
      </c>
      <c r="K174" s="138"/>
      <c r="L174" s="25"/>
      <c r="M174" s="139" t="s">
        <v>1</v>
      </c>
      <c r="N174" s="140" t="s">
        <v>38</v>
      </c>
      <c r="O174" s="141">
        <v>0.24399999999999999</v>
      </c>
      <c r="P174" s="141">
        <f t="shared" si="21"/>
        <v>1.93248</v>
      </c>
      <c r="Q174" s="141">
        <v>0</v>
      </c>
      <c r="R174" s="141">
        <f t="shared" si="22"/>
        <v>0</v>
      </c>
      <c r="S174" s="141">
        <v>0</v>
      </c>
      <c r="T174" s="142">
        <f t="shared" si="23"/>
        <v>0</v>
      </c>
      <c r="AR174" s="143" t="s">
        <v>188</v>
      </c>
      <c r="AT174" s="143" t="s">
        <v>125</v>
      </c>
      <c r="AU174" s="143" t="s">
        <v>130</v>
      </c>
      <c r="AY174" s="13" t="s">
        <v>123</v>
      </c>
      <c r="BE174" s="144">
        <f t="shared" si="24"/>
        <v>0</v>
      </c>
      <c r="BF174" s="144">
        <f t="shared" si="25"/>
        <v>0</v>
      </c>
      <c r="BG174" s="144">
        <f t="shared" si="26"/>
        <v>0</v>
      </c>
      <c r="BH174" s="144">
        <f t="shared" si="27"/>
        <v>0</v>
      </c>
      <c r="BI174" s="144">
        <f t="shared" si="28"/>
        <v>0</v>
      </c>
      <c r="BJ174" s="13" t="s">
        <v>130</v>
      </c>
      <c r="BK174" s="144">
        <f t="shared" si="29"/>
        <v>0</v>
      </c>
      <c r="BL174" s="13" t="s">
        <v>188</v>
      </c>
      <c r="BM174" s="143" t="s">
        <v>518</v>
      </c>
    </row>
    <row r="175" spans="2:65" s="1" customFormat="1" ht="24.15" customHeight="1">
      <c r="B175" s="131"/>
      <c r="C175" s="145" t="s">
        <v>276</v>
      </c>
      <c r="D175" s="145" t="s">
        <v>191</v>
      </c>
      <c r="E175" s="146" t="s">
        <v>519</v>
      </c>
      <c r="F175" s="147" t="s">
        <v>428</v>
      </c>
      <c r="G175" s="148" t="s">
        <v>134</v>
      </c>
      <c r="H175" s="149">
        <v>0.34200000000000003</v>
      </c>
      <c r="I175" s="150"/>
      <c r="J175" s="150">
        <f t="shared" si="20"/>
        <v>0</v>
      </c>
      <c r="K175" s="151"/>
      <c r="L175" s="152"/>
      <c r="M175" s="153" t="s">
        <v>1</v>
      </c>
      <c r="N175" s="154" t="s">
        <v>38</v>
      </c>
      <c r="O175" s="141">
        <v>0</v>
      </c>
      <c r="P175" s="141">
        <f t="shared" si="21"/>
        <v>0</v>
      </c>
      <c r="Q175" s="141">
        <v>0.55000000000000004</v>
      </c>
      <c r="R175" s="141">
        <f t="shared" si="22"/>
        <v>0.18810000000000002</v>
      </c>
      <c r="S175" s="141">
        <v>0</v>
      </c>
      <c r="T175" s="142">
        <f t="shared" si="23"/>
        <v>0</v>
      </c>
      <c r="AR175" s="143" t="s">
        <v>194</v>
      </c>
      <c r="AT175" s="143" t="s">
        <v>191</v>
      </c>
      <c r="AU175" s="143" t="s">
        <v>130</v>
      </c>
      <c r="AY175" s="13" t="s">
        <v>123</v>
      </c>
      <c r="BE175" s="144">
        <f t="shared" si="24"/>
        <v>0</v>
      </c>
      <c r="BF175" s="144">
        <f t="shared" si="25"/>
        <v>0</v>
      </c>
      <c r="BG175" s="144">
        <f t="shared" si="26"/>
        <v>0</v>
      </c>
      <c r="BH175" s="144">
        <f t="shared" si="27"/>
        <v>0</v>
      </c>
      <c r="BI175" s="144">
        <f t="shared" si="28"/>
        <v>0</v>
      </c>
      <c r="BJ175" s="13" t="s">
        <v>130</v>
      </c>
      <c r="BK175" s="144">
        <f t="shared" si="29"/>
        <v>0</v>
      </c>
      <c r="BL175" s="13" t="s">
        <v>188</v>
      </c>
      <c r="BM175" s="143" t="s">
        <v>520</v>
      </c>
    </row>
    <row r="176" spans="2:65" s="1" customFormat="1" ht="16.5" customHeight="1">
      <c r="B176" s="131"/>
      <c r="C176" s="132" t="s">
        <v>280</v>
      </c>
      <c r="D176" s="132" t="s">
        <v>125</v>
      </c>
      <c r="E176" s="133" t="s">
        <v>431</v>
      </c>
      <c r="F176" s="134" t="s">
        <v>432</v>
      </c>
      <c r="G176" s="135" t="s">
        <v>134</v>
      </c>
      <c r="H176" s="136">
        <v>0.23100000000000001</v>
      </c>
      <c r="I176" s="137"/>
      <c r="J176" s="137">
        <f t="shared" si="20"/>
        <v>0</v>
      </c>
      <c r="K176" s="138"/>
      <c r="L176" s="25"/>
      <c r="M176" s="139" t="s">
        <v>1</v>
      </c>
      <c r="N176" s="140" t="s">
        <v>38</v>
      </c>
      <c r="O176" s="141">
        <v>0.61599999999999999</v>
      </c>
      <c r="P176" s="141">
        <f t="shared" si="21"/>
        <v>0.14229600000000001</v>
      </c>
      <c r="Q176" s="141">
        <v>0</v>
      </c>
      <c r="R176" s="141">
        <f t="shared" si="22"/>
        <v>0</v>
      </c>
      <c r="S176" s="141">
        <v>0</v>
      </c>
      <c r="T176" s="142">
        <f t="shared" si="23"/>
        <v>0</v>
      </c>
      <c r="AR176" s="143" t="s">
        <v>188</v>
      </c>
      <c r="AT176" s="143" t="s">
        <v>125</v>
      </c>
      <c r="AU176" s="143" t="s">
        <v>130</v>
      </c>
      <c r="AY176" s="13" t="s">
        <v>123</v>
      </c>
      <c r="BE176" s="144">
        <f t="shared" si="24"/>
        <v>0</v>
      </c>
      <c r="BF176" s="144">
        <f t="shared" si="25"/>
        <v>0</v>
      </c>
      <c r="BG176" s="144">
        <f t="shared" si="26"/>
        <v>0</v>
      </c>
      <c r="BH176" s="144">
        <f t="shared" si="27"/>
        <v>0</v>
      </c>
      <c r="BI176" s="144">
        <f t="shared" si="28"/>
        <v>0</v>
      </c>
      <c r="BJ176" s="13" t="s">
        <v>130</v>
      </c>
      <c r="BK176" s="144">
        <f t="shared" si="29"/>
        <v>0</v>
      </c>
      <c r="BL176" s="13" t="s">
        <v>188</v>
      </c>
      <c r="BM176" s="143" t="s">
        <v>433</v>
      </c>
    </row>
    <row r="177" spans="2:65" s="1" customFormat="1" ht="16.5" customHeight="1">
      <c r="B177" s="131"/>
      <c r="C177" s="132" t="s">
        <v>286</v>
      </c>
      <c r="D177" s="132" t="s">
        <v>125</v>
      </c>
      <c r="E177" s="133" t="s">
        <v>435</v>
      </c>
      <c r="F177" s="134" t="s">
        <v>436</v>
      </c>
      <c r="G177" s="135" t="s">
        <v>134</v>
      </c>
      <c r="H177" s="136">
        <v>0.24</v>
      </c>
      <c r="I177" s="137"/>
      <c r="J177" s="137">
        <f t="shared" si="20"/>
        <v>0</v>
      </c>
      <c r="K177" s="138"/>
      <c r="L177" s="25"/>
      <c r="M177" s="139" t="s">
        <v>1</v>
      </c>
      <c r="N177" s="140" t="s">
        <v>38</v>
      </c>
      <c r="O177" s="141">
        <v>0.53300000000000003</v>
      </c>
      <c r="P177" s="141">
        <f t="shared" si="21"/>
        <v>0.12792000000000001</v>
      </c>
      <c r="Q177" s="141">
        <v>0</v>
      </c>
      <c r="R177" s="141">
        <f t="shared" si="22"/>
        <v>0</v>
      </c>
      <c r="S177" s="141">
        <v>0</v>
      </c>
      <c r="T177" s="142">
        <f t="shared" si="23"/>
        <v>0</v>
      </c>
      <c r="AR177" s="143" t="s">
        <v>188</v>
      </c>
      <c r="AT177" s="143" t="s">
        <v>125</v>
      </c>
      <c r="AU177" s="143" t="s">
        <v>130</v>
      </c>
      <c r="AY177" s="13" t="s">
        <v>123</v>
      </c>
      <c r="BE177" s="144">
        <f t="shared" si="24"/>
        <v>0</v>
      </c>
      <c r="BF177" s="144">
        <f t="shared" si="25"/>
        <v>0</v>
      </c>
      <c r="BG177" s="144">
        <f t="shared" si="26"/>
        <v>0</v>
      </c>
      <c r="BH177" s="144">
        <f t="shared" si="27"/>
        <v>0</v>
      </c>
      <c r="BI177" s="144">
        <f t="shared" si="28"/>
        <v>0</v>
      </c>
      <c r="BJ177" s="13" t="s">
        <v>130</v>
      </c>
      <c r="BK177" s="144">
        <f t="shared" si="29"/>
        <v>0</v>
      </c>
      <c r="BL177" s="13" t="s">
        <v>188</v>
      </c>
      <c r="BM177" s="143" t="s">
        <v>437</v>
      </c>
    </row>
    <row r="178" spans="2:65" s="1" customFormat="1" ht="16.5" customHeight="1">
      <c r="B178" s="131"/>
      <c r="C178" s="132" t="s">
        <v>290</v>
      </c>
      <c r="D178" s="132" t="s">
        <v>125</v>
      </c>
      <c r="E178" s="133" t="s">
        <v>439</v>
      </c>
      <c r="F178" s="134" t="s">
        <v>440</v>
      </c>
      <c r="G178" s="135" t="s">
        <v>134</v>
      </c>
      <c r="H178" s="136">
        <v>0.33300000000000002</v>
      </c>
      <c r="I178" s="137"/>
      <c r="J178" s="137">
        <f t="shared" si="20"/>
        <v>0</v>
      </c>
      <c r="K178" s="138"/>
      <c r="L178" s="25"/>
      <c r="M178" s="139" t="s">
        <v>1</v>
      </c>
      <c r="N178" s="140" t="s">
        <v>38</v>
      </c>
      <c r="O178" s="141">
        <v>0.53300000000000003</v>
      </c>
      <c r="P178" s="141">
        <f t="shared" si="21"/>
        <v>0.17748900000000001</v>
      </c>
      <c r="Q178" s="141">
        <v>0</v>
      </c>
      <c r="R178" s="141">
        <f t="shared" si="22"/>
        <v>0</v>
      </c>
      <c r="S178" s="141">
        <v>0</v>
      </c>
      <c r="T178" s="142">
        <f t="shared" si="23"/>
        <v>0</v>
      </c>
      <c r="AR178" s="143" t="s">
        <v>188</v>
      </c>
      <c r="AT178" s="143" t="s">
        <v>125</v>
      </c>
      <c r="AU178" s="143" t="s">
        <v>130</v>
      </c>
      <c r="AY178" s="13" t="s">
        <v>123</v>
      </c>
      <c r="BE178" s="144">
        <f t="shared" si="24"/>
        <v>0</v>
      </c>
      <c r="BF178" s="144">
        <f t="shared" si="25"/>
        <v>0</v>
      </c>
      <c r="BG178" s="144">
        <f t="shared" si="26"/>
        <v>0</v>
      </c>
      <c r="BH178" s="144">
        <f t="shared" si="27"/>
        <v>0</v>
      </c>
      <c r="BI178" s="144">
        <f t="shared" si="28"/>
        <v>0</v>
      </c>
      <c r="BJ178" s="13" t="s">
        <v>130</v>
      </c>
      <c r="BK178" s="144">
        <f t="shared" si="29"/>
        <v>0</v>
      </c>
      <c r="BL178" s="13" t="s">
        <v>188</v>
      </c>
      <c r="BM178" s="143" t="s">
        <v>521</v>
      </c>
    </row>
    <row r="179" spans="2:65" s="1" customFormat="1" ht="16.5" customHeight="1">
      <c r="B179" s="131"/>
      <c r="C179" s="132" t="s">
        <v>294</v>
      </c>
      <c r="D179" s="132" t="s">
        <v>125</v>
      </c>
      <c r="E179" s="133" t="s">
        <v>443</v>
      </c>
      <c r="F179" s="134" t="s">
        <v>444</v>
      </c>
      <c r="G179" s="135" t="s">
        <v>205</v>
      </c>
      <c r="H179" s="136">
        <v>1</v>
      </c>
      <c r="I179" s="137"/>
      <c r="J179" s="137">
        <f t="shared" si="20"/>
        <v>0</v>
      </c>
      <c r="K179" s="138"/>
      <c r="L179" s="25"/>
      <c r="M179" s="139" t="s">
        <v>1</v>
      </c>
      <c r="N179" s="140" t="s">
        <v>38</v>
      </c>
      <c r="O179" s="141">
        <v>0.53300000000000003</v>
      </c>
      <c r="P179" s="141">
        <f t="shared" si="21"/>
        <v>0.53300000000000003</v>
      </c>
      <c r="Q179" s="141">
        <v>0</v>
      </c>
      <c r="R179" s="141">
        <f t="shared" si="22"/>
        <v>0</v>
      </c>
      <c r="S179" s="141">
        <v>0</v>
      </c>
      <c r="T179" s="142">
        <f t="shared" si="23"/>
        <v>0</v>
      </c>
      <c r="AR179" s="143" t="s">
        <v>188</v>
      </c>
      <c r="AT179" s="143" t="s">
        <v>125</v>
      </c>
      <c r="AU179" s="143" t="s">
        <v>130</v>
      </c>
      <c r="AY179" s="13" t="s">
        <v>123</v>
      </c>
      <c r="BE179" s="144">
        <f t="shared" si="24"/>
        <v>0</v>
      </c>
      <c r="BF179" s="144">
        <f t="shared" si="25"/>
        <v>0</v>
      </c>
      <c r="BG179" s="144">
        <f t="shared" si="26"/>
        <v>0</v>
      </c>
      <c r="BH179" s="144">
        <f t="shared" si="27"/>
        <v>0</v>
      </c>
      <c r="BI179" s="144">
        <f t="shared" si="28"/>
        <v>0</v>
      </c>
      <c r="BJ179" s="13" t="s">
        <v>130</v>
      </c>
      <c r="BK179" s="144">
        <f t="shared" si="29"/>
        <v>0</v>
      </c>
      <c r="BL179" s="13" t="s">
        <v>188</v>
      </c>
      <c r="BM179" s="143" t="s">
        <v>445</v>
      </c>
    </row>
    <row r="180" spans="2:65" s="1" customFormat="1" ht="16.5" customHeight="1">
      <c r="B180" s="131"/>
      <c r="C180" s="132" t="s">
        <v>300</v>
      </c>
      <c r="D180" s="132" t="s">
        <v>125</v>
      </c>
      <c r="E180" s="133" t="s">
        <v>447</v>
      </c>
      <c r="F180" s="134" t="s">
        <v>448</v>
      </c>
      <c r="G180" s="135" t="s">
        <v>134</v>
      </c>
      <c r="H180" s="136">
        <v>9.6000000000000002E-2</v>
      </c>
      <c r="I180" s="137"/>
      <c r="J180" s="137">
        <f t="shared" si="20"/>
        <v>0</v>
      </c>
      <c r="K180" s="138"/>
      <c r="L180" s="25"/>
      <c r="M180" s="139" t="s">
        <v>1</v>
      </c>
      <c r="N180" s="140" t="s">
        <v>38</v>
      </c>
      <c r="O180" s="141">
        <v>0.53300000000000003</v>
      </c>
      <c r="P180" s="141">
        <f t="shared" si="21"/>
        <v>5.1168000000000005E-2</v>
      </c>
      <c r="Q180" s="141">
        <v>0</v>
      </c>
      <c r="R180" s="141">
        <f t="shared" si="22"/>
        <v>0</v>
      </c>
      <c r="S180" s="141">
        <v>0</v>
      </c>
      <c r="T180" s="142">
        <f t="shared" si="23"/>
        <v>0</v>
      </c>
      <c r="AR180" s="143" t="s">
        <v>188</v>
      </c>
      <c r="AT180" s="143" t="s">
        <v>125</v>
      </c>
      <c r="AU180" s="143" t="s">
        <v>130</v>
      </c>
      <c r="AY180" s="13" t="s">
        <v>123</v>
      </c>
      <c r="BE180" s="144">
        <f t="shared" si="24"/>
        <v>0</v>
      </c>
      <c r="BF180" s="144">
        <f t="shared" si="25"/>
        <v>0</v>
      </c>
      <c r="BG180" s="144">
        <f t="shared" si="26"/>
        <v>0</v>
      </c>
      <c r="BH180" s="144">
        <f t="shared" si="27"/>
        <v>0</v>
      </c>
      <c r="BI180" s="144">
        <f t="shared" si="28"/>
        <v>0</v>
      </c>
      <c r="BJ180" s="13" t="s">
        <v>130</v>
      </c>
      <c r="BK180" s="144">
        <f t="shared" si="29"/>
        <v>0</v>
      </c>
      <c r="BL180" s="13" t="s">
        <v>188</v>
      </c>
      <c r="BM180" s="143" t="s">
        <v>522</v>
      </c>
    </row>
    <row r="181" spans="2:65" s="1" customFormat="1" ht="16.5" customHeight="1">
      <c r="B181" s="131"/>
      <c r="C181" s="132" t="s">
        <v>418</v>
      </c>
      <c r="D181" s="132" t="s">
        <v>125</v>
      </c>
      <c r="E181" s="133" t="s">
        <v>451</v>
      </c>
      <c r="F181" s="134" t="s">
        <v>452</v>
      </c>
      <c r="G181" s="135" t="s">
        <v>400</v>
      </c>
      <c r="H181" s="136">
        <v>15</v>
      </c>
      <c r="I181" s="137"/>
      <c r="J181" s="137">
        <f t="shared" si="20"/>
        <v>0</v>
      </c>
      <c r="K181" s="138"/>
      <c r="L181" s="25"/>
      <c r="M181" s="139" t="s">
        <v>1</v>
      </c>
      <c r="N181" s="140" t="s">
        <v>38</v>
      </c>
      <c r="O181" s="141">
        <v>5.074E-2</v>
      </c>
      <c r="P181" s="141">
        <f t="shared" si="21"/>
        <v>0.7611</v>
      </c>
      <c r="Q181" s="141">
        <v>1.66E-3</v>
      </c>
      <c r="R181" s="141">
        <f t="shared" si="22"/>
        <v>2.4899999999999999E-2</v>
      </c>
      <c r="S181" s="141">
        <v>0</v>
      </c>
      <c r="T181" s="142">
        <f t="shared" si="23"/>
        <v>0</v>
      </c>
      <c r="AR181" s="143" t="s">
        <v>188</v>
      </c>
      <c r="AT181" s="143" t="s">
        <v>125</v>
      </c>
      <c r="AU181" s="143" t="s">
        <v>130</v>
      </c>
      <c r="AY181" s="13" t="s">
        <v>123</v>
      </c>
      <c r="BE181" s="144">
        <f t="shared" si="24"/>
        <v>0</v>
      </c>
      <c r="BF181" s="144">
        <f t="shared" si="25"/>
        <v>0</v>
      </c>
      <c r="BG181" s="144">
        <f t="shared" si="26"/>
        <v>0</v>
      </c>
      <c r="BH181" s="144">
        <f t="shared" si="27"/>
        <v>0</v>
      </c>
      <c r="BI181" s="144">
        <f t="shared" si="28"/>
        <v>0</v>
      </c>
      <c r="BJ181" s="13" t="s">
        <v>130</v>
      </c>
      <c r="BK181" s="144">
        <f t="shared" si="29"/>
        <v>0</v>
      </c>
      <c r="BL181" s="13" t="s">
        <v>188</v>
      </c>
      <c r="BM181" s="143" t="s">
        <v>453</v>
      </c>
    </row>
    <row r="182" spans="2:65" s="1" customFormat="1" ht="16.5" customHeight="1">
      <c r="B182" s="131"/>
      <c r="C182" s="132" t="s">
        <v>422</v>
      </c>
      <c r="D182" s="132" t="s">
        <v>125</v>
      </c>
      <c r="E182" s="133" t="s">
        <v>455</v>
      </c>
      <c r="F182" s="134" t="s">
        <v>456</v>
      </c>
      <c r="G182" s="135" t="s">
        <v>400</v>
      </c>
      <c r="H182" s="136">
        <v>167.8</v>
      </c>
      <c r="I182" s="137"/>
      <c r="J182" s="137">
        <f t="shared" si="20"/>
        <v>0</v>
      </c>
      <c r="K182" s="138"/>
      <c r="L182" s="25"/>
      <c r="M182" s="139" t="s">
        <v>1</v>
      </c>
      <c r="N182" s="140" t="s">
        <v>38</v>
      </c>
      <c r="O182" s="141">
        <v>0.33300000000000002</v>
      </c>
      <c r="P182" s="141">
        <f t="shared" si="21"/>
        <v>55.877400000000009</v>
      </c>
      <c r="Q182" s="141">
        <v>0</v>
      </c>
      <c r="R182" s="141">
        <f t="shared" si="22"/>
        <v>0</v>
      </c>
      <c r="S182" s="141">
        <v>0</v>
      </c>
      <c r="T182" s="142">
        <f t="shared" si="23"/>
        <v>0</v>
      </c>
      <c r="AR182" s="143" t="s">
        <v>188</v>
      </c>
      <c r="AT182" s="143" t="s">
        <v>125</v>
      </c>
      <c r="AU182" s="143" t="s">
        <v>130</v>
      </c>
      <c r="AY182" s="13" t="s">
        <v>123</v>
      </c>
      <c r="BE182" s="144">
        <f t="shared" si="24"/>
        <v>0</v>
      </c>
      <c r="BF182" s="144">
        <f t="shared" si="25"/>
        <v>0</v>
      </c>
      <c r="BG182" s="144">
        <f t="shared" si="26"/>
        <v>0</v>
      </c>
      <c r="BH182" s="144">
        <f t="shared" si="27"/>
        <v>0</v>
      </c>
      <c r="BI182" s="144">
        <f t="shared" si="28"/>
        <v>0</v>
      </c>
      <c r="BJ182" s="13" t="s">
        <v>130</v>
      </c>
      <c r="BK182" s="144">
        <f t="shared" si="29"/>
        <v>0</v>
      </c>
      <c r="BL182" s="13" t="s">
        <v>188</v>
      </c>
      <c r="BM182" s="143" t="s">
        <v>523</v>
      </c>
    </row>
    <row r="183" spans="2:65" s="1" customFormat="1" ht="16.5" customHeight="1">
      <c r="B183" s="131"/>
      <c r="C183" s="145" t="s">
        <v>426</v>
      </c>
      <c r="D183" s="145" t="s">
        <v>191</v>
      </c>
      <c r="E183" s="146" t="s">
        <v>459</v>
      </c>
      <c r="F183" s="147" t="s">
        <v>460</v>
      </c>
      <c r="G183" s="148" t="s">
        <v>134</v>
      </c>
      <c r="H183" s="149">
        <v>3.262</v>
      </c>
      <c r="I183" s="150"/>
      <c r="J183" s="150">
        <f t="shared" si="20"/>
        <v>0</v>
      </c>
      <c r="K183" s="151"/>
      <c r="L183" s="152"/>
      <c r="M183" s="153" t="s">
        <v>1</v>
      </c>
      <c r="N183" s="154" t="s">
        <v>38</v>
      </c>
      <c r="O183" s="141">
        <v>0</v>
      </c>
      <c r="P183" s="141">
        <f t="shared" si="21"/>
        <v>0</v>
      </c>
      <c r="Q183" s="141">
        <v>0.55000000000000004</v>
      </c>
      <c r="R183" s="141">
        <f t="shared" si="22"/>
        <v>1.7941000000000003</v>
      </c>
      <c r="S183" s="141">
        <v>0</v>
      </c>
      <c r="T183" s="142">
        <f t="shared" si="23"/>
        <v>0</v>
      </c>
      <c r="AR183" s="143" t="s">
        <v>194</v>
      </c>
      <c r="AT183" s="143" t="s">
        <v>191</v>
      </c>
      <c r="AU183" s="143" t="s">
        <v>130</v>
      </c>
      <c r="AY183" s="13" t="s">
        <v>123</v>
      </c>
      <c r="BE183" s="144">
        <f t="shared" si="24"/>
        <v>0</v>
      </c>
      <c r="BF183" s="144">
        <f t="shared" si="25"/>
        <v>0</v>
      </c>
      <c r="BG183" s="144">
        <f t="shared" si="26"/>
        <v>0</v>
      </c>
      <c r="BH183" s="144">
        <f t="shared" si="27"/>
        <v>0</v>
      </c>
      <c r="BI183" s="144">
        <f t="shared" si="28"/>
        <v>0</v>
      </c>
      <c r="BJ183" s="13" t="s">
        <v>130</v>
      </c>
      <c r="BK183" s="144">
        <f t="shared" si="29"/>
        <v>0</v>
      </c>
      <c r="BL183" s="13" t="s">
        <v>188</v>
      </c>
      <c r="BM183" s="143" t="s">
        <v>524</v>
      </c>
    </row>
    <row r="184" spans="2:65" s="1" customFormat="1" ht="21.75" customHeight="1">
      <c r="B184" s="131"/>
      <c r="C184" s="132" t="s">
        <v>430</v>
      </c>
      <c r="D184" s="132" t="s">
        <v>125</v>
      </c>
      <c r="E184" s="133" t="s">
        <v>463</v>
      </c>
      <c r="F184" s="134" t="s">
        <v>254</v>
      </c>
      <c r="G184" s="135" t="s">
        <v>199</v>
      </c>
      <c r="H184" s="136">
        <v>42.917000000000002</v>
      </c>
      <c r="I184" s="137"/>
      <c r="J184" s="137">
        <f t="shared" si="20"/>
        <v>0</v>
      </c>
      <c r="K184" s="138"/>
      <c r="L184" s="25"/>
      <c r="M184" s="139" t="s">
        <v>1</v>
      </c>
      <c r="N184" s="140" t="s">
        <v>38</v>
      </c>
      <c r="O184" s="141">
        <v>0</v>
      </c>
      <c r="P184" s="141">
        <f t="shared" si="21"/>
        <v>0</v>
      </c>
      <c r="Q184" s="141">
        <v>0</v>
      </c>
      <c r="R184" s="141">
        <f t="shared" si="22"/>
        <v>0</v>
      </c>
      <c r="S184" s="141">
        <v>0</v>
      </c>
      <c r="T184" s="142">
        <f t="shared" si="23"/>
        <v>0</v>
      </c>
      <c r="AR184" s="143" t="s">
        <v>188</v>
      </c>
      <c r="AT184" s="143" t="s">
        <v>125</v>
      </c>
      <c r="AU184" s="143" t="s">
        <v>130</v>
      </c>
      <c r="AY184" s="13" t="s">
        <v>123</v>
      </c>
      <c r="BE184" s="144">
        <f t="shared" si="24"/>
        <v>0</v>
      </c>
      <c r="BF184" s="144">
        <f t="shared" si="25"/>
        <v>0</v>
      </c>
      <c r="BG184" s="144">
        <f t="shared" si="26"/>
        <v>0</v>
      </c>
      <c r="BH184" s="144">
        <f t="shared" si="27"/>
        <v>0</v>
      </c>
      <c r="BI184" s="144">
        <f t="shared" si="28"/>
        <v>0</v>
      </c>
      <c r="BJ184" s="13" t="s">
        <v>130</v>
      </c>
      <c r="BK184" s="144">
        <f t="shared" si="29"/>
        <v>0</v>
      </c>
      <c r="BL184" s="13" t="s">
        <v>188</v>
      </c>
      <c r="BM184" s="143" t="s">
        <v>464</v>
      </c>
    </row>
    <row r="185" spans="2:65" s="11" customFormat="1" ht="22.8" customHeight="1">
      <c r="B185" s="120"/>
      <c r="D185" s="121" t="s">
        <v>71</v>
      </c>
      <c r="E185" s="129" t="s">
        <v>465</v>
      </c>
      <c r="F185" s="129" t="s">
        <v>466</v>
      </c>
      <c r="J185" s="130">
        <f>BK185</f>
        <v>0</v>
      </c>
      <c r="L185" s="120"/>
      <c r="M185" s="124"/>
      <c r="P185" s="125">
        <f>SUM(P186:P189)</f>
        <v>42.563297599999999</v>
      </c>
      <c r="R185" s="125">
        <f>SUM(R186:R189)</f>
        <v>0.1792668</v>
      </c>
      <c r="T185" s="126">
        <f>SUM(T186:T189)</f>
        <v>0</v>
      </c>
      <c r="AR185" s="121" t="s">
        <v>130</v>
      </c>
      <c r="AT185" s="127" t="s">
        <v>71</v>
      </c>
      <c r="AU185" s="127" t="s">
        <v>80</v>
      </c>
      <c r="AY185" s="121" t="s">
        <v>123</v>
      </c>
      <c r="BK185" s="128">
        <f>SUM(BK186:BK189)</f>
        <v>0</v>
      </c>
    </row>
    <row r="186" spans="2:65" s="1" customFormat="1" ht="24.15" customHeight="1">
      <c r="B186" s="131"/>
      <c r="C186" s="132" t="s">
        <v>434</v>
      </c>
      <c r="D186" s="132" t="s">
        <v>125</v>
      </c>
      <c r="E186" s="133" t="s">
        <v>468</v>
      </c>
      <c r="F186" s="134" t="s">
        <v>469</v>
      </c>
      <c r="G186" s="135" t="s">
        <v>154</v>
      </c>
      <c r="H186" s="136">
        <v>27.28</v>
      </c>
      <c r="I186" s="137"/>
      <c r="J186" s="137">
        <f>ROUND(I186*H186,2)</f>
        <v>0</v>
      </c>
      <c r="K186" s="138"/>
      <c r="L186" s="25"/>
      <c r="M186" s="139" t="s">
        <v>1</v>
      </c>
      <c r="N186" s="140" t="s">
        <v>38</v>
      </c>
      <c r="O186" s="141">
        <v>1.39493</v>
      </c>
      <c r="P186" s="141">
        <f>O186*H186</f>
        <v>38.053690400000001</v>
      </c>
      <c r="Q186" s="141">
        <v>6.0400000000000002E-3</v>
      </c>
      <c r="R186" s="141">
        <f>Q186*H186</f>
        <v>0.16477120000000001</v>
      </c>
      <c r="S186" s="141">
        <v>0</v>
      </c>
      <c r="T186" s="142">
        <f>S186*H186</f>
        <v>0</v>
      </c>
      <c r="AR186" s="143" t="s">
        <v>188</v>
      </c>
      <c r="AT186" s="143" t="s">
        <v>125</v>
      </c>
      <c r="AU186" s="143" t="s">
        <v>130</v>
      </c>
      <c r="AY186" s="13" t="s">
        <v>123</v>
      </c>
      <c r="BE186" s="144">
        <f>IF(N186="základná",J186,0)</f>
        <v>0</v>
      </c>
      <c r="BF186" s="144">
        <f>IF(N186="znížená",J186,0)</f>
        <v>0</v>
      </c>
      <c r="BG186" s="144">
        <f>IF(N186="zákl. prenesená",J186,0)</f>
        <v>0</v>
      </c>
      <c r="BH186" s="144">
        <f>IF(N186="zníž. prenesená",J186,0)</f>
        <v>0</v>
      </c>
      <c r="BI186" s="144">
        <f>IF(N186="nulová",J186,0)</f>
        <v>0</v>
      </c>
      <c r="BJ186" s="13" t="s">
        <v>130</v>
      </c>
      <c r="BK186" s="144">
        <f>ROUND(I186*H186,2)</f>
        <v>0</v>
      </c>
      <c r="BL186" s="13" t="s">
        <v>188</v>
      </c>
      <c r="BM186" s="143" t="s">
        <v>470</v>
      </c>
    </row>
    <row r="187" spans="2:65" s="1" customFormat="1" ht="37.799999999999997" customHeight="1">
      <c r="B187" s="131"/>
      <c r="C187" s="132" t="s">
        <v>438</v>
      </c>
      <c r="D187" s="132" t="s">
        <v>125</v>
      </c>
      <c r="E187" s="133" t="s">
        <v>472</v>
      </c>
      <c r="F187" s="134" t="s">
        <v>473</v>
      </c>
      <c r="G187" s="135" t="s">
        <v>400</v>
      </c>
      <c r="H187" s="136">
        <v>6.2</v>
      </c>
      <c r="I187" s="137"/>
      <c r="J187" s="137">
        <f>ROUND(I187*H187,2)</f>
        <v>0</v>
      </c>
      <c r="K187" s="138"/>
      <c r="L187" s="25"/>
      <c r="M187" s="139" t="s">
        <v>1</v>
      </c>
      <c r="N187" s="140" t="s">
        <v>38</v>
      </c>
      <c r="O187" s="141">
        <v>0.53313999999999995</v>
      </c>
      <c r="P187" s="141">
        <f>O187*H187</f>
        <v>3.3054679999999999</v>
      </c>
      <c r="Q187" s="141">
        <v>1.81E-3</v>
      </c>
      <c r="R187" s="141">
        <f>Q187*H187</f>
        <v>1.1221999999999999E-2</v>
      </c>
      <c r="S187" s="141">
        <v>0</v>
      </c>
      <c r="T187" s="142">
        <f>S187*H187</f>
        <v>0</v>
      </c>
      <c r="AR187" s="143" t="s">
        <v>188</v>
      </c>
      <c r="AT187" s="143" t="s">
        <v>125</v>
      </c>
      <c r="AU187" s="143" t="s">
        <v>130</v>
      </c>
      <c r="AY187" s="13" t="s">
        <v>123</v>
      </c>
      <c r="BE187" s="144">
        <f>IF(N187="základná",J187,0)</f>
        <v>0</v>
      </c>
      <c r="BF187" s="144">
        <f>IF(N187="znížená",J187,0)</f>
        <v>0</v>
      </c>
      <c r="BG187" s="144">
        <f>IF(N187="zákl. prenesená",J187,0)</f>
        <v>0</v>
      </c>
      <c r="BH187" s="144">
        <f>IF(N187="zníž. prenesená",J187,0)</f>
        <v>0</v>
      </c>
      <c r="BI187" s="144">
        <f>IF(N187="nulová",J187,0)</f>
        <v>0</v>
      </c>
      <c r="BJ187" s="13" t="s">
        <v>130</v>
      </c>
      <c r="BK187" s="144">
        <f>ROUND(I187*H187,2)</f>
        <v>0</v>
      </c>
      <c r="BL187" s="13" t="s">
        <v>188</v>
      </c>
      <c r="BM187" s="143" t="s">
        <v>474</v>
      </c>
    </row>
    <row r="188" spans="2:65" s="1" customFormat="1" ht="24.15" customHeight="1">
      <c r="B188" s="131"/>
      <c r="C188" s="132" t="s">
        <v>442</v>
      </c>
      <c r="D188" s="132" t="s">
        <v>125</v>
      </c>
      <c r="E188" s="133" t="s">
        <v>476</v>
      </c>
      <c r="F188" s="134" t="s">
        <v>477</v>
      </c>
      <c r="G188" s="135" t="s">
        <v>154</v>
      </c>
      <c r="H188" s="136">
        <v>27.28</v>
      </c>
      <c r="I188" s="137"/>
      <c r="J188" s="137">
        <f>ROUND(I188*H188,2)</f>
        <v>0</v>
      </c>
      <c r="K188" s="138"/>
      <c r="L188" s="25"/>
      <c r="M188" s="139" t="s">
        <v>1</v>
      </c>
      <c r="N188" s="140" t="s">
        <v>38</v>
      </c>
      <c r="O188" s="141">
        <v>4.4139999999999999E-2</v>
      </c>
      <c r="P188" s="141">
        <f>O188*H188</f>
        <v>1.2041392</v>
      </c>
      <c r="Q188" s="141">
        <v>1.2E-4</v>
      </c>
      <c r="R188" s="141">
        <f>Q188*H188</f>
        <v>3.2736000000000002E-3</v>
      </c>
      <c r="S188" s="141">
        <v>0</v>
      </c>
      <c r="T188" s="142">
        <f>S188*H188</f>
        <v>0</v>
      </c>
      <c r="AR188" s="143" t="s">
        <v>188</v>
      </c>
      <c r="AT188" s="143" t="s">
        <v>125</v>
      </c>
      <c r="AU188" s="143" t="s">
        <v>130</v>
      </c>
      <c r="AY188" s="13" t="s">
        <v>123</v>
      </c>
      <c r="BE188" s="144">
        <f>IF(N188="základná",J188,0)</f>
        <v>0</v>
      </c>
      <c r="BF188" s="144">
        <f>IF(N188="znížená",J188,0)</f>
        <v>0</v>
      </c>
      <c r="BG188" s="144">
        <f>IF(N188="zákl. prenesená",J188,0)</f>
        <v>0</v>
      </c>
      <c r="BH188" s="144">
        <f>IF(N188="zníž. prenesená",J188,0)</f>
        <v>0</v>
      </c>
      <c r="BI188" s="144">
        <f>IF(N188="nulová",J188,0)</f>
        <v>0</v>
      </c>
      <c r="BJ188" s="13" t="s">
        <v>130</v>
      </c>
      <c r="BK188" s="144">
        <f>ROUND(I188*H188,2)</f>
        <v>0</v>
      </c>
      <c r="BL188" s="13" t="s">
        <v>188</v>
      </c>
      <c r="BM188" s="143" t="s">
        <v>525</v>
      </c>
    </row>
    <row r="189" spans="2:65" s="1" customFormat="1" ht="24.15" customHeight="1">
      <c r="B189" s="131"/>
      <c r="C189" s="132" t="s">
        <v>446</v>
      </c>
      <c r="D189" s="132" t="s">
        <v>125</v>
      </c>
      <c r="E189" s="133" t="s">
        <v>480</v>
      </c>
      <c r="F189" s="134" t="s">
        <v>481</v>
      </c>
      <c r="G189" s="135" t="s">
        <v>199</v>
      </c>
      <c r="H189" s="136">
        <v>12.648</v>
      </c>
      <c r="I189" s="137"/>
      <c r="J189" s="137">
        <f>ROUND(I189*H189,2)</f>
        <v>0</v>
      </c>
      <c r="K189" s="138"/>
      <c r="L189" s="25"/>
      <c r="M189" s="139" t="s">
        <v>1</v>
      </c>
      <c r="N189" s="140" t="s">
        <v>38</v>
      </c>
      <c r="O189" s="141">
        <v>0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188</v>
      </c>
      <c r="AT189" s="143" t="s">
        <v>125</v>
      </c>
      <c r="AU189" s="143" t="s">
        <v>130</v>
      </c>
      <c r="AY189" s="13" t="s">
        <v>123</v>
      </c>
      <c r="BE189" s="144">
        <f>IF(N189="základná",J189,0)</f>
        <v>0</v>
      </c>
      <c r="BF189" s="144">
        <f>IF(N189="znížená",J189,0)</f>
        <v>0</v>
      </c>
      <c r="BG189" s="144">
        <f>IF(N189="zákl. prenesená",J189,0)</f>
        <v>0</v>
      </c>
      <c r="BH189" s="144">
        <f>IF(N189="zníž. prenesená",J189,0)</f>
        <v>0</v>
      </c>
      <c r="BI189" s="144">
        <f>IF(N189="nulová",J189,0)</f>
        <v>0</v>
      </c>
      <c r="BJ189" s="13" t="s">
        <v>130</v>
      </c>
      <c r="BK189" s="144">
        <f>ROUND(I189*H189,2)</f>
        <v>0</v>
      </c>
      <c r="BL189" s="13" t="s">
        <v>188</v>
      </c>
      <c r="BM189" s="143" t="s">
        <v>482</v>
      </c>
    </row>
    <row r="190" spans="2:65" s="11" customFormat="1" ht="22.8" customHeight="1">
      <c r="B190" s="120"/>
      <c r="D190" s="121" t="s">
        <v>71</v>
      </c>
      <c r="E190" s="129" t="s">
        <v>270</v>
      </c>
      <c r="F190" s="129" t="s">
        <v>271</v>
      </c>
      <c r="J190" s="130">
        <f>BK190</f>
        <v>0</v>
      </c>
      <c r="L190" s="120"/>
      <c r="M190" s="124"/>
      <c r="P190" s="125">
        <f>SUM(P191:P192)</f>
        <v>0.59699999999999998</v>
      </c>
      <c r="R190" s="125">
        <f>SUM(R191:R192)</f>
        <v>3.3299999999999996E-2</v>
      </c>
      <c r="T190" s="126">
        <f>SUM(T191:T192)</f>
        <v>0</v>
      </c>
      <c r="AR190" s="121" t="s">
        <v>130</v>
      </c>
      <c r="AT190" s="127" t="s">
        <v>71</v>
      </c>
      <c r="AU190" s="127" t="s">
        <v>80</v>
      </c>
      <c r="AY190" s="121" t="s">
        <v>123</v>
      </c>
      <c r="BK190" s="128">
        <f>SUM(BK191:BK192)</f>
        <v>0</v>
      </c>
    </row>
    <row r="191" spans="2:65" s="1" customFormat="1" ht="21.75" customHeight="1">
      <c r="B191" s="131"/>
      <c r="C191" s="132" t="s">
        <v>450</v>
      </c>
      <c r="D191" s="132" t="s">
        <v>125</v>
      </c>
      <c r="E191" s="133" t="s">
        <v>484</v>
      </c>
      <c r="F191" s="134" t="s">
        <v>485</v>
      </c>
      <c r="G191" s="135" t="s">
        <v>205</v>
      </c>
      <c r="H191" s="136">
        <v>3</v>
      </c>
      <c r="I191" s="137"/>
      <c r="J191" s="137">
        <f>ROUND(I191*H191,2)</f>
        <v>0</v>
      </c>
      <c r="K191" s="138"/>
      <c r="L191" s="25"/>
      <c r="M191" s="139" t="s">
        <v>1</v>
      </c>
      <c r="N191" s="140" t="s">
        <v>38</v>
      </c>
      <c r="O191" s="141">
        <v>0.19900000000000001</v>
      </c>
      <c r="P191" s="141">
        <f>O191*H191</f>
        <v>0.59699999999999998</v>
      </c>
      <c r="Q191" s="141">
        <v>3.0999999999999999E-3</v>
      </c>
      <c r="R191" s="141">
        <f>Q191*H191</f>
        <v>9.2999999999999992E-3</v>
      </c>
      <c r="S191" s="141">
        <v>0</v>
      </c>
      <c r="T191" s="142">
        <f>S191*H191</f>
        <v>0</v>
      </c>
      <c r="AR191" s="143" t="s">
        <v>188</v>
      </c>
      <c r="AT191" s="143" t="s">
        <v>125</v>
      </c>
      <c r="AU191" s="143" t="s">
        <v>130</v>
      </c>
      <c r="AY191" s="13" t="s">
        <v>123</v>
      </c>
      <c r="BE191" s="144">
        <f>IF(N191="základná",J191,0)</f>
        <v>0</v>
      </c>
      <c r="BF191" s="144">
        <f>IF(N191="znížená",J191,0)</f>
        <v>0</v>
      </c>
      <c r="BG191" s="144">
        <f>IF(N191="zákl. prenesená",J191,0)</f>
        <v>0</v>
      </c>
      <c r="BH191" s="144">
        <f>IF(N191="zníž. prenesená",J191,0)</f>
        <v>0</v>
      </c>
      <c r="BI191" s="144">
        <f>IF(N191="nulová",J191,0)</f>
        <v>0</v>
      </c>
      <c r="BJ191" s="13" t="s">
        <v>130</v>
      </c>
      <c r="BK191" s="144">
        <f>ROUND(I191*H191,2)</f>
        <v>0</v>
      </c>
      <c r="BL191" s="13" t="s">
        <v>188</v>
      </c>
      <c r="BM191" s="143" t="s">
        <v>486</v>
      </c>
    </row>
    <row r="192" spans="2:65" s="1" customFormat="1" ht="24.15" customHeight="1">
      <c r="B192" s="131"/>
      <c r="C192" s="145" t="s">
        <v>454</v>
      </c>
      <c r="D192" s="145" t="s">
        <v>191</v>
      </c>
      <c r="E192" s="146" t="s">
        <v>488</v>
      </c>
      <c r="F192" s="147" t="s">
        <v>489</v>
      </c>
      <c r="G192" s="148" t="s">
        <v>205</v>
      </c>
      <c r="H192" s="149">
        <v>3</v>
      </c>
      <c r="I192" s="150"/>
      <c r="J192" s="150">
        <f>ROUND(I192*H192,2)</f>
        <v>0</v>
      </c>
      <c r="K192" s="151"/>
      <c r="L192" s="152"/>
      <c r="M192" s="153" t="s">
        <v>1</v>
      </c>
      <c r="N192" s="154" t="s">
        <v>38</v>
      </c>
      <c r="O192" s="141">
        <v>0</v>
      </c>
      <c r="P192" s="141">
        <f>O192*H192</f>
        <v>0</v>
      </c>
      <c r="Q192" s="141">
        <v>8.0000000000000002E-3</v>
      </c>
      <c r="R192" s="141">
        <f>Q192*H192</f>
        <v>2.4E-2</v>
      </c>
      <c r="S192" s="141">
        <v>0</v>
      </c>
      <c r="T192" s="142">
        <f>S192*H192</f>
        <v>0</v>
      </c>
      <c r="AR192" s="143" t="s">
        <v>194</v>
      </c>
      <c r="AT192" s="143" t="s">
        <v>191</v>
      </c>
      <c r="AU192" s="143" t="s">
        <v>130</v>
      </c>
      <c r="AY192" s="13" t="s">
        <v>123</v>
      </c>
      <c r="BE192" s="144">
        <f>IF(N192="základná",J192,0)</f>
        <v>0</v>
      </c>
      <c r="BF192" s="144">
        <f>IF(N192="znížená",J192,0)</f>
        <v>0</v>
      </c>
      <c r="BG192" s="144">
        <f>IF(N192="zákl. prenesená",J192,0)</f>
        <v>0</v>
      </c>
      <c r="BH192" s="144">
        <f>IF(N192="zníž. prenesená",J192,0)</f>
        <v>0</v>
      </c>
      <c r="BI192" s="144">
        <f>IF(N192="nulová",J192,0)</f>
        <v>0</v>
      </c>
      <c r="BJ192" s="13" t="s">
        <v>130</v>
      </c>
      <c r="BK192" s="144">
        <f>ROUND(I192*H192,2)</f>
        <v>0</v>
      </c>
      <c r="BL192" s="13" t="s">
        <v>188</v>
      </c>
      <c r="BM192" s="143" t="s">
        <v>490</v>
      </c>
    </row>
    <row r="193" spans="2:65" s="11" customFormat="1" ht="22.8" customHeight="1">
      <c r="B193" s="120"/>
      <c r="D193" s="121" t="s">
        <v>71</v>
      </c>
      <c r="E193" s="129" t="s">
        <v>284</v>
      </c>
      <c r="F193" s="129" t="s">
        <v>285</v>
      </c>
      <c r="J193" s="130">
        <f>BK193</f>
        <v>0</v>
      </c>
      <c r="L193" s="120"/>
      <c r="M193" s="124"/>
      <c r="P193" s="125">
        <f>P194</f>
        <v>43.537739999999999</v>
      </c>
      <c r="R193" s="125">
        <f>R194</f>
        <v>4.8108000000000005E-3</v>
      </c>
      <c r="T193" s="126">
        <f>T194</f>
        <v>0</v>
      </c>
      <c r="AR193" s="121" t="s">
        <v>130</v>
      </c>
      <c r="AT193" s="127" t="s">
        <v>71</v>
      </c>
      <c r="AU193" s="127" t="s">
        <v>80</v>
      </c>
      <c r="AY193" s="121" t="s">
        <v>123</v>
      </c>
      <c r="BK193" s="128">
        <f>BK194</f>
        <v>0</v>
      </c>
    </row>
    <row r="194" spans="2:65" s="1" customFormat="1" ht="37.799999999999997" customHeight="1">
      <c r="B194" s="131"/>
      <c r="C194" s="132" t="s">
        <v>458</v>
      </c>
      <c r="D194" s="132" t="s">
        <v>125</v>
      </c>
      <c r="E194" s="133" t="s">
        <v>492</v>
      </c>
      <c r="F194" s="134" t="s">
        <v>296</v>
      </c>
      <c r="G194" s="135" t="s">
        <v>154</v>
      </c>
      <c r="H194" s="136">
        <v>240.54</v>
      </c>
      <c r="I194" s="137"/>
      <c r="J194" s="137">
        <f>ROUND(I194*H194,2)</f>
        <v>0</v>
      </c>
      <c r="K194" s="138"/>
      <c r="L194" s="25"/>
      <c r="M194" s="139" t="s">
        <v>1</v>
      </c>
      <c r="N194" s="140" t="s">
        <v>38</v>
      </c>
      <c r="O194" s="141">
        <v>0.18099999999999999</v>
      </c>
      <c r="P194" s="141">
        <f>O194*H194</f>
        <v>43.537739999999999</v>
      </c>
      <c r="Q194" s="141">
        <v>2.0000000000000002E-5</v>
      </c>
      <c r="R194" s="141">
        <f>Q194*H194</f>
        <v>4.8108000000000005E-3</v>
      </c>
      <c r="S194" s="141">
        <v>0</v>
      </c>
      <c r="T194" s="142">
        <f>S194*H194</f>
        <v>0</v>
      </c>
      <c r="AR194" s="143" t="s">
        <v>188</v>
      </c>
      <c r="AT194" s="143" t="s">
        <v>125</v>
      </c>
      <c r="AU194" s="143" t="s">
        <v>130</v>
      </c>
      <c r="AY194" s="13" t="s">
        <v>123</v>
      </c>
      <c r="BE194" s="144">
        <f>IF(N194="základná",J194,0)</f>
        <v>0</v>
      </c>
      <c r="BF194" s="144">
        <f>IF(N194="znížená",J194,0)</f>
        <v>0</v>
      </c>
      <c r="BG194" s="144">
        <f>IF(N194="zákl. prenesená",J194,0)</f>
        <v>0</v>
      </c>
      <c r="BH194" s="144">
        <f>IF(N194="zníž. prenesená",J194,0)</f>
        <v>0</v>
      </c>
      <c r="BI194" s="144">
        <f>IF(N194="nulová",J194,0)</f>
        <v>0</v>
      </c>
      <c r="BJ194" s="13" t="s">
        <v>130</v>
      </c>
      <c r="BK194" s="144">
        <f>ROUND(I194*H194,2)</f>
        <v>0</v>
      </c>
      <c r="BL194" s="13" t="s">
        <v>188</v>
      </c>
      <c r="BM194" s="143" t="s">
        <v>493</v>
      </c>
    </row>
    <row r="195" spans="2:65" s="11" customFormat="1" ht="25.95" customHeight="1">
      <c r="B195" s="120"/>
      <c r="D195" s="121" t="s">
        <v>71</v>
      </c>
      <c r="E195" s="122" t="s">
        <v>494</v>
      </c>
      <c r="F195" s="122" t="s">
        <v>494</v>
      </c>
      <c r="J195" s="123">
        <f>BK195</f>
        <v>0</v>
      </c>
      <c r="L195" s="120"/>
      <c r="M195" s="124"/>
      <c r="P195" s="125">
        <f>P196</f>
        <v>0</v>
      </c>
      <c r="R195" s="125">
        <f>R196</f>
        <v>0</v>
      </c>
      <c r="T195" s="126">
        <f>T196</f>
        <v>0</v>
      </c>
      <c r="AR195" s="121" t="s">
        <v>129</v>
      </c>
      <c r="AT195" s="127" t="s">
        <v>71</v>
      </c>
      <c r="AU195" s="127" t="s">
        <v>72</v>
      </c>
      <c r="AY195" s="121" t="s">
        <v>123</v>
      </c>
      <c r="BK195" s="128">
        <f>BK196</f>
        <v>0</v>
      </c>
    </row>
    <row r="196" spans="2:65" s="11" customFormat="1" ht="22.8" customHeight="1">
      <c r="B196" s="120"/>
      <c r="D196" s="121" t="s">
        <v>71</v>
      </c>
      <c r="E196" s="129" t="s">
        <v>495</v>
      </c>
      <c r="F196" s="129" t="s">
        <v>496</v>
      </c>
      <c r="J196" s="130">
        <f>BK196</f>
        <v>0</v>
      </c>
      <c r="L196" s="120"/>
      <c r="M196" s="124"/>
      <c r="P196" s="125">
        <f>SUM(P197:P198)</f>
        <v>0</v>
      </c>
      <c r="R196" s="125">
        <f>SUM(R197:R198)</f>
        <v>0</v>
      </c>
      <c r="T196" s="126">
        <f>SUM(T197:T198)</f>
        <v>0</v>
      </c>
      <c r="AR196" s="121" t="s">
        <v>129</v>
      </c>
      <c r="AT196" s="127" t="s">
        <v>71</v>
      </c>
      <c r="AU196" s="127" t="s">
        <v>80</v>
      </c>
      <c r="AY196" s="121" t="s">
        <v>123</v>
      </c>
      <c r="BK196" s="128">
        <f>SUM(BK197:BK198)</f>
        <v>0</v>
      </c>
    </row>
    <row r="197" spans="2:65" s="1" customFormat="1" ht="16.5" customHeight="1">
      <c r="B197" s="131"/>
      <c r="C197" s="132" t="s">
        <v>462</v>
      </c>
      <c r="D197" s="132" t="s">
        <v>125</v>
      </c>
      <c r="E197" s="133" t="s">
        <v>498</v>
      </c>
      <c r="F197" s="134" t="s">
        <v>499</v>
      </c>
      <c r="G197" s="135" t="s">
        <v>134</v>
      </c>
      <c r="H197" s="136">
        <v>0.26500000000000001</v>
      </c>
      <c r="I197" s="137"/>
      <c r="J197" s="137">
        <f>ROUND(I197*H197,2)</f>
        <v>0</v>
      </c>
      <c r="K197" s="138"/>
      <c r="L197" s="25"/>
      <c r="M197" s="139" t="s">
        <v>1</v>
      </c>
      <c r="N197" s="140" t="s">
        <v>38</v>
      </c>
      <c r="O197" s="141">
        <v>0</v>
      </c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129</v>
      </c>
      <c r="AT197" s="143" t="s">
        <v>125</v>
      </c>
      <c r="AU197" s="143" t="s">
        <v>130</v>
      </c>
      <c r="AY197" s="13" t="s">
        <v>123</v>
      </c>
      <c r="BE197" s="144">
        <f>IF(N197="základná",J197,0)</f>
        <v>0</v>
      </c>
      <c r="BF197" s="144">
        <f>IF(N197="znížená",J197,0)</f>
        <v>0</v>
      </c>
      <c r="BG197" s="144">
        <f>IF(N197="zákl. prenesená",J197,0)</f>
        <v>0</v>
      </c>
      <c r="BH197" s="144">
        <f>IF(N197="zníž. prenesená",J197,0)</f>
        <v>0</v>
      </c>
      <c r="BI197" s="144">
        <f>IF(N197="nulová",J197,0)</f>
        <v>0</v>
      </c>
      <c r="BJ197" s="13" t="s">
        <v>130</v>
      </c>
      <c r="BK197" s="144">
        <f>ROUND(I197*H197,2)</f>
        <v>0</v>
      </c>
      <c r="BL197" s="13" t="s">
        <v>129</v>
      </c>
      <c r="BM197" s="143" t="s">
        <v>500</v>
      </c>
    </row>
    <row r="198" spans="2:65" s="1" customFormat="1" ht="16.5" customHeight="1">
      <c r="B198" s="131"/>
      <c r="C198" s="132" t="s">
        <v>467</v>
      </c>
      <c r="D198" s="132" t="s">
        <v>125</v>
      </c>
      <c r="E198" s="133" t="s">
        <v>502</v>
      </c>
      <c r="F198" s="134" t="s">
        <v>503</v>
      </c>
      <c r="G198" s="135" t="s">
        <v>205</v>
      </c>
      <c r="H198" s="136">
        <v>1</v>
      </c>
      <c r="I198" s="137"/>
      <c r="J198" s="137">
        <f>ROUND(I198*H198,2)</f>
        <v>0</v>
      </c>
      <c r="K198" s="138"/>
      <c r="L198" s="25"/>
      <c r="M198" s="139" t="s">
        <v>1</v>
      </c>
      <c r="N198" s="140" t="s">
        <v>38</v>
      </c>
      <c r="O198" s="141">
        <v>0</v>
      </c>
      <c r="P198" s="141">
        <f>O198*H198</f>
        <v>0</v>
      </c>
      <c r="Q198" s="141">
        <v>0</v>
      </c>
      <c r="R198" s="141">
        <f>Q198*H198</f>
        <v>0</v>
      </c>
      <c r="S198" s="141">
        <v>0</v>
      </c>
      <c r="T198" s="142">
        <f>S198*H198</f>
        <v>0</v>
      </c>
      <c r="AR198" s="143" t="s">
        <v>129</v>
      </c>
      <c r="AT198" s="143" t="s">
        <v>125</v>
      </c>
      <c r="AU198" s="143" t="s">
        <v>130</v>
      </c>
      <c r="AY198" s="13" t="s">
        <v>123</v>
      </c>
      <c r="BE198" s="144">
        <f>IF(N198="základná",J198,0)</f>
        <v>0</v>
      </c>
      <c r="BF198" s="144">
        <f>IF(N198="znížená",J198,0)</f>
        <v>0</v>
      </c>
      <c r="BG198" s="144">
        <f>IF(N198="zákl. prenesená",J198,0)</f>
        <v>0</v>
      </c>
      <c r="BH198" s="144">
        <f>IF(N198="zníž. prenesená",J198,0)</f>
        <v>0</v>
      </c>
      <c r="BI198" s="144">
        <f>IF(N198="nulová",J198,0)</f>
        <v>0</v>
      </c>
      <c r="BJ198" s="13" t="s">
        <v>130</v>
      </c>
      <c r="BK198" s="144">
        <f>ROUND(I198*H198,2)</f>
        <v>0</v>
      </c>
      <c r="BL198" s="13" t="s">
        <v>129</v>
      </c>
      <c r="BM198" s="143" t="s">
        <v>504</v>
      </c>
    </row>
    <row r="199" spans="2:65" s="11" customFormat="1" ht="25.95" customHeight="1">
      <c r="B199" s="120"/>
      <c r="D199" s="121" t="s">
        <v>71</v>
      </c>
      <c r="E199" s="122" t="s">
        <v>298</v>
      </c>
      <c r="F199" s="122" t="s">
        <v>299</v>
      </c>
      <c r="J199" s="123">
        <f>BK199</f>
        <v>0</v>
      </c>
      <c r="L199" s="120"/>
      <c r="M199" s="124"/>
      <c r="P199" s="125">
        <f>P200</f>
        <v>0</v>
      </c>
      <c r="R199" s="125">
        <f>R200</f>
        <v>0</v>
      </c>
      <c r="T199" s="126">
        <f>T200</f>
        <v>0</v>
      </c>
      <c r="AR199" s="121" t="s">
        <v>143</v>
      </c>
      <c r="AT199" s="127" t="s">
        <v>71</v>
      </c>
      <c r="AU199" s="127" t="s">
        <v>72</v>
      </c>
      <c r="AY199" s="121" t="s">
        <v>123</v>
      </c>
      <c r="BK199" s="128">
        <f>BK200</f>
        <v>0</v>
      </c>
    </row>
    <row r="200" spans="2:65" s="1" customFormat="1" ht="16.5" customHeight="1">
      <c r="B200" s="131"/>
      <c r="C200" s="132" t="s">
        <v>471</v>
      </c>
      <c r="D200" s="132" t="s">
        <v>125</v>
      </c>
      <c r="E200" s="133" t="s">
        <v>301</v>
      </c>
      <c r="F200" s="134" t="s">
        <v>302</v>
      </c>
      <c r="G200" s="135" t="s">
        <v>303</v>
      </c>
      <c r="H200" s="136">
        <v>300</v>
      </c>
      <c r="I200" s="137"/>
      <c r="J200" s="137">
        <f>ROUND(I200*H200,2)</f>
        <v>0</v>
      </c>
      <c r="K200" s="138"/>
      <c r="L200" s="25"/>
      <c r="M200" s="155" t="s">
        <v>1</v>
      </c>
      <c r="N200" s="156" t="s">
        <v>38</v>
      </c>
      <c r="O200" s="157">
        <v>0</v>
      </c>
      <c r="P200" s="157">
        <f>O200*H200</f>
        <v>0</v>
      </c>
      <c r="Q200" s="157">
        <v>0</v>
      </c>
      <c r="R200" s="157">
        <f>Q200*H200</f>
        <v>0</v>
      </c>
      <c r="S200" s="157">
        <v>0</v>
      </c>
      <c r="T200" s="158">
        <f>S200*H200</f>
        <v>0</v>
      </c>
      <c r="AR200" s="143" t="s">
        <v>304</v>
      </c>
      <c r="AT200" s="143" t="s">
        <v>125</v>
      </c>
      <c r="AU200" s="143" t="s">
        <v>80</v>
      </c>
      <c r="AY200" s="13" t="s">
        <v>123</v>
      </c>
      <c r="BE200" s="144">
        <f>IF(N200="základná",J200,0)</f>
        <v>0</v>
      </c>
      <c r="BF200" s="144">
        <f>IF(N200="znížená",J200,0)</f>
        <v>0</v>
      </c>
      <c r="BG200" s="144">
        <f>IF(N200="zákl. prenesená",J200,0)</f>
        <v>0</v>
      </c>
      <c r="BH200" s="144">
        <f>IF(N200="zníž. prenesená",J200,0)</f>
        <v>0</v>
      </c>
      <c r="BI200" s="144">
        <f>IF(N200="nulová",J200,0)</f>
        <v>0</v>
      </c>
      <c r="BJ200" s="13" t="s">
        <v>130</v>
      </c>
      <c r="BK200" s="144">
        <f>ROUND(I200*H200,2)</f>
        <v>0</v>
      </c>
      <c r="BL200" s="13" t="s">
        <v>304</v>
      </c>
      <c r="BM200" s="143" t="s">
        <v>506</v>
      </c>
    </row>
    <row r="201" spans="2:65" s="1" customFormat="1" ht="7.05" customHeight="1">
      <c r="B201" s="40"/>
      <c r="C201" s="41"/>
      <c r="D201" s="41"/>
      <c r="E201" s="41"/>
      <c r="F201" s="41"/>
      <c r="G201" s="41"/>
      <c r="H201" s="41"/>
      <c r="I201" s="41"/>
      <c r="J201" s="41"/>
      <c r="K201" s="41"/>
      <c r="L201" s="25"/>
    </row>
  </sheetData>
  <autoFilter ref="C131:K200" xr:uid="{00000000-0009-0000-0000-000004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01 - Vyhliadková veža</vt:lpstr>
      <vt:lpstr>02 - Učebňa lesnej pedago...</vt:lpstr>
      <vt:lpstr>03 - Pozorovateľňa 1</vt:lpstr>
      <vt:lpstr>04 - Pozorovateľňa 2</vt:lpstr>
      <vt:lpstr>'01 - Vyhliadková veža'!Názvy_tlače</vt:lpstr>
      <vt:lpstr>'02 - Učebňa lesnej pedago...'!Názvy_tlače</vt:lpstr>
      <vt:lpstr>'03 - Pozorovateľňa 1'!Názvy_tlače</vt:lpstr>
      <vt:lpstr>'04 - Pozorovateľňa 2'!Názvy_tlače</vt:lpstr>
      <vt:lpstr>'Rekapitulácia stavby'!Názvy_tlače</vt:lpstr>
      <vt:lpstr>'01 - Vyhliadková veža'!Oblasť_tlače</vt:lpstr>
      <vt:lpstr>'02 - Učebňa lesnej pedago...'!Oblasť_tlače</vt:lpstr>
      <vt:lpstr>'03 - Pozorovateľňa 1'!Oblasť_tlače</vt:lpstr>
      <vt:lpstr>'04 - Pozorovateľňa 2'!Oblasť_tlače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Dzugas Michal</dc:creator>
  <cp:lastModifiedBy>hp 1</cp:lastModifiedBy>
  <dcterms:created xsi:type="dcterms:W3CDTF">2022-11-21T14:12:07Z</dcterms:created>
  <dcterms:modified xsi:type="dcterms:W3CDTF">2022-11-26T15:50:34Z</dcterms:modified>
</cp:coreProperties>
</file>