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nka 2023\Pod banosom Oprava\"/>
    </mc:Choice>
  </mc:AlternateContent>
  <xr:revisionPtr revIDLastSave="0" documentId="8_{A740AE66-BE5F-4F47-B23A-857C4F03D58E}" xr6:coauthVersionLast="47" xr6:coauthVersionMax="47" xr10:uidLastSave="{00000000-0000-0000-0000-000000000000}"/>
  <bookViews>
    <workbookView xWindow="2805" yWindow="-18120" windowWidth="24240" windowHeight="1764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Prehlad!$A:$AH</definedName>
    <definedName name="_xlnm.Print_Area" localSheetId="1">Rekapitulacia!$A:$G</definedName>
  </definedNames>
  <calcPr calcId="191029"/>
</workbook>
</file>

<file path=xl/calcChain.xml><?xml version="1.0" encoding="utf-8"?>
<calcChain xmlns="http://schemas.openxmlformats.org/spreadsheetml/2006/main">
  <c r="L25" i="6" l="1"/>
  <c r="M25" i="6" s="1"/>
  <c r="G33" i="5"/>
  <c r="W163" i="3"/>
  <c r="E13" i="6"/>
  <c r="G30" i="5"/>
  <c r="F30" i="5"/>
  <c r="E30" i="5"/>
  <c r="C30" i="5"/>
  <c r="W161" i="3"/>
  <c r="N161" i="3"/>
  <c r="L161" i="3"/>
  <c r="I161" i="3"/>
  <c r="G29" i="5"/>
  <c r="F29" i="5"/>
  <c r="E29" i="5"/>
  <c r="C29" i="5"/>
  <c r="W159" i="3"/>
  <c r="N159" i="3"/>
  <c r="L159" i="3"/>
  <c r="J159" i="3"/>
  <c r="D29" i="5" s="1"/>
  <c r="I159" i="3"/>
  <c r="N158" i="3"/>
  <c r="L158" i="3"/>
  <c r="J158" i="3"/>
  <c r="H158" i="3"/>
  <c r="H159" i="3" s="1"/>
  <c r="G27" i="5"/>
  <c r="W154" i="3"/>
  <c r="G26" i="5"/>
  <c r="F26" i="5"/>
  <c r="E26" i="5"/>
  <c r="C26" i="5"/>
  <c r="W152" i="3"/>
  <c r="N152" i="3"/>
  <c r="L152" i="3"/>
  <c r="J152" i="3"/>
  <c r="D26" i="5" s="1"/>
  <c r="I152" i="3"/>
  <c r="N150" i="3"/>
  <c r="L150" i="3"/>
  <c r="J150" i="3"/>
  <c r="H150" i="3"/>
  <c r="N149" i="3"/>
  <c r="L149" i="3"/>
  <c r="J149" i="3"/>
  <c r="H149" i="3"/>
  <c r="N148" i="3"/>
  <c r="L148" i="3"/>
  <c r="J148" i="3"/>
  <c r="H148" i="3"/>
  <c r="N145" i="3"/>
  <c r="L145" i="3"/>
  <c r="J145" i="3"/>
  <c r="H145" i="3"/>
  <c r="H152" i="3" s="1"/>
  <c r="B26" i="5" s="1"/>
  <c r="G25" i="5"/>
  <c r="W142" i="3"/>
  <c r="N142" i="3"/>
  <c r="F25" i="5" s="1"/>
  <c r="L142" i="3"/>
  <c r="N141" i="3"/>
  <c r="L141" i="3"/>
  <c r="J141" i="3"/>
  <c r="H141" i="3"/>
  <c r="H142" i="3" s="1"/>
  <c r="B25" i="5" s="1"/>
  <c r="N139" i="3"/>
  <c r="L139" i="3"/>
  <c r="J139" i="3"/>
  <c r="J142" i="3" s="1"/>
  <c r="I139" i="3"/>
  <c r="I142" i="3" s="1"/>
  <c r="C25" i="5" s="1"/>
  <c r="N137" i="3"/>
  <c r="L137" i="3"/>
  <c r="J137" i="3"/>
  <c r="H137" i="3"/>
  <c r="G24" i="5"/>
  <c r="W134" i="3"/>
  <c r="N134" i="3"/>
  <c r="L134" i="3"/>
  <c r="E24" i="5" s="1"/>
  <c r="I134" i="3"/>
  <c r="C24" i="5" s="1"/>
  <c r="N133" i="3"/>
  <c r="L133" i="3"/>
  <c r="J133" i="3"/>
  <c r="H133" i="3"/>
  <c r="H134" i="3" s="1"/>
  <c r="B24" i="5" s="1"/>
  <c r="N131" i="3"/>
  <c r="L131" i="3"/>
  <c r="J131" i="3"/>
  <c r="I131" i="3"/>
  <c r="N130" i="3"/>
  <c r="L130" i="3"/>
  <c r="J130" i="3"/>
  <c r="H130" i="3"/>
  <c r="N128" i="3"/>
  <c r="L128" i="3"/>
  <c r="J128" i="3"/>
  <c r="I128" i="3"/>
  <c r="N127" i="3"/>
  <c r="L127" i="3"/>
  <c r="J127" i="3"/>
  <c r="J134" i="3" s="1"/>
  <c r="H127" i="3"/>
  <c r="G23" i="5"/>
  <c r="C23" i="5"/>
  <c r="W124" i="3"/>
  <c r="N124" i="3"/>
  <c r="F23" i="5" s="1"/>
  <c r="I124" i="3"/>
  <c r="N123" i="3"/>
  <c r="L123" i="3"/>
  <c r="L124" i="3" s="1"/>
  <c r="E23" i="5" s="1"/>
  <c r="J123" i="3"/>
  <c r="J124" i="3" s="1"/>
  <c r="D23" i="5" s="1"/>
  <c r="H123" i="3"/>
  <c r="N121" i="3"/>
  <c r="L121" i="3"/>
  <c r="J121" i="3"/>
  <c r="H121" i="3"/>
  <c r="N119" i="3"/>
  <c r="L119" i="3"/>
  <c r="J119" i="3"/>
  <c r="H119" i="3"/>
  <c r="G22" i="5"/>
  <c r="C22" i="5"/>
  <c r="W116" i="3"/>
  <c r="I116" i="3"/>
  <c r="N115" i="3"/>
  <c r="N116" i="3" s="1"/>
  <c r="F22" i="5" s="1"/>
  <c r="L115" i="3"/>
  <c r="L116" i="3" s="1"/>
  <c r="E22" i="5" s="1"/>
  <c r="J115" i="3"/>
  <c r="J116" i="3" s="1"/>
  <c r="D22" i="5" s="1"/>
  <c r="H115" i="3"/>
  <c r="N114" i="3"/>
  <c r="L114" i="3"/>
  <c r="J114" i="3"/>
  <c r="H114" i="3"/>
  <c r="N112" i="3"/>
  <c r="L112" i="3"/>
  <c r="J112" i="3"/>
  <c r="H112" i="3"/>
  <c r="N110" i="3"/>
  <c r="L110" i="3"/>
  <c r="J110" i="3"/>
  <c r="H110" i="3"/>
  <c r="N109" i="3"/>
  <c r="L109" i="3"/>
  <c r="J109" i="3"/>
  <c r="H109" i="3"/>
  <c r="N107" i="3"/>
  <c r="L107" i="3"/>
  <c r="J107" i="3"/>
  <c r="H107" i="3"/>
  <c r="N106" i="3"/>
  <c r="L106" i="3"/>
  <c r="J106" i="3"/>
  <c r="H106" i="3"/>
  <c r="N104" i="3"/>
  <c r="L104" i="3"/>
  <c r="J104" i="3"/>
  <c r="H104" i="3"/>
  <c r="G21" i="5"/>
  <c r="W101" i="3"/>
  <c r="N100" i="3"/>
  <c r="N101" i="3" s="1"/>
  <c r="F21" i="5" s="1"/>
  <c r="L100" i="3"/>
  <c r="L101" i="3" s="1"/>
  <c r="E21" i="5" s="1"/>
  <c r="J100" i="3"/>
  <c r="H100" i="3"/>
  <c r="N98" i="3"/>
  <c r="L98" i="3"/>
  <c r="J98" i="3"/>
  <c r="H98" i="3"/>
  <c r="N96" i="3"/>
  <c r="L96" i="3"/>
  <c r="J96" i="3"/>
  <c r="I96" i="3"/>
  <c r="N95" i="3"/>
  <c r="L95" i="3"/>
  <c r="J95" i="3"/>
  <c r="H95" i="3"/>
  <c r="H101" i="3" s="1"/>
  <c r="B21" i="5" s="1"/>
  <c r="N94" i="3"/>
  <c r="L94" i="3"/>
  <c r="J94" i="3"/>
  <c r="H94" i="3"/>
  <c r="N92" i="3"/>
  <c r="L92" i="3"/>
  <c r="J92" i="3"/>
  <c r="I92" i="3"/>
  <c r="I101" i="3" s="1"/>
  <c r="C21" i="5" s="1"/>
  <c r="N90" i="3"/>
  <c r="L90" i="3"/>
  <c r="J90" i="3"/>
  <c r="H90" i="3"/>
  <c r="G20" i="5"/>
  <c r="W87" i="3"/>
  <c r="I87" i="3"/>
  <c r="C20" i="5" s="1"/>
  <c r="N86" i="3"/>
  <c r="N87" i="3" s="1"/>
  <c r="F20" i="5" s="1"/>
  <c r="L86" i="3"/>
  <c r="L87" i="3" s="1"/>
  <c r="E20" i="5" s="1"/>
  <c r="J86" i="3"/>
  <c r="H86" i="3"/>
  <c r="N85" i="3"/>
  <c r="L85" i="3"/>
  <c r="J85" i="3"/>
  <c r="H85" i="3"/>
  <c r="N84" i="3"/>
  <c r="L84" i="3"/>
  <c r="J84" i="3"/>
  <c r="H84" i="3"/>
  <c r="N82" i="3"/>
  <c r="L82" i="3"/>
  <c r="J82" i="3"/>
  <c r="I82" i="3"/>
  <c r="N81" i="3"/>
  <c r="L81" i="3"/>
  <c r="J81" i="3"/>
  <c r="H81" i="3"/>
  <c r="N80" i="3"/>
  <c r="L80" i="3"/>
  <c r="J80" i="3"/>
  <c r="H80" i="3"/>
  <c r="N78" i="3"/>
  <c r="L78" i="3"/>
  <c r="J78" i="3"/>
  <c r="I78" i="3"/>
  <c r="N76" i="3"/>
  <c r="L76" i="3"/>
  <c r="J76" i="3"/>
  <c r="H76" i="3"/>
  <c r="N74" i="3"/>
  <c r="L74" i="3"/>
  <c r="J74" i="3"/>
  <c r="J87" i="3" s="1"/>
  <c r="H74" i="3"/>
  <c r="E11" i="6"/>
  <c r="G18" i="5"/>
  <c r="F18" i="5"/>
  <c r="E18" i="5"/>
  <c r="C18" i="5"/>
  <c r="W70" i="3"/>
  <c r="N70" i="3"/>
  <c r="L70" i="3"/>
  <c r="I70" i="3"/>
  <c r="G17" i="5"/>
  <c r="F17" i="5"/>
  <c r="E17" i="5"/>
  <c r="C17" i="5"/>
  <c r="W68" i="3"/>
  <c r="N68" i="3"/>
  <c r="L68" i="3"/>
  <c r="I68" i="3"/>
  <c r="N67" i="3"/>
  <c r="L67" i="3"/>
  <c r="J67" i="3"/>
  <c r="H67" i="3"/>
  <c r="N66" i="3"/>
  <c r="L66" i="3"/>
  <c r="J66" i="3"/>
  <c r="H66" i="3"/>
  <c r="N65" i="3"/>
  <c r="L65" i="3"/>
  <c r="J65" i="3"/>
  <c r="H65" i="3"/>
  <c r="N64" i="3"/>
  <c r="L64" i="3"/>
  <c r="J64" i="3"/>
  <c r="H64" i="3"/>
  <c r="N63" i="3"/>
  <c r="L63" i="3"/>
  <c r="J63" i="3"/>
  <c r="H63" i="3"/>
  <c r="N62" i="3"/>
  <c r="L62" i="3"/>
  <c r="J62" i="3"/>
  <c r="H62" i="3"/>
  <c r="N60" i="3"/>
  <c r="L60" i="3"/>
  <c r="J60" i="3"/>
  <c r="H60" i="3"/>
  <c r="N59" i="3"/>
  <c r="L59" i="3"/>
  <c r="J59" i="3"/>
  <c r="H59" i="3"/>
  <c r="N58" i="3"/>
  <c r="L58" i="3"/>
  <c r="J58" i="3"/>
  <c r="H58" i="3"/>
  <c r="N56" i="3"/>
  <c r="L56" i="3"/>
  <c r="J56" i="3"/>
  <c r="J68" i="3" s="1"/>
  <c r="H56" i="3"/>
  <c r="H68" i="3" s="1"/>
  <c r="B17" i="5" s="1"/>
  <c r="G16" i="5"/>
  <c r="F16" i="5"/>
  <c r="E16" i="5"/>
  <c r="C16" i="5"/>
  <c r="W53" i="3"/>
  <c r="N53" i="3"/>
  <c r="L53" i="3"/>
  <c r="I53" i="3"/>
  <c r="N51" i="3"/>
  <c r="L51" i="3"/>
  <c r="J51" i="3"/>
  <c r="H51" i="3"/>
  <c r="N50" i="3"/>
  <c r="L50" i="3"/>
  <c r="J50" i="3"/>
  <c r="H50" i="3"/>
  <c r="N49" i="3"/>
  <c r="L49" i="3"/>
  <c r="J49" i="3"/>
  <c r="J53" i="3" s="1"/>
  <c r="H49" i="3"/>
  <c r="H53" i="3" s="1"/>
  <c r="B16" i="5" s="1"/>
  <c r="G15" i="5"/>
  <c r="F15" i="5"/>
  <c r="E15" i="5"/>
  <c r="C15" i="5"/>
  <c r="W46" i="3"/>
  <c r="N46" i="3"/>
  <c r="L46" i="3"/>
  <c r="J46" i="3"/>
  <c r="E46" i="3" s="1"/>
  <c r="I46" i="3"/>
  <c r="N45" i="3"/>
  <c r="L45" i="3"/>
  <c r="J45" i="3"/>
  <c r="H45" i="3"/>
  <c r="N44" i="3"/>
  <c r="L44" i="3"/>
  <c r="J44" i="3"/>
  <c r="H44" i="3"/>
  <c r="H46" i="3" s="1"/>
  <c r="B15" i="5" s="1"/>
  <c r="N43" i="3"/>
  <c r="L43" i="3"/>
  <c r="J43" i="3"/>
  <c r="H43" i="3"/>
  <c r="G14" i="5"/>
  <c r="F14" i="5"/>
  <c r="E14" i="5"/>
  <c r="C14" i="5"/>
  <c r="B14" i="5"/>
  <c r="W40" i="3"/>
  <c r="N40" i="3"/>
  <c r="L40" i="3"/>
  <c r="I40" i="3"/>
  <c r="H40" i="3"/>
  <c r="N39" i="3"/>
  <c r="L39" i="3"/>
  <c r="J39" i="3"/>
  <c r="J40" i="3" s="1"/>
  <c r="H39" i="3"/>
  <c r="G13" i="5"/>
  <c r="F13" i="5"/>
  <c r="E13" i="5"/>
  <c r="C13" i="5"/>
  <c r="W36" i="3"/>
  <c r="N36" i="3"/>
  <c r="L36" i="3"/>
  <c r="I36" i="3"/>
  <c r="N34" i="3"/>
  <c r="L34" i="3"/>
  <c r="J34" i="3"/>
  <c r="H34" i="3"/>
  <c r="N32" i="3"/>
  <c r="L32" i="3"/>
  <c r="J32" i="3"/>
  <c r="H32" i="3"/>
  <c r="N30" i="3"/>
  <c r="L30" i="3"/>
  <c r="J30" i="3"/>
  <c r="H30" i="3"/>
  <c r="N29" i="3"/>
  <c r="L29" i="3"/>
  <c r="J29" i="3"/>
  <c r="J36" i="3" s="1"/>
  <c r="H29" i="3"/>
  <c r="H36" i="3" s="1"/>
  <c r="B13" i="5" s="1"/>
  <c r="G12" i="5"/>
  <c r="F12" i="5"/>
  <c r="E12" i="5"/>
  <c r="C12" i="5"/>
  <c r="W26" i="3"/>
  <c r="N26" i="3"/>
  <c r="L26" i="3"/>
  <c r="I26" i="3"/>
  <c r="N24" i="3"/>
  <c r="L24" i="3"/>
  <c r="J24" i="3"/>
  <c r="H24" i="3"/>
  <c r="N23" i="3"/>
  <c r="L23" i="3"/>
  <c r="J23" i="3"/>
  <c r="H23" i="3"/>
  <c r="N22" i="3"/>
  <c r="L22" i="3"/>
  <c r="J22" i="3"/>
  <c r="H22" i="3"/>
  <c r="N20" i="3"/>
  <c r="L20" i="3"/>
  <c r="J20" i="3"/>
  <c r="H20" i="3"/>
  <c r="N17" i="3"/>
  <c r="L17" i="3"/>
  <c r="J17" i="3"/>
  <c r="H17" i="3"/>
  <c r="N15" i="3"/>
  <c r="L15" i="3"/>
  <c r="J15" i="3"/>
  <c r="H15" i="3"/>
  <c r="N14" i="3"/>
  <c r="L14" i="3"/>
  <c r="J14" i="3"/>
  <c r="J26" i="3" s="1"/>
  <c r="H14" i="3"/>
  <c r="H26" i="3" s="1"/>
  <c r="M21" i="6"/>
  <c r="I15" i="6"/>
  <c r="F14" i="6"/>
  <c r="M9" i="6"/>
  <c r="I9" i="6"/>
  <c r="F9" i="6"/>
  <c r="M8" i="6"/>
  <c r="I8" i="6"/>
  <c r="F8" i="6"/>
  <c r="H1" i="6"/>
  <c r="B8" i="5"/>
  <c r="D8" i="3"/>
  <c r="H87" i="3" l="1"/>
  <c r="J101" i="3"/>
  <c r="E101" i="3" s="1"/>
  <c r="H116" i="3"/>
  <c r="B22" i="5" s="1"/>
  <c r="N154" i="3"/>
  <c r="N163" i="3" s="1"/>
  <c r="F33" i="5" s="1"/>
  <c r="H124" i="3"/>
  <c r="B23" i="5" s="1"/>
  <c r="F24" i="5"/>
  <c r="L154" i="3"/>
  <c r="L163" i="3" s="1"/>
  <c r="E33" i="5" s="1"/>
  <c r="E25" i="5"/>
  <c r="E68" i="3"/>
  <c r="D17" i="5"/>
  <c r="J70" i="3"/>
  <c r="D12" i="5"/>
  <c r="E26" i="3"/>
  <c r="E36" i="3"/>
  <c r="D13" i="5"/>
  <c r="E40" i="3"/>
  <c r="D14" i="5"/>
  <c r="E87" i="3"/>
  <c r="D20" i="5"/>
  <c r="B29" i="5"/>
  <c r="H161" i="3"/>
  <c r="H70" i="3"/>
  <c r="B12" i="5"/>
  <c r="E53" i="3"/>
  <c r="D16" i="5"/>
  <c r="B20" i="5"/>
  <c r="H154" i="3"/>
  <c r="D24" i="5"/>
  <c r="E134" i="3"/>
  <c r="E142" i="3"/>
  <c r="D25" i="5"/>
  <c r="D15" i="5"/>
  <c r="E116" i="3"/>
  <c r="E152" i="3"/>
  <c r="E159" i="3"/>
  <c r="E124" i="3"/>
  <c r="I154" i="3"/>
  <c r="J161" i="3"/>
  <c r="J154" i="3" l="1"/>
  <c r="E154" i="3" s="1"/>
  <c r="E27" i="5"/>
  <c r="D21" i="5"/>
  <c r="F27" i="5"/>
  <c r="B18" i="5"/>
  <c r="H163" i="3"/>
  <c r="B33" i="5" s="1"/>
  <c r="D11" i="6"/>
  <c r="E161" i="3"/>
  <c r="D30" i="5"/>
  <c r="E12" i="6"/>
  <c r="E15" i="6" s="1"/>
  <c r="I163" i="3"/>
  <c r="C33" i="5" s="1"/>
  <c r="C27" i="5"/>
  <c r="D13" i="6"/>
  <c r="F13" i="6" s="1"/>
  <c r="B30" i="5"/>
  <c r="D12" i="6"/>
  <c r="B27" i="5"/>
  <c r="D18" i="5"/>
  <c r="E70" i="3"/>
  <c r="J163" i="3" l="1"/>
  <c r="D27" i="5"/>
  <c r="D15" i="6"/>
  <c r="M14" i="6"/>
  <c r="M13" i="6"/>
  <c r="M12" i="6"/>
  <c r="M11" i="6"/>
  <c r="F11" i="6"/>
  <c r="E163" i="3"/>
  <c r="D33" i="5"/>
  <c r="F12" i="6"/>
  <c r="F15" i="6" l="1"/>
  <c r="M15" i="6"/>
  <c r="M23" i="6" l="1"/>
  <c r="L24" i="6"/>
  <c r="M24" i="6" s="1"/>
  <c r="M26" i="6" l="1"/>
</calcChain>
</file>

<file path=xl/sharedStrings.xml><?xml version="1.0" encoding="utf-8"?>
<sst xmlns="http://schemas.openxmlformats.org/spreadsheetml/2006/main" count="1102" uniqueCount="469">
  <si>
    <t>a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</si>
  <si>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</si>
  <si>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</si>
  <si>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</si>
  <si>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</si>
  <si>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</si>
  <si>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</si>
  <si>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</si>
  <si>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</si>
  <si>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</si>
  <si>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</si>
  <si>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</si>
  <si>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</si>
  <si>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</si>
  <si>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</si>
  <si>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</si>
  <si>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</si>
  <si>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</si>
  <si>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</si>
  <si>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</si>
  <si>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</si>
  <si>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</si>
  <si>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</si>
  <si>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</si>
  <si>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</si>
  <si>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</si>
  <si>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</si>
  <si>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</si>
  <si>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</si>
  <si>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</si>
  <si>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</si>
  <si>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</si>
  <si>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</si>
  <si>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</si>
  <si>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</si>
  <si>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</si>
  <si>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</si>
  <si>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</si>
  <si>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</si>
  <si>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</si>
  <si>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</si>
  <si>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</si>
  <si>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</si>
  <si>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</si>
  <si>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</si>
  <si>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</si>
  <si>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</si>
  <si>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</si>
  <si>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</si>
  <si>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</si>
  <si>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</si>
  <si>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</si>
  <si>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</si>
  <si>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</si>
  <si>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</si>
  <si>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</si>
  <si>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</si>
  <si>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</si>
  <si>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</si>
  <si>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</si>
  <si>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</si>
  <si>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</si>
  <si>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</si>
  <si>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</si>
  <si>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</si>
  <si>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</si>
  <si>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</si>
  <si>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</si>
  <si>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</si>
  <si>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</si>
  <si>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</si>
  <si>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</si>
  <si>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</si>
  <si>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</si>
  <si>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</si>
  <si>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</si>
  <si>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</si>
  <si>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</si>
  <si>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</si>
  <si>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</si>
  <si>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</si>
  <si>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</si>
  <si>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</si>
  <si>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</si>
  <si>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</si>
  <si>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</si>
  <si>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</si>
  <si>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</si>
  <si>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</si>
  <si>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</si>
  <si>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</si>
  <si>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</si>
  <si>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</si>
  <si>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</si>
  <si>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</si>
  <si>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</si>
  <si>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</si>
  <si>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</si>
  <si>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</si>
  <si>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</si>
  <si>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</si>
  <si>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</si>
  <si>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</si>
  <si>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</si>
  <si>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</si>
  <si>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</si>
  <si>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</si>
  <si>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</si>
  <si>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</si>
  <si>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</si>
  <si>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Banskobystrický samosprávny kraj </t>
  </si>
  <si>
    <t xml:space="preserve">Spracoval: Ing.Dana Urbanová                       </t>
  </si>
  <si>
    <t xml:space="preserve">Projektant: Architectural &amp; Building Management s.r.o. </t>
  </si>
  <si>
    <t xml:space="preserve">JKSO : </t>
  </si>
  <si>
    <t>Dátum: 27.01.2021</t>
  </si>
  <si>
    <t>Stavba : Stredná odborná škola Pod Bánošom - Modernizácia vzdelávania</t>
  </si>
  <si>
    <t>Objekt : SO 05 - Trhové stánky</t>
  </si>
  <si>
    <t>Danken s. r. o.</t>
  </si>
  <si>
    <t xml:space="preserve"> Danken s. r. o.</t>
  </si>
  <si>
    <t xml:space="preserve"> Stavba : Stredná odborná škola Pod Bánošom - Modernizácia vzdelávania</t>
  </si>
  <si>
    <t>Banská Bystrica</t>
  </si>
  <si>
    <t xml:space="preserve"> Objekt : SO 05 - Trhové stánky</t>
  </si>
  <si>
    <t>JKSO :</t>
  </si>
  <si>
    <t>Ing.Dana Urbanová</t>
  </si>
  <si>
    <t>27.01.2021</t>
  </si>
  <si>
    <t xml:space="preserve">Banskobystrický samosprávny kraj </t>
  </si>
  <si>
    <t/>
  </si>
  <si>
    <t xml:space="preserve">Architectural &amp; Building Management s.r.o. </t>
  </si>
  <si>
    <t>Modra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</si>
  <si>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</si>
  <si>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</si>
  <si>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</si>
  <si>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</si>
  <si>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</si>
  <si>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</si>
  <si>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</si>
  <si>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</si>
  <si>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</si>
  <si>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</si>
  <si>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</si>
  <si>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</si>
  <si>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</si>
  <si>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</si>
  <si>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</si>
  <si>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</si>
  <si>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</si>
  <si>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</si>
  <si>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113107131</t>
  </si>
  <si>
    <t>Odstránenie podkladov alebo krytov z betónu prost. hr. do 150 mm, do 200 m2</t>
  </si>
  <si>
    <t>m2</t>
  </si>
  <si>
    <t xml:space="preserve">                    </t>
  </si>
  <si>
    <t>11310-7131</t>
  </si>
  <si>
    <t>45.11.11</t>
  </si>
  <si>
    <t>EK</t>
  </si>
  <si>
    <t>S</t>
  </si>
  <si>
    <t>113107142</t>
  </si>
  <si>
    <t>Odstránenie podkladov alebo krytov živičných hr. 50-100 mm, do 200 m2</t>
  </si>
  <si>
    <t>11310-7142</t>
  </si>
  <si>
    <t>(15,61+10,45+25,75)*3,9 =   202,059</t>
  </si>
  <si>
    <t>272</t>
  </si>
  <si>
    <t>131201101</t>
  </si>
  <si>
    <t>Hĺbenie jám nezapaž. v horn. tr. 3 do 100 m3</t>
  </si>
  <si>
    <t>m3</t>
  </si>
  <si>
    <t>13120-1101</t>
  </si>
  <si>
    <t>45.11.21</t>
  </si>
  <si>
    <t>1,1*1,1*6*1,1+1,25*1,25*7*1,1 =   20,017</t>
  </si>
  <si>
    <t>"odkop" (15,61+10,45+25,75)*2,2*2,6 =   296,353</t>
  </si>
  <si>
    <t>131201109</t>
  </si>
  <si>
    <t>Príplatok za lepivosť v horn. tr. 3</t>
  </si>
  <si>
    <t>13120-1109</t>
  </si>
  <si>
    <t>94,623/2 =   47,312</t>
  </si>
  <si>
    <t>162701105</t>
  </si>
  <si>
    <t>Vodorovné premiestnenie výkopu do 10000 m horn. tr. 1-4</t>
  </si>
  <si>
    <t>16270-1105</t>
  </si>
  <si>
    <t>45.11.24</t>
  </si>
  <si>
    <t>171201201</t>
  </si>
  <si>
    <t>Uloženie sypaniny na skládku + poplatok</t>
  </si>
  <si>
    <t>17120-1201</t>
  </si>
  <si>
    <t>001</t>
  </si>
  <si>
    <t>174101001</t>
  </si>
  <si>
    <t>Zásyp zhutnený jám, šachiet, rýh, zárezov alebo okolo objektov do 100 m3</t>
  </si>
  <si>
    <t>17410-1001</t>
  </si>
  <si>
    <t>"odkop" (15,61+10,45+25,75)*2,2*2,6-50 =   246,353</t>
  </si>
  <si>
    <t xml:space="preserve">1 - ZEMNE PRÁCE  spolu: </t>
  </si>
  <si>
    <t>2 - ZÁKLADY</t>
  </si>
  <si>
    <t>212752113</t>
  </si>
  <si>
    <t>Trativody z drenážnych rúrok DN do 160 so štrkopieskovým lôžkom a obsypom</t>
  </si>
  <si>
    <t>m</t>
  </si>
  <si>
    <t>21275-2113</t>
  </si>
  <si>
    <t>45.25.21</t>
  </si>
  <si>
    <t>002</t>
  </si>
  <si>
    <t>216904112</t>
  </si>
  <si>
    <t>Očistenie stien a základu tlakovou vodou</t>
  </si>
  <si>
    <t>21690-4112</t>
  </si>
  <si>
    <t>(25,9+10,45+15,6)*(2,45+1,05) =   181,825</t>
  </si>
  <si>
    <t>011</t>
  </si>
  <si>
    <t>274321411</t>
  </si>
  <si>
    <t>Základové pätky zo železobetónu tr. C25/30 XC2, XA1</t>
  </si>
  <si>
    <t>27432-1411</t>
  </si>
  <si>
    <t>45.25.32</t>
  </si>
  <si>
    <t>(1,1*1,1*6*1,15+1,25*1,25*7*1,15)*1,1 =   23,020</t>
  </si>
  <si>
    <t>274361821</t>
  </si>
  <si>
    <t>Výstuž základových pätiek BSt 500 (10505)</t>
  </si>
  <si>
    <t>t</t>
  </si>
  <si>
    <t>27436-1821</t>
  </si>
  <si>
    <t>(45,93*6+57,31*7)/1000 =   0,677</t>
  </si>
  <si>
    <t xml:space="preserve">2 - ZÁKLADY  spolu: </t>
  </si>
  <si>
    <t>3 - ZVISLÉ A KOMPLETNÉ KONŠTRUKCIE</t>
  </si>
  <si>
    <t>015</t>
  </si>
  <si>
    <t>327501111</t>
  </si>
  <si>
    <t>Výplň za oporami z kam. drveného a ťaženého</t>
  </si>
  <si>
    <t>32750-1111</t>
  </si>
  <si>
    <t>45.21.64</t>
  </si>
  <si>
    <t xml:space="preserve">3 - ZVISLÉ A KOMPLETNÉ KONŠTRUKCIE  spolu: </t>
  </si>
  <si>
    <t>5 - KOMUNIKÁCIE</t>
  </si>
  <si>
    <t>564251111</t>
  </si>
  <si>
    <t>Podklad zo štrkopiesku hr. 150 mm</t>
  </si>
  <si>
    <t>56425-1111</t>
  </si>
  <si>
    <t>45.23.11</t>
  </si>
  <si>
    <t>566904508</t>
  </si>
  <si>
    <t>Vyspravenie podkladov po prekopoch živičnými zmesami hr. 8 cm</t>
  </si>
  <si>
    <t>56690-4508</t>
  </si>
  <si>
    <t>45.21.42</t>
  </si>
  <si>
    <t>566905121</t>
  </si>
  <si>
    <t>Vysprav. podkl. po prekopoch podkladným betónom hr. 10 cm</t>
  </si>
  <si>
    <t>56690-5121</t>
  </si>
  <si>
    <t xml:space="preserve">5 - KOMUNIKÁCIE  spolu: </t>
  </si>
  <si>
    <t>6 - ÚPRAVY POVRCHOV, PODLAHY, VÝPLNE</t>
  </si>
  <si>
    <t>211</t>
  </si>
  <si>
    <t>622211111</t>
  </si>
  <si>
    <t>Čistenie muriva od machu a inej vegetácie</t>
  </si>
  <si>
    <t>62221-1111</t>
  </si>
  <si>
    <t>45.41.10</t>
  </si>
  <si>
    <t>622445010</t>
  </si>
  <si>
    <t>Príprava podkladu penetrácia</t>
  </si>
  <si>
    <t>62244-5011</t>
  </si>
  <si>
    <t xml:space="preserve">  .  .  </t>
  </si>
  <si>
    <t>631312511</t>
  </si>
  <si>
    <t>Mazanina z betónu prostého tr. C12/15 hr. 5-8 cm - podkladný betón</t>
  </si>
  <si>
    <t>63131-2511</t>
  </si>
  <si>
    <t>1,1*1,1*6*0,05+1,25*1,25*7*0,05 =   0,910</t>
  </si>
  <si>
    <t xml:space="preserve">6 - ÚPRAVY POVRCHOV, PODLAHY, VÝPLNE  spolu: </t>
  </si>
  <si>
    <t>9 - OSTATNÉ KONŠTRUKCIE A PRÁCE</t>
  </si>
  <si>
    <t>919734108</t>
  </si>
  <si>
    <t>Rezanie stávajúceho živičného krytu alebo podkladu hr. nad 7 do 8 cm</t>
  </si>
  <si>
    <t>91973-4108</t>
  </si>
  <si>
    <t>45.23.12</t>
  </si>
  <si>
    <t>15,61+10,45+25,75+3,9*6 =   75,210</t>
  </si>
  <si>
    <t>919734215</t>
  </si>
  <si>
    <t>Rezanie stávajúceho betónového krytu alebo podkladu hr. nad 14 do 15 cm</t>
  </si>
  <si>
    <t>91973-4215</t>
  </si>
  <si>
    <t>003</t>
  </si>
  <si>
    <t>941955001</t>
  </si>
  <si>
    <t>Lešenie ľahké prac. pomocné výš. podlahy do 1,2 m</t>
  </si>
  <si>
    <t>94195-5001</t>
  </si>
  <si>
    <t>45.25.10</t>
  </si>
  <si>
    <t>953948201</t>
  </si>
  <si>
    <t>Kotvy chemickým tmelom M 20 a kot.skrutkou do betónu, ŽB alebo kameňa s vyvŕtaním otvoru</t>
  </si>
  <si>
    <t>kus</t>
  </si>
  <si>
    <t>95394-8201</t>
  </si>
  <si>
    <t>12+10+16+14+24+22 =   98,000</t>
  </si>
  <si>
    <t>013</t>
  </si>
  <si>
    <t>971052241</t>
  </si>
  <si>
    <t>Vybúr. otvorov do 0,0225 m2 v železobet. murive hr. do 30 cm + vloženie drenážnej rúrky</t>
  </si>
  <si>
    <t>97105-2241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</si>
  <si>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</si>
  <si>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</si>
  <si>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</si>
  <si>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</si>
  <si>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</si>
  <si>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</si>
  <si>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</si>
  <si>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</si>
  <si>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</si>
  <si>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979131409</t>
  </si>
  <si>
    <t>Poplatok za ulož.a znešk.staveb.sute na vymedzených skládkach "O"-ostatný odpad</t>
  </si>
  <si>
    <t>97913-1409</t>
  </si>
  <si>
    <t>998011001</t>
  </si>
  <si>
    <t>Presun hmôt pre budovy murované výšky do 6 m</t>
  </si>
  <si>
    <t>99801-1001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</si>
  <si>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</si>
  <si>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</si>
  <si>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</si>
  <si>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</si>
  <si>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</si>
  <si>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</si>
  <si>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711461103</t>
  </si>
  <si>
    <t>Zhotovenie izolácie tlakovej prilepením fólie na celej ploche vodor.</t>
  </si>
  <si>
    <t>I</t>
  </si>
  <si>
    <t>71146-1103</t>
  </si>
  <si>
    <t>45.22.20</t>
  </si>
  <si>
    <t>IK</t>
  </si>
  <si>
    <t>(25,9+10,45+15,6)*1,3 =   67,535</t>
  </si>
  <si>
    <t>711462103</t>
  </si>
  <si>
    <t>Zhotovenie izolácie tlakovej prilepením fólie na celej ploche zvislá</t>
  </si>
  <si>
    <t>71146-2103</t>
  </si>
  <si>
    <t>(25,9+10,45+15,6)*2,45 =   127,278</t>
  </si>
  <si>
    <t>MAT</t>
  </si>
  <si>
    <t>283220390</t>
  </si>
  <si>
    <t>Fólia HYDROIZOL Ekoplast 806</t>
  </si>
  <si>
    <t>283220290</t>
  </si>
  <si>
    <t>25.21.30</t>
  </si>
  <si>
    <t>IZ</t>
  </si>
  <si>
    <t>(67,535+127,278)*1,2 =   233,776</t>
  </si>
  <si>
    <t>711491171</t>
  </si>
  <si>
    <t>Zhotovenie izolácie tlakovej položením podkladnej textílie vodor.</t>
  </si>
  <si>
    <t>71149-1171</t>
  </si>
  <si>
    <t>711491172</t>
  </si>
  <si>
    <t>Zhotovenie izolácie tlakovej položením ochrannej textílie vodor.</t>
  </si>
  <si>
    <t>71149-1172</t>
  </si>
  <si>
    <t>693665120</t>
  </si>
  <si>
    <t>Geotextília polypropylénová TATRATEX PP 300g/m2</t>
  </si>
  <si>
    <t>17.20.10</t>
  </si>
  <si>
    <t>(67,535+127,278)*2*1,05 =   409,107</t>
  </si>
  <si>
    <t>711491271</t>
  </si>
  <si>
    <t>Zhotovenie izolácie tlakovej položením podkladnej textílie zvislej</t>
  </si>
  <si>
    <t>71149-1271</t>
  </si>
  <si>
    <t>711491272</t>
  </si>
  <si>
    <t>Zhotovenie izolácie tlakovej položením ochrannej textílie zvislej</t>
  </si>
  <si>
    <t>71149-1272</t>
  </si>
  <si>
    <t>998711201</t>
  </si>
  <si>
    <t>Presun hmôt pre izolácie proti vode v objektoch výšky do 6 m</t>
  </si>
  <si>
    <t>99871-1201</t>
  </si>
  <si>
    <t xml:space="preserve">711 - Izolácie proti vode a vlhkosti  spolu: </t>
  </si>
  <si>
    <t>762 - Konštrukcie tesárske</t>
  </si>
  <si>
    <t>762</t>
  </si>
  <si>
    <t>762332120</t>
  </si>
  <si>
    <t>Montáž krovov viazaných prierez. plocha nad 120 do 224 cm2</t>
  </si>
  <si>
    <t>76233-2120</t>
  </si>
  <si>
    <t>45.22.11</t>
  </si>
  <si>
    <t>"12/18" 18*4,1+27*4,1+43*4,1 =   360,800</t>
  </si>
  <si>
    <t>605151500</t>
  </si>
  <si>
    <t>Hranol SM 1</t>
  </si>
  <si>
    <t>20.10.10</t>
  </si>
  <si>
    <t>360,800*0,12*0,15*1,1 =   7,144</t>
  </si>
  <si>
    <t>762341028</t>
  </si>
  <si>
    <t>Debnenia striech z dosiek OSB 3 skrutk. na krokvy 30mm</t>
  </si>
  <si>
    <t>76234-1027</t>
  </si>
  <si>
    <t>762342202</t>
  </si>
  <si>
    <t>Montáž latovania striech, rozpätie do 22 cm, vrátane vyrez. otvor. do 0,25 m2</t>
  </si>
  <si>
    <t>76234-2202</t>
  </si>
  <si>
    <t>605171020</t>
  </si>
  <si>
    <t>Lata SM 1 do 25cm2</t>
  </si>
  <si>
    <t>218,223*2,5*0,02*0,04*1,1 =   0,480</t>
  </si>
  <si>
    <t>762395000</t>
  </si>
  <si>
    <t>Spojovacie a ochranné prostriedky k montáži krovov</t>
  </si>
  <si>
    <t>76239-5000</t>
  </si>
  <si>
    <t>7,144+0,480 =   7,624</t>
  </si>
  <si>
    <t>998762202</t>
  </si>
  <si>
    <t>Presun hmôt pre tesárske konštr. v objektoch výšky do 12 m</t>
  </si>
  <si>
    <t>99876-2202</t>
  </si>
  <si>
    <t>45.42.13</t>
  </si>
  <si>
    <t xml:space="preserve">762 - Konštrukcie tesárske  spolu: </t>
  </si>
  <si>
    <t>764 - Konštrukcie klampiarske</t>
  </si>
  <si>
    <t>764</t>
  </si>
  <si>
    <t>764111472</t>
  </si>
  <si>
    <t>Lemovanie z valcovaného plechu krycím plechom r.š. 500 mm</t>
  </si>
  <si>
    <t>76411-1472</t>
  </si>
  <si>
    <t>4,1*6 =   24,600</t>
  </si>
  <si>
    <t>764311121</t>
  </si>
  <si>
    <t>Chrliča z pozinkovaného PZ plechu jednoduchý s manžetou</t>
  </si>
  <si>
    <t>76431-1121</t>
  </si>
  <si>
    <t>764351205</t>
  </si>
  <si>
    <t>KL01 Klamp. PZ pl. žľaby pododkvap. štvorhran. rš 440</t>
  </si>
  <si>
    <t>76435-1205</t>
  </si>
  <si>
    <t>45.22.13</t>
  </si>
  <si>
    <t>26,25+10,745+16,25 =   53,245</t>
  </si>
  <si>
    <t>764453921</t>
  </si>
  <si>
    <t>KL02 Klamp. PZ pl. spoj dažď.zvodu a žľabu</t>
  </si>
  <si>
    <t>76445-3921</t>
  </si>
  <si>
    <t>764454201</t>
  </si>
  <si>
    <t>KL03 Klamp. PZ pl. rúry odpadové kruhové d-80 objímky</t>
  </si>
  <si>
    <t>76445-4201</t>
  </si>
  <si>
    <t>2,5*4+2,5*2+2,5*2 =   20,000</t>
  </si>
  <si>
    <t>764721118</t>
  </si>
  <si>
    <t>KL06 Klamp. PZ pl. oplechovanie rš 665</t>
  </si>
  <si>
    <t>76472-1118</t>
  </si>
  <si>
    <t>25,9+10,45+15,6 =   51,950</t>
  </si>
  <si>
    <t>764751121</t>
  </si>
  <si>
    <t>KL04 Klamp. PZ pl. koleno rúry odkvapovej d 80 mm</t>
  </si>
  <si>
    <t>76475-1131</t>
  </si>
  <si>
    <t>998764201</t>
  </si>
  <si>
    <t>Presun hmôt pre klampiarske konštr. v objektoch výšky do 6 m</t>
  </si>
  <si>
    <t>99876-4201</t>
  </si>
  <si>
    <t xml:space="preserve">764 - Konštrukcie klampiarske  spolu: </t>
  </si>
  <si>
    <t>765 - Krytiny tvrdé</t>
  </si>
  <si>
    <t>765</t>
  </si>
  <si>
    <t>765331110</t>
  </si>
  <si>
    <t>Zastrešenie kryt. BRAMAC skladaná na sucho komplet vrátane všetkých ukonč.prvkov, vetr.mriežky, sneholamov</t>
  </si>
  <si>
    <t>76533-1111</t>
  </si>
  <si>
    <t>45.22.12</t>
  </si>
  <si>
    <t>4,1*(16,285+10,745+26,195) =   218,223</t>
  </si>
  <si>
    <t>765901050</t>
  </si>
  <si>
    <t>Pokrytie striech fóliou hydroizolačná poistná</t>
  </si>
  <si>
    <t>76590-1050</t>
  </si>
  <si>
    <t>218,223*1,1 =   240,045</t>
  </si>
  <si>
    <t>998765201</t>
  </si>
  <si>
    <t>Presun hmôt pre krytiny tvrdé na objektoch výšky do 6 m</t>
  </si>
  <si>
    <t>99876-5201</t>
  </si>
  <si>
    <t xml:space="preserve">765 - Krytiny tvrdé  spolu: </t>
  </si>
  <si>
    <t>767 - Konštrukcie doplnk. kovové stavebné</t>
  </si>
  <si>
    <t>767</t>
  </si>
  <si>
    <t>767995101</t>
  </si>
  <si>
    <t>Montáž atypických stavebných doplnk. konštrukcií do 5 kg</t>
  </si>
  <si>
    <t>kg</t>
  </si>
  <si>
    <t>76799-5101</t>
  </si>
  <si>
    <t>45.42.12</t>
  </si>
  <si>
    <t>553000002</t>
  </si>
  <si>
    <t>Oceľové konštrukcie - kovania a kotevné konštrukcie</t>
  </si>
  <si>
    <t>553000010</t>
  </si>
  <si>
    <t>28.11.23</t>
  </si>
  <si>
    <t>(6+8+12)*2,1+(10+14+22)*1,2 =   109,800</t>
  </si>
  <si>
    <t>767995105</t>
  </si>
  <si>
    <t>Montáž atypických stavebných doplnk. konštrukcií do 100 kg</t>
  </si>
  <si>
    <t>76799-5105</t>
  </si>
  <si>
    <t>553000003</t>
  </si>
  <si>
    <t>Oceľové konštrukcie - 2x UPE140, 160  krov</t>
  </si>
  <si>
    <t>1661,63+2389,31+3749,2 =   7800,140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</si>
  <si>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</si>
  <si>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</si>
  <si>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</si>
  <si>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</si>
  <si>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>782 - Obklady z kameňa</t>
  </si>
  <si>
    <t>782</t>
  </si>
  <si>
    <t>782111120</t>
  </si>
  <si>
    <t>Montáž obkladov stien z kam. rovné líce hr. do 25mm</t>
  </si>
  <si>
    <t>78211-1120</t>
  </si>
  <si>
    <t>45.43.12</t>
  </si>
  <si>
    <t>(25,9+10,45+15,6)*1,05+0,3*1,05*3 =   55,493</t>
  </si>
  <si>
    <t>583855600</t>
  </si>
  <si>
    <t>Doska obklad. Vaspo stone hr. 16 mm</t>
  </si>
  <si>
    <t>26.70.12</t>
  </si>
  <si>
    <t>55,493*1,08 =   59,932</t>
  </si>
  <si>
    <t>998782201</t>
  </si>
  <si>
    <t>Presun hmôt pre kamenné obklady v objektoch výšky do 6 m</t>
  </si>
  <si>
    <t>99878-2201</t>
  </si>
  <si>
    <t xml:space="preserve">782 - Obklady z kameňa  spolu: </t>
  </si>
  <si>
    <t>783 - Nátery</t>
  </si>
  <si>
    <t>783</t>
  </si>
  <si>
    <t>783222100</t>
  </si>
  <si>
    <t>Nátery kov. stav. doplnk. konštr. syntet. dvojnásobné</t>
  </si>
  <si>
    <t>78322-2100</t>
  </si>
  <si>
    <t>45.44.21</t>
  </si>
  <si>
    <t>"kovanie" (6+8+12)*0,1+(10+14+22)*0,05 =   4,900</t>
  </si>
  <si>
    <t>"krov" 258,6 =   258,600</t>
  </si>
  <si>
    <t>783226100</t>
  </si>
  <si>
    <t>Nátery kov. stav. doplnk. konštr. syntet. základné</t>
  </si>
  <si>
    <t>78322-6100</t>
  </si>
  <si>
    <t>783726500</t>
  </si>
  <si>
    <t>Nátery tesárskych konštr. syntetické exterierové 2x</t>
  </si>
  <si>
    <t>78372-6300</t>
  </si>
  <si>
    <t>45.44.22</t>
  </si>
  <si>
    <t>783782203</t>
  </si>
  <si>
    <t>Nátery tesárskych konštr. Lastanoxom Q (Bochemit QB-inovovaná náhrada)</t>
  </si>
  <si>
    <t>78378-2203</t>
  </si>
  <si>
    <t>360,800*0,54+218,223*2,5*0,12 =   260,299</t>
  </si>
  <si>
    <t xml:space="preserve">783 - Nátery  spolu: </t>
  </si>
  <si>
    <t xml:space="preserve">PRÁCE A DODÁVKY PSV  spolu: </t>
  </si>
  <si>
    <t>PRÁCE A DODÁVKY M</t>
  </si>
  <si>
    <t>M21 - 155 Elektromontáže</t>
  </si>
  <si>
    <t>921</t>
  </si>
  <si>
    <t>210-1</t>
  </si>
  <si>
    <t>Elektromontáže silnoprúd a um.osvetlenie vrátane svietidiel (samostatný výkaz)</t>
  </si>
  <si>
    <t>M</t>
  </si>
  <si>
    <t>21</t>
  </si>
  <si>
    <t>MK</t>
  </si>
  <si>
    <t xml:space="preserve">M21 - 155 Elektromontáže  spolu: </t>
  </si>
  <si>
    <t xml:space="preserve">PRÁCE A DODÁVKY M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</si>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</sst>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5" formatCode="#,##0&quot; Sk&quot;;[Red]\-#,##0&quot; Sk&quot;"/>
    <numFmt numFmtId="166" formatCode="_-* #,##0&quot; Sk&quot;_-;\-* #,##0&quot; Sk&quot;_-;_-* &quot;- Sk&quot;_-;_-@_-"/>
    <numFmt numFmtId="173" formatCode="#,##0\ _S_k"/>
    <numFmt numFmtId="174" formatCode="#,##0&quot; Sk&quot;"/>
    <numFmt numFmtId="175" formatCode="0.00\ %"/>
    <numFmt numFmtId="177" formatCode="#,##0.0000"/>
    <numFmt numFmtId="178" formatCode="#,##0\ "/>
    <numFmt numFmtId="179" formatCode="#,##0.00000"/>
    <numFmt numFmtId="180" formatCode="#,##0.000"/>
    <numFmt numFmtId="181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5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6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5" fontId="7" fillId="0" borderId="52"/>
    <xf numFmtId="0" fontId="9" fillId="3" borderId="0" applyBorder="0" applyProtection="0"/>
    <xf numFmtId="0" fontId="9" fillId="5" borderId="0" applyBorder="0" applyProtection="0"/>
    <xf numFmtId="0" fontId="14" fillId="0" borderId="52"/>
    <xf numFmtId="0" fontId="7" fillId="0" borderId="52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3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</cellStyleXfs>
  <cellXfs count="144">
    <xf numFmtId="0" fontId="0" fillId="0" borderId="0" xfId="0"/>
    <xf numFmtId="49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73" fontId="1" fillId="0" borderId="4" xfId="1" applyNumberFormat="1" applyFont="1" applyBorder="1" applyAlignment="1">
      <alignment horizontal="left" vertical="center"/>
    </xf>
    <xf numFmtId="174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73" fontId="1" fillId="0" borderId="11" xfId="1" applyNumberFormat="1" applyFont="1" applyBorder="1" applyAlignment="1">
      <alignment horizontal="left" vertical="center"/>
    </xf>
    <xf numFmtId="174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75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75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78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79" fontId="1" fillId="0" borderId="0" xfId="0" applyNumberFormat="1" applyFont="1"/>
    <xf numFmtId="180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80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9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77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>
      <alignment horizontal="left" vertical="top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180" fontId="1" fillId="0" borderId="48" xfId="0" applyNumberFormat="1" applyFont="1" applyBorder="1"/>
    <xf numFmtId="0" fontId="1" fillId="0" borderId="48" xfId="0" applyFont="1" applyBorder="1" applyAlignment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0" fontId="4" fillId="0" borderId="0" xfId="0" applyNumberFormat="1" applyFont="1" applyAlignment="1">
      <alignment horizontal="right" wrapText="1"/>
    </xf>
    <xf numFmtId="177" fontId="4" fillId="0" borderId="0" xfId="0" applyNumberFormat="1" applyFont="1" applyAlignment="1">
      <alignment horizontal="right" wrapText="1"/>
    </xf>
    <xf numFmtId="49" fontId="1" fillId="0" borderId="46" xfId="0" applyNumberFormat="1" applyFont="1" applyBorder="1" applyAlignment="1">
      <alignment horizontal="left"/>
    </xf>
    <xf numFmtId="0" fontId="1" fillId="0" borderId="46" xfId="0" applyFont="1" applyBorder="1" applyAlignment="1">
      <alignment horizontal="right"/>
    </xf>
    <xf numFmtId="49" fontId="1" fillId="0" borderId="48" xfId="0" applyNumberFormat="1" applyFont="1" applyBorder="1" applyAlignment="1">
      <alignment horizontal="left"/>
    </xf>
    <xf numFmtId="0" fontId="1" fillId="0" borderId="48" xfId="0" applyFont="1" applyBorder="1"/>
    <xf numFmtId="0" fontId="1" fillId="0" borderId="48" xfId="0" applyFont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49" fontId="15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49" fontId="16" fillId="0" borderId="0" xfId="0" applyNumberFormat="1" applyFont="1" applyAlignment="1">
      <alignment horizontal="left" vertical="top" wrapText="1"/>
    </xf>
    <xf numFmtId="180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Alignment="1">
      <alignment vertical="top"/>
    </xf>
    <xf numFmtId="17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right" vertical="top" wrapText="1"/>
    </xf>
    <xf numFmtId="4" fontId="15" fillId="0" borderId="0" xfId="0" applyNumberFormat="1" applyFont="1" applyAlignment="1">
      <alignment vertical="top"/>
    </xf>
    <xf numFmtId="179" fontId="15" fillId="0" borderId="0" xfId="0" applyNumberFormat="1" applyFont="1" applyAlignment="1">
      <alignment vertical="top"/>
    </xf>
    <xf numFmtId="180" fontId="15" fillId="0" borderId="0" xfId="0" applyNumberFormat="1" applyFont="1" applyAlignment="1">
      <alignment vertical="top"/>
    </xf>
    <xf numFmtId="49" fontId="15" fillId="0" borderId="0" xfId="0" applyNumberFormat="1" applyFont="1" applyAlignment="1">
      <alignment horizontal="left" vertical="top" wrapText="1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e_fakturuj99" xfId="28" xr:uid="{00000000-0005-0000-0000-00001B000000}"/>
    <cellStyle name="normálne_KLs" xfId="1" xr:uid="{00000000-0005-0000-0000-00001D000000}"/>
    <cellStyle name="TEXT 1" xfId="29" xr:uid="{00000000-0005-0000-0000-00001E000000}"/>
    <cellStyle name="Text upozornění" xfId="30" xr:uid="{00000000-0005-0000-0000-00001F000000}"/>
    <cellStyle name="TEXT1" xfId="31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63"/>
  <sheetViews>
    <sheetView showGridLines="0" workbookViewId="0">
      <pane xSplit="4" ySplit="10" topLeftCell="E62" activePane="bottomRight" state="frozen"/>
      <selection pane="topRight"/>
      <selection pane="bottomLeft"/>
      <selection pane="bottomRight" activeCell="G81" sqref="G81"/>
    </sheetView>
  </sheetViews>
  <sheetFormatPr defaultColWidth="9" defaultRowHeight="13.2"/>
  <cols>
    <col min="1" max="1" width="6.6640625" style="80" customWidth="1"/>
    <col min="2" max="2" width="3.6640625" style="81" customWidth="1"/>
    <col min="3" max="3" width="13" style="82" customWidth="1"/>
    <col min="4" max="4" width="45.6640625" style="83" customWidth="1"/>
    <col min="5" max="5" width="11.33203125" style="84" customWidth="1"/>
    <col min="6" max="6" width="5.88671875" style="85" customWidth="1"/>
    <col min="7" max="7" width="8.6640625" style="86" customWidth="1"/>
    <col min="8" max="10" width="9.6640625" style="86" customWidth="1"/>
    <col min="11" max="11" width="7.44140625" style="87" customWidth="1"/>
    <col min="12" max="12" width="8.33203125" style="87" customWidth="1"/>
    <col min="13" max="13" width="7.109375" style="84" customWidth="1"/>
    <col min="14" max="14" width="7" style="84" customWidth="1"/>
    <col min="15" max="15" width="3.5546875" style="85" customWidth="1"/>
    <col min="16" max="16" width="12.6640625" style="85" hidden="1" customWidth="1"/>
    <col min="17" max="19" width="11.33203125" style="84" hidden="1" customWidth="1"/>
    <col min="20" max="20" width="10.5546875" style="88" hidden="1" customWidth="1"/>
    <col min="21" max="21" width="10.33203125" style="88" hidden="1" customWidth="1"/>
    <col min="22" max="22" width="5.6640625" style="88" hidden="1" customWidth="1"/>
    <col min="23" max="23" width="9.109375" style="84" hidden="1" customWidth="1"/>
    <col min="24" max="25" width="11.88671875" style="89" hidden="1" customWidth="1"/>
    <col min="26" max="26" width="7.5546875" style="82" hidden="1" customWidth="1"/>
    <col min="27" max="27" width="12.6640625" style="82" hidden="1" customWidth="1"/>
    <col min="28" max="28" width="4.33203125" style="85" hidden="1" customWidth="1"/>
    <col min="29" max="30" width="2.6640625" style="85" hidden="1" customWidth="1"/>
    <col min="31" max="34" width="9.109375" style="90" hidden="1" customWidth="1"/>
    <col min="35" max="35" width="9.109375" style="72" customWidth="1"/>
    <col min="36" max="37" width="9.109375" style="72" hidden="1" customWidth="1"/>
    <col min="38" max="1024" width="9" style="72"/>
  </cols>
  <sheetData>
    <row r="1" spans="1:37" s="72" customFormat="1" ht="12.75" customHeight="1">
      <c r="A1" s="75" t="s">
        <v>110</v>
      </c>
      <c r="G1" s="2"/>
      <c r="I1" s="75" t="s">
        <v>111</v>
      </c>
      <c r="J1" s="2"/>
      <c r="K1" s="73"/>
      <c r="Q1" s="74"/>
      <c r="R1" s="74"/>
      <c r="S1" s="74"/>
      <c r="X1" s="89"/>
      <c r="Y1" s="89"/>
      <c r="Z1" s="104" t="s">
        <v>3</v>
      </c>
      <c r="AA1" s="104" t="s">
        <v>4</v>
      </c>
      <c r="AB1" s="69" t="s">
        <v>5</v>
      </c>
      <c r="AC1" s="69" t="s">
        <v>6</v>
      </c>
      <c r="AD1" s="69" t="s">
        <v>7</v>
      </c>
      <c r="AE1" s="105" t="s">
        <v>8</v>
      </c>
      <c r="AF1" s="106" t="s">
        <v>9</v>
      </c>
    </row>
    <row r="2" spans="1:37" s="72" customFormat="1" ht="10.199999999999999">
      <c r="A2" s="75" t="s">
        <v>112</v>
      </c>
      <c r="G2" s="2"/>
      <c r="H2" s="91"/>
      <c r="I2" s="75" t="s">
        <v>113</v>
      </c>
      <c r="J2" s="2"/>
      <c r="K2" s="73"/>
      <c r="Q2" s="74"/>
      <c r="R2" s="74"/>
      <c r="S2" s="74"/>
      <c r="X2" s="89"/>
      <c r="Y2" s="89"/>
      <c r="Z2" s="104" t="s">
        <v>10</v>
      </c>
      <c r="AA2" s="71" t="s">
        <v>11</v>
      </c>
      <c r="AB2" s="70" t="s">
        <v>12</v>
      </c>
      <c r="AC2" s="70"/>
      <c r="AD2" s="71"/>
      <c r="AE2" s="105">
        <v>1</v>
      </c>
      <c r="AF2" s="107">
        <v>123.5</v>
      </c>
    </row>
    <row r="3" spans="1:37" s="72" customFormat="1" ht="10.199999999999999">
      <c r="A3" s="75" t="s">
        <v>13</v>
      </c>
      <c r="G3" s="2"/>
      <c r="I3" s="75" t="s">
        <v>114</v>
      </c>
      <c r="J3" s="2"/>
      <c r="K3" s="73"/>
      <c r="Q3" s="74"/>
      <c r="R3" s="74"/>
      <c r="S3" s="74"/>
      <c r="X3" s="89"/>
      <c r="Y3" s="89"/>
      <c r="Z3" s="104" t="s">
        <v>14</v>
      </c>
      <c r="AA3" s="71" t="s">
        <v>15</v>
      </c>
      <c r="AB3" s="70" t="s">
        <v>12</v>
      </c>
      <c r="AC3" s="70" t="s">
        <v>16</v>
      </c>
      <c r="AD3" s="71" t="s">
        <v>17</v>
      </c>
      <c r="AE3" s="105">
        <v>2</v>
      </c>
      <c r="AF3" s="108">
        <v>123.46</v>
      </c>
    </row>
    <row r="4" spans="1:37" s="72" customFormat="1" ht="10.199999999999999">
      <c r="Q4" s="74"/>
      <c r="R4" s="74"/>
      <c r="S4" s="74"/>
      <c r="X4" s="89"/>
      <c r="Y4" s="89"/>
      <c r="Z4" s="104" t="s">
        <v>18</v>
      </c>
      <c r="AA4" s="71" t="s">
        <v>19</v>
      </c>
      <c r="AB4" s="70" t="s">
        <v>12</v>
      </c>
      <c r="AC4" s="70"/>
      <c r="AD4" s="71"/>
      <c r="AE4" s="105">
        <v>3</v>
      </c>
      <c r="AF4" s="109">
        <v>123.45699999999999</v>
      </c>
    </row>
    <row r="5" spans="1:37" s="72" customFormat="1" ht="10.199999999999999">
      <c r="A5" s="75" t="s">
        <v>115</v>
      </c>
      <c r="Q5" s="74"/>
      <c r="R5" s="74"/>
      <c r="S5" s="74"/>
      <c r="X5" s="89"/>
      <c r="Y5" s="89"/>
      <c r="Z5" s="104" t="s">
        <v>20</v>
      </c>
      <c r="AA5" s="71" t="s">
        <v>15</v>
      </c>
      <c r="AB5" s="70" t="s">
        <v>12</v>
      </c>
      <c r="AC5" s="70" t="s">
        <v>16</v>
      </c>
      <c r="AD5" s="71" t="s">
        <v>17</v>
      </c>
      <c r="AE5" s="105">
        <v>4</v>
      </c>
      <c r="AF5" s="110">
        <v>123.4567</v>
      </c>
    </row>
    <row r="6" spans="1:37" s="72" customFormat="1" ht="10.199999999999999">
      <c r="A6" s="75" t="s">
        <v>116</v>
      </c>
      <c r="Q6" s="74"/>
      <c r="R6" s="74"/>
      <c r="S6" s="74"/>
      <c r="X6" s="89"/>
      <c r="Y6" s="89"/>
      <c r="Z6" s="91"/>
      <c r="AA6" s="91"/>
      <c r="AE6" s="105" t="s">
        <v>21</v>
      </c>
      <c r="AF6" s="108">
        <v>123.46</v>
      </c>
    </row>
    <row r="7" spans="1:37" s="72" customFormat="1" ht="10.199999999999999">
      <c r="A7" s="75"/>
      <c r="Q7" s="74"/>
      <c r="R7" s="74"/>
      <c r="S7" s="74"/>
      <c r="X7" s="89"/>
      <c r="Y7" s="89"/>
      <c r="Z7" s="91"/>
      <c r="AA7" s="91"/>
    </row>
    <row r="8" spans="1:37" s="72" customFormat="1" ht="13.8">
      <c r="A8" s="72" t="s">
        <v>117</v>
      </c>
      <c r="B8" s="1"/>
      <c r="C8" s="91"/>
      <c r="D8" s="76" t="str">
        <f>CONCATENATE(AA2," ",AB2," ",AC2," ",AD2)</f>
        <v xml:space="preserve">Prehľad rozpočtových nákladov v EUR  </v>
      </c>
      <c r="E8" s="74"/>
      <c r="G8" s="2"/>
      <c r="H8" s="2"/>
      <c r="I8" s="2"/>
      <c r="J8" s="2"/>
      <c r="K8" s="73"/>
      <c r="L8" s="73"/>
      <c r="M8" s="74"/>
      <c r="N8" s="74"/>
      <c r="Q8" s="74"/>
      <c r="R8" s="74"/>
      <c r="S8" s="74"/>
      <c r="X8" s="89"/>
      <c r="Y8" s="89"/>
      <c r="Z8" s="91"/>
      <c r="AA8" s="91"/>
      <c r="AE8" s="85"/>
      <c r="AF8" s="85"/>
      <c r="AG8" s="85"/>
      <c r="AH8" s="85"/>
    </row>
    <row r="9" spans="1:37">
      <c r="A9" s="77" t="s">
        <v>22</v>
      </c>
      <c r="B9" s="77" t="s">
        <v>23</v>
      </c>
      <c r="C9" s="77" t="s">
        <v>24</v>
      </c>
      <c r="D9" s="77" t="s">
        <v>25</v>
      </c>
      <c r="E9" s="77" t="s">
        <v>26</v>
      </c>
      <c r="F9" s="77" t="s">
        <v>27</v>
      </c>
      <c r="G9" s="77" t="s">
        <v>28</v>
      </c>
      <c r="H9" s="77" t="s">
        <v>29</v>
      </c>
      <c r="I9" s="77" t="s">
        <v>30</v>
      </c>
      <c r="J9" s="77" t="s">
        <v>31</v>
      </c>
      <c r="K9" s="116" t="s">
        <v>32</v>
      </c>
      <c r="L9" s="116"/>
      <c r="M9" s="117" t="s">
        <v>33</v>
      </c>
      <c r="N9" s="117"/>
      <c r="O9" s="77" t="s">
        <v>2</v>
      </c>
      <c r="P9" s="93" t="s">
        <v>34</v>
      </c>
      <c r="Q9" s="77" t="s">
        <v>26</v>
      </c>
      <c r="R9" s="77" t="s">
        <v>26</v>
      </c>
      <c r="S9" s="93" t="s">
        <v>26</v>
      </c>
      <c r="T9" s="95" t="s">
        <v>35</v>
      </c>
      <c r="U9" s="96" t="s">
        <v>36</v>
      </c>
      <c r="V9" s="97" t="s">
        <v>37</v>
      </c>
      <c r="W9" s="77" t="s">
        <v>38</v>
      </c>
      <c r="X9" s="98" t="s">
        <v>24</v>
      </c>
      <c r="Y9" s="98" t="s">
        <v>24</v>
      </c>
      <c r="Z9" s="111" t="s">
        <v>39</v>
      </c>
      <c r="AA9" s="111" t="s">
        <v>40</v>
      </c>
      <c r="AB9" s="77" t="s">
        <v>37</v>
      </c>
      <c r="AC9" s="77" t="s">
        <v>41</v>
      </c>
      <c r="AD9" s="77" t="s">
        <v>42</v>
      </c>
      <c r="AE9" s="112" t="s">
        <v>43</v>
      </c>
      <c r="AF9" s="112" t="s">
        <v>44</v>
      </c>
      <c r="AG9" s="112" t="s">
        <v>26</v>
      </c>
      <c r="AH9" s="112" t="s">
        <v>45</v>
      </c>
      <c r="AJ9" s="72" t="s">
        <v>140</v>
      </c>
      <c r="AK9" s="72" t="s">
        <v>142</v>
      </c>
    </row>
    <row r="10" spans="1:37">
      <c r="A10" s="79" t="s">
        <v>46</v>
      </c>
      <c r="B10" s="79" t="s">
        <v>47</v>
      </c>
      <c r="C10" s="92"/>
      <c r="D10" s="79" t="s">
        <v>48</v>
      </c>
      <c r="E10" s="79" t="s">
        <v>49</v>
      </c>
      <c r="F10" s="79" t="s">
        <v>50</v>
      </c>
      <c r="G10" s="79" t="s">
        <v>51</v>
      </c>
      <c r="H10" s="79"/>
      <c r="I10" s="79" t="s">
        <v>52</v>
      </c>
      <c r="J10" s="79"/>
      <c r="K10" s="79" t="s">
        <v>28</v>
      </c>
      <c r="L10" s="79" t="s">
        <v>31</v>
      </c>
      <c r="M10" s="94" t="s">
        <v>28</v>
      </c>
      <c r="N10" s="79" t="s">
        <v>31</v>
      </c>
      <c r="O10" s="79" t="s">
        <v>53</v>
      </c>
      <c r="P10" s="94"/>
      <c r="Q10" s="79" t="s">
        <v>54</v>
      </c>
      <c r="R10" s="79" t="s">
        <v>55</v>
      </c>
      <c r="S10" s="94" t="s">
        <v>56</v>
      </c>
      <c r="T10" s="99" t="s">
        <v>57</v>
      </c>
      <c r="U10" s="100" t="s">
        <v>58</v>
      </c>
      <c r="V10" s="101" t="s">
        <v>59</v>
      </c>
      <c r="W10" s="102"/>
      <c r="X10" s="103" t="s">
        <v>60</v>
      </c>
      <c r="Y10" s="103"/>
      <c r="Z10" s="113" t="s">
        <v>61</v>
      </c>
      <c r="AA10" s="113" t="s">
        <v>46</v>
      </c>
      <c r="AB10" s="79" t="s">
        <v>62</v>
      </c>
      <c r="AC10" s="114"/>
      <c r="AD10" s="114"/>
      <c r="AE10" s="115"/>
      <c r="AF10" s="115"/>
      <c r="AG10" s="115"/>
      <c r="AH10" s="115"/>
      <c r="AJ10" s="72" t="s">
        <v>141</v>
      </c>
      <c r="AK10" s="72" t="s">
        <v>143</v>
      </c>
    </row>
    <row r="12" spans="1:37">
      <c r="B12" s="130" t="s">
        <v>144</v>
      </c>
    </row>
    <row r="13" spans="1:37">
      <c r="B13" s="82" t="s">
        <v>145</v>
      </c>
    </row>
    <row r="14" spans="1:37">
      <c r="A14" s="80">
        <v>1</v>
      </c>
      <c r="B14" s="81" t="s">
        <v>146</v>
      </c>
      <c r="C14" s="82" t="s">
        <v>147</v>
      </c>
      <c r="D14" s="83" t="s">
        <v>148</v>
      </c>
      <c r="E14" s="84">
        <v>202.059</v>
      </c>
      <c r="F14" s="85" t="s">
        <v>149</v>
      </c>
      <c r="H14" s="86">
        <f>ROUND(E14*G14,2)</f>
        <v>0</v>
      </c>
      <c r="J14" s="86">
        <f>ROUND(E14*G14,2)</f>
        <v>0</v>
      </c>
      <c r="L14" s="87">
        <f>E14*K14</f>
        <v>0</v>
      </c>
      <c r="M14" s="84">
        <v>0.22500000000000001</v>
      </c>
      <c r="N14" s="84">
        <f>E14*M14</f>
        <v>45.463275000000003</v>
      </c>
      <c r="O14" s="85">
        <v>20</v>
      </c>
      <c r="P14" s="85" t="s">
        <v>150</v>
      </c>
      <c r="V14" s="88" t="s">
        <v>105</v>
      </c>
      <c r="W14" s="84">
        <v>247.92599999999999</v>
      </c>
      <c r="X14" s="131" t="s">
        <v>151</v>
      </c>
      <c r="Y14" s="131" t="s">
        <v>147</v>
      </c>
      <c r="Z14" s="82" t="s">
        <v>152</v>
      </c>
      <c r="AB14" s="85">
        <v>7</v>
      </c>
      <c r="AJ14" s="72" t="s">
        <v>153</v>
      </c>
      <c r="AK14" s="72" t="s">
        <v>154</v>
      </c>
    </row>
    <row r="15" spans="1:37">
      <c r="A15" s="80">
        <v>2</v>
      </c>
      <c r="B15" s="81" t="s">
        <v>146</v>
      </c>
      <c r="C15" s="82" t="s">
        <v>155</v>
      </c>
      <c r="D15" s="83" t="s">
        <v>156</v>
      </c>
      <c r="E15" s="84">
        <v>202.059</v>
      </c>
      <c r="F15" s="85" t="s">
        <v>149</v>
      </c>
      <c r="H15" s="86">
        <f>ROUND(E15*G15,2)</f>
        <v>0</v>
      </c>
      <c r="J15" s="86">
        <f>ROUND(E15*G15,2)</f>
        <v>0</v>
      </c>
      <c r="L15" s="87">
        <f>E15*K15</f>
        <v>0</v>
      </c>
      <c r="M15" s="84">
        <v>0.18099999999999999</v>
      </c>
      <c r="N15" s="84">
        <f>E15*M15</f>
        <v>36.572679000000001</v>
      </c>
      <c r="O15" s="85">
        <v>20</v>
      </c>
      <c r="P15" s="85" t="s">
        <v>150</v>
      </c>
      <c r="V15" s="88" t="s">
        <v>105</v>
      </c>
      <c r="W15" s="84">
        <v>75.772000000000006</v>
      </c>
      <c r="X15" s="131" t="s">
        <v>157</v>
      </c>
      <c r="Y15" s="131" t="s">
        <v>155</v>
      </c>
      <c r="Z15" s="82" t="s">
        <v>152</v>
      </c>
      <c r="AB15" s="85">
        <v>7</v>
      </c>
      <c r="AJ15" s="72" t="s">
        <v>153</v>
      </c>
      <c r="AK15" s="72" t="s">
        <v>154</v>
      </c>
    </row>
    <row r="16" spans="1:37">
      <c r="D16" s="132" t="s">
        <v>158</v>
      </c>
      <c r="E16" s="133"/>
      <c r="F16" s="134"/>
      <c r="G16" s="135"/>
      <c r="H16" s="135"/>
      <c r="I16" s="135"/>
      <c r="J16" s="135"/>
      <c r="K16" s="136"/>
      <c r="L16" s="136"/>
      <c r="M16" s="133"/>
      <c r="N16" s="133"/>
      <c r="O16" s="134"/>
      <c r="P16" s="134"/>
      <c r="Q16" s="133"/>
      <c r="R16" s="133"/>
      <c r="S16" s="133"/>
      <c r="T16" s="137"/>
      <c r="U16" s="137"/>
      <c r="V16" s="137" t="s">
        <v>0</v>
      </c>
      <c r="W16" s="133"/>
      <c r="X16" s="138"/>
    </row>
    <row r="17" spans="1:37">
      <c r="A17" s="80">
        <v>3</v>
      </c>
      <c r="B17" s="81" t="s">
        <v>159</v>
      </c>
      <c r="C17" s="82" t="s">
        <v>160</v>
      </c>
      <c r="D17" s="83" t="s">
        <v>161</v>
      </c>
      <c r="E17" s="84">
        <v>316.37</v>
      </c>
      <c r="F17" s="85" t="s">
        <v>162</v>
      </c>
      <c r="H17" s="86">
        <f>ROUND(E17*G17,2)</f>
        <v>0</v>
      </c>
      <c r="J17" s="86">
        <f>ROUND(E17*G17,2)</f>
        <v>0</v>
      </c>
      <c r="L17" s="87">
        <f>E17*K17</f>
        <v>0</v>
      </c>
      <c r="N17" s="84">
        <f>E17*M17</f>
        <v>0</v>
      </c>
      <c r="O17" s="85">
        <v>20</v>
      </c>
      <c r="P17" s="85" t="s">
        <v>150</v>
      </c>
      <c r="V17" s="88" t="s">
        <v>105</v>
      </c>
      <c r="W17" s="84">
        <v>181.91300000000001</v>
      </c>
      <c r="X17" s="131" t="s">
        <v>163</v>
      </c>
      <c r="Y17" s="131" t="s">
        <v>160</v>
      </c>
      <c r="Z17" s="82" t="s">
        <v>164</v>
      </c>
      <c r="AB17" s="85">
        <v>7</v>
      </c>
      <c r="AJ17" s="72" t="s">
        <v>153</v>
      </c>
      <c r="AK17" s="72" t="s">
        <v>154</v>
      </c>
    </row>
    <row r="18" spans="1:37">
      <c r="D18" s="132" t="s">
        <v>165</v>
      </c>
      <c r="E18" s="133"/>
      <c r="F18" s="134"/>
      <c r="G18" s="135"/>
      <c r="H18" s="135"/>
      <c r="I18" s="135"/>
      <c r="J18" s="135"/>
      <c r="K18" s="136"/>
      <c r="L18" s="136"/>
      <c r="M18" s="133"/>
      <c r="N18" s="133"/>
      <c r="O18" s="134"/>
      <c r="P18" s="134"/>
      <c r="Q18" s="133"/>
      <c r="R18" s="133"/>
      <c r="S18" s="133"/>
      <c r="T18" s="137"/>
      <c r="U18" s="137"/>
      <c r="V18" s="137" t="s">
        <v>0</v>
      </c>
      <c r="W18" s="133"/>
      <c r="X18" s="138"/>
    </row>
    <row r="19" spans="1:37">
      <c r="D19" s="132" t="s">
        <v>166</v>
      </c>
      <c r="E19" s="133"/>
      <c r="F19" s="134"/>
      <c r="G19" s="135"/>
      <c r="H19" s="135"/>
      <c r="I19" s="135"/>
      <c r="J19" s="135"/>
      <c r="K19" s="136"/>
      <c r="L19" s="136"/>
      <c r="M19" s="133"/>
      <c r="N19" s="133"/>
      <c r="O19" s="134"/>
      <c r="P19" s="134"/>
      <c r="Q19" s="133"/>
      <c r="R19" s="133"/>
      <c r="S19" s="133"/>
      <c r="T19" s="137"/>
      <c r="U19" s="137"/>
      <c r="V19" s="137" t="s">
        <v>0</v>
      </c>
      <c r="W19" s="133"/>
      <c r="X19" s="138"/>
    </row>
    <row r="20" spans="1:37">
      <c r="A20" s="80">
        <v>4</v>
      </c>
      <c r="B20" s="81" t="s">
        <v>159</v>
      </c>
      <c r="C20" s="82" t="s">
        <v>167</v>
      </c>
      <c r="D20" s="83" t="s">
        <v>168</v>
      </c>
      <c r="E20" s="84">
        <v>47.311999999999998</v>
      </c>
      <c r="F20" s="85" t="s">
        <v>162</v>
      </c>
      <c r="H20" s="86">
        <f>ROUND(E20*G20,2)</f>
        <v>0</v>
      </c>
      <c r="J20" s="86">
        <f>ROUND(E20*G20,2)</f>
        <v>0</v>
      </c>
      <c r="L20" s="87">
        <f>E20*K20</f>
        <v>0</v>
      </c>
      <c r="N20" s="84">
        <f>E20*M20</f>
        <v>0</v>
      </c>
      <c r="O20" s="85">
        <v>20</v>
      </c>
      <c r="P20" s="85" t="s">
        <v>150</v>
      </c>
      <c r="V20" s="88" t="s">
        <v>105</v>
      </c>
      <c r="W20" s="84">
        <v>1.8919999999999999</v>
      </c>
      <c r="X20" s="131" t="s">
        <v>169</v>
      </c>
      <c r="Y20" s="131" t="s">
        <v>167</v>
      </c>
      <c r="Z20" s="82" t="s">
        <v>164</v>
      </c>
      <c r="AB20" s="85">
        <v>7</v>
      </c>
      <c r="AJ20" s="72" t="s">
        <v>153</v>
      </c>
      <c r="AK20" s="72" t="s">
        <v>154</v>
      </c>
    </row>
    <row r="21" spans="1:37">
      <c r="D21" s="132" t="s">
        <v>170</v>
      </c>
      <c r="E21" s="133"/>
      <c r="F21" s="134"/>
      <c r="G21" s="135"/>
      <c r="H21" s="135"/>
      <c r="I21" s="135"/>
      <c r="J21" s="135"/>
      <c r="K21" s="136"/>
      <c r="L21" s="136"/>
      <c r="M21" s="133"/>
      <c r="N21" s="133"/>
      <c r="O21" s="134"/>
      <c r="P21" s="134"/>
      <c r="Q21" s="133"/>
      <c r="R21" s="133"/>
      <c r="S21" s="133"/>
      <c r="T21" s="137"/>
      <c r="U21" s="137"/>
      <c r="V21" s="137" t="s">
        <v>0</v>
      </c>
      <c r="W21" s="133"/>
      <c r="X21" s="138"/>
    </row>
    <row r="22" spans="1:37">
      <c r="A22" s="80">
        <v>5</v>
      </c>
      <c r="B22" s="81" t="s">
        <v>159</v>
      </c>
      <c r="C22" s="82" t="s">
        <v>171</v>
      </c>
      <c r="D22" s="83" t="s">
        <v>172</v>
      </c>
      <c r="E22" s="84">
        <v>20.016999999999999</v>
      </c>
      <c r="F22" s="85" t="s">
        <v>162</v>
      </c>
      <c r="H22" s="86">
        <f>ROUND(E22*G22,2)</f>
        <v>0</v>
      </c>
      <c r="J22" s="86">
        <f>ROUND(E22*G22,2)</f>
        <v>0</v>
      </c>
      <c r="L22" s="87">
        <f>E22*K22</f>
        <v>0</v>
      </c>
      <c r="N22" s="84">
        <f>E22*M22</f>
        <v>0</v>
      </c>
      <c r="O22" s="85">
        <v>20</v>
      </c>
      <c r="P22" s="85" t="s">
        <v>150</v>
      </c>
      <c r="V22" s="88" t="s">
        <v>105</v>
      </c>
      <c r="W22" s="84">
        <v>0.22</v>
      </c>
      <c r="X22" s="131" t="s">
        <v>173</v>
      </c>
      <c r="Y22" s="131" t="s">
        <v>171</v>
      </c>
      <c r="Z22" s="82" t="s">
        <v>174</v>
      </c>
      <c r="AB22" s="85">
        <v>7</v>
      </c>
      <c r="AJ22" s="72" t="s">
        <v>153</v>
      </c>
      <c r="AK22" s="72" t="s">
        <v>154</v>
      </c>
    </row>
    <row r="23" spans="1:37">
      <c r="A23" s="80">
        <v>6</v>
      </c>
      <c r="B23" s="81" t="s">
        <v>159</v>
      </c>
      <c r="C23" s="82" t="s">
        <v>175</v>
      </c>
      <c r="D23" s="83" t="s">
        <v>176</v>
      </c>
      <c r="E23" s="84">
        <v>20.016999999999999</v>
      </c>
      <c r="F23" s="85" t="s">
        <v>162</v>
      </c>
      <c r="H23" s="86">
        <f>ROUND(E23*G23,2)</f>
        <v>0</v>
      </c>
      <c r="J23" s="86">
        <f>ROUND(E23*G23,2)</f>
        <v>0</v>
      </c>
      <c r="L23" s="87">
        <f>E23*K23</f>
        <v>0</v>
      </c>
      <c r="N23" s="84">
        <f>E23*M23</f>
        <v>0</v>
      </c>
      <c r="O23" s="85">
        <v>20</v>
      </c>
      <c r="P23" s="85" t="s">
        <v>150</v>
      </c>
      <c r="V23" s="88" t="s">
        <v>105</v>
      </c>
      <c r="W23" s="84">
        <v>0.18</v>
      </c>
      <c r="X23" s="131" t="s">
        <v>177</v>
      </c>
      <c r="Y23" s="131" t="s">
        <v>175</v>
      </c>
      <c r="Z23" s="82" t="s">
        <v>174</v>
      </c>
      <c r="AB23" s="85">
        <v>7</v>
      </c>
      <c r="AJ23" s="72" t="s">
        <v>153</v>
      </c>
      <c r="AK23" s="72" t="s">
        <v>154</v>
      </c>
    </row>
    <row r="24" spans="1:37">
      <c r="A24" s="80">
        <v>7</v>
      </c>
      <c r="B24" s="81" t="s">
        <v>178</v>
      </c>
      <c r="C24" s="82" t="s">
        <v>179</v>
      </c>
      <c r="D24" s="83" t="s">
        <v>180</v>
      </c>
      <c r="E24" s="84">
        <v>246.35300000000001</v>
      </c>
      <c r="F24" s="85" t="s">
        <v>162</v>
      </c>
      <c r="H24" s="86">
        <f>ROUND(E24*G24,2)</f>
        <v>0</v>
      </c>
      <c r="J24" s="86">
        <f>ROUND(E24*G24,2)</f>
        <v>0</v>
      </c>
      <c r="L24" s="87">
        <f>E24*K24</f>
        <v>0</v>
      </c>
      <c r="N24" s="84">
        <f>E24*M24</f>
        <v>0</v>
      </c>
      <c r="O24" s="85">
        <v>20</v>
      </c>
      <c r="P24" s="85" t="s">
        <v>150</v>
      </c>
      <c r="V24" s="88" t="s">
        <v>105</v>
      </c>
      <c r="W24" s="84">
        <v>59.616999999999997</v>
      </c>
      <c r="X24" s="131" t="s">
        <v>181</v>
      </c>
      <c r="Y24" s="131" t="s">
        <v>179</v>
      </c>
      <c r="Z24" s="82" t="s">
        <v>164</v>
      </c>
      <c r="AB24" s="85">
        <v>7</v>
      </c>
      <c r="AJ24" s="72" t="s">
        <v>153</v>
      </c>
      <c r="AK24" s="72" t="s">
        <v>154</v>
      </c>
    </row>
    <row r="25" spans="1:37">
      <c r="D25" s="132" t="s">
        <v>182</v>
      </c>
      <c r="E25" s="133"/>
      <c r="F25" s="134"/>
      <c r="G25" s="135"/>
      <c r="H25" s="135"/>
      <c r="I25" s="135"/>
      <c r="J25" s="135"/>
      <c r="K25" s="136"/>
      <c r="L25" s="136"/>
      <c r="M25" s="133"/>
      <c r="N25" s="133"/>
      <c r="O25" s="134"/>
      <c r="P25" s="134"/>
      <c r="Q25" s="133"/>
      <c r="R25" s="133"/>
      <c r="S25" s="133"/>
      <c r="T25" s="137"/>
      <c r="U25" s="137"/>
      <c r="V25" s="137" t="s">
        <v>0</v>
      </c>
      <c r="W25" s="133"/>
      <c r="X25" s="138"/>
    </row>
    <row r="26" spans="1:37">
      <c r="D26" s="139" t="s">
        <v>183</v>
      </c>
      <c r="E26" s="140">
        <f>J26</f>
        <v>0</v>
      </c>
      <c r="H26" s="140">
        <f>SUM(H12:H25)</f>
        <v>0</v>
      </c>
      <c r="I26" s="140">
        <f>SUM(I12:I25)</f>
        <v>0</v>
      </c>
      <c r="J26" s="140">
        <f>SUM(J12:J25)</f>
        <v>0</v>
      </c>
      <c r="L26" s="141">
        <f>SUM(L12:L25)</f>
        <v>0</v>
      </c>
      <c r="N26" s="142">
        <f>SUM(N12:N25)</f>
        <v>82.035954000000004</v>
      </c>
      <c r="W26" s="84">
        <f>SUM(W12:W25)</f>
        <v>567.52</v>
      </c>
    </row>
    <row r="28" spans="1:37">
      <c r="B28" s="82" t="s">
        <v>184</v>
      </c>
    </row>
    <row r="29" spans="1:37">
      <c r="A29" s="80">
        <v>8</v>
      </c>
      <c r="B29" s="81" t="s">
        <v>159</v>
      </c>
      <c r="C29" s="82" t="s">
        <v>185</v>
      </c>
      <c r="D29" s="83" t="s">
        <v>186</v>
      </c>
      <c r="E29" s="84">
        <v>70</v>
      </c>
      <c r="F29" s="85" t="s">
        <v>187</v>
      </c>
      <c r="H29" s="86">
        <f>ROUND(E29*G29,2)</f>
        <v>0</v>
      </c>
      <c r="J29" s="86">
        <f>ROUND(E29*G29,2)</f>
        <v>0</v>
      </c>
      <c r="K29" s="87">
        <v>0.24734</v>
      </c>
      <c r="L29" s="87">
        <f>E29*K29</f>
        <v>17.313800000000001</v>
      </c>
      <c r="N29" s="84">
        <f>E29*M29</f>
        <v>0</v>
      </c>
      <c r="O29" s="85">
        <v>20</v>
      </c>
      <c r="P29" s="85" t="s">
        <v>150</v>
      </c>
      <c r="V29" s="88" t="s">
        <v>105</v>
      </c>
      <c r="W29" s="84">
        <v>15.33</v>
      </c>
      <c r="X29" s="131" t="s">
        <v>188</v>
      </c>
      <c r="Y29" s="131" t="s">
        <v>185</v>
      </c>
      <c r="Z29" s="82" t="s">
        <v>189</v>
      </c>
      <c r="AB29" s="85">
        <v>7</v>
      </c>
      <c r="AJ29" s="72" t="s">
        <v>153</v>
      </c>
      <c r="AK29" s="72" t="s">
        <v>154</v>
      </c>
    </row>
    <row r="30" spans="1:37">
      <c r="A30" s="80">
        <v>9</v>
      </c>
      <c r="B30" s="81" t="s">
        <v>190</v>
      </c>
      <c r="C30" s="82" t="s">
        <v>191</v>
      </c>
      <c r="D30" s="83" t="s">
        <v>192</v>
      </c>
      <c r="E30" s="84">
        <v>181.82499999999999</v>
      </c>
      <c r="F30" s="85" t="s">
        <v>149</v>
      </c>
      <c r="H30" s="86">
        <f>ROUND(E30*G30,2)</f>
        <v>0</v>
      </c>
      <c r="J30" s="86">
        <f>ROUND(E30*G30,2)</f>
        <v>0</v>
      </c>
      <c r="K30" s="87">
        <v>5.9999999999999995E-4</v>
      </c>
      <c r="L30" s="87">
        <f>E30*K30</f>
        <v>0.10909499999999998</v>
      </c>
      <c r="N30" s="84">
        <f>E30*M30</f>
        <v>0</v>
      </c>
      <c r="O30" s="85">
        <v>20</v>
      </c>
      <c r="P30" s="85" t="s">
        <v>150</v>
      </c>
      <c r="V30" s="88" t="s">
        <v>105</v>
      </c>
      <c r="W30" s="84">
        <v>57.274999999999999</v>
      </c>
      <c r="X30" s="131" t="s">
        <v>193</v>
      </c>
      <c r="Y30" s="131" t="s">
        <v>191</v>
      </c>
      <c r="Z30" s="82" t="s">
        <v>189</v>
      </c>
      <c r="AB30" s="85">
        <v>7</v>
      </c>
      <c r="AJ30" s="72" t="s">
        <v>153</v>
      </c>
      <c r="AK30" s="72" t="s">
        <v>154</v>
      </c>
    </row>
    <row r="31" spans="1:37">
      <c r="D31" s="132" t="s">
        <v>194</v>
      </c>
      <c r="E31" s="133"/>
      <c r="F31" s="134"/>
      <c r="G31" s="135"/>
      <c r="H31" s="135"/>
      <c r="I31" s="135"/>
      <c r="J31" s="135"/>
      <c r="K31" s="136"/>
      <c r="L31" s="136"/>
      <c r="M31" s="133"/>
      <c r="N31" s="133"/>
      <c r="O31" s="134"/>
      <c r="P31" s="134"/>
      <c r="Q31" s="133"/>
      <c r="R31" s="133"/>
      <c r="S31" s="133"/>
      <c r="T31" s="137"/>
      <c r="U31" s="137"/>
      <c r="V31" s="137" t="s">
        <v>0</v>
      </c>
      <c r="W31" s="133"/>
      <c r="X31" s="138"/>
    </row>
    <row r="32" spans="1:37">
      <c r="A32" s="80">
        <v>10</v>
      </c>
      <c r="B32" s="81" t="s">
        <v>195</v>
      </c>
      <c r="C32" s="82" t="s">
        <v>196</v>
      </c>
      <c r="D32" s="83" t="s">
        <v>197</v>
      </c>
      <c r="E32" s="84">
        <v>23.02</v>
      </c>
      <c r="F32" s="85" t="s">
        <v>162</v>
      </c>
      <c r="H32" s="86">
        <f>ROUND(E32*G32,2)</f>
        <v>0</v>
      </c>
      <c r="J32" s="86">
        <f>ROUND(E32*G32,2)</f>
        <v>0</v>
      </c>
      <c r="K32" s="87">
        <v>2.23706</v>
      </c>
      <c r="L32" s="87">
        <f>E32*K32</f>
        <v>51.497121200000002</v>
      </c>
      <c r="N32" s="84">
        <f>E32*M32</f>
        <v>0</v>
      </c>
      <c r="O32" s="85">
        <v>20</v>
      </c>
      <c r="P32" s="85" t="s">
        <v>150</v>
      </c>
      <c r="V32" s="88" t="s">
        <v>105</v>
      </c>
      <c r="W32" s="84">
        <v>12.109</v>
      </c>
      <c r="X32" s="131" t="s">
        <v>198</v>
      </c>
      <c r="Y32" s="131" t="s">
        <v>196</v>
      </c>
      <c r="Z32" s="82" t="s">
        <v>199</v>
      </c>
      <c r="AB32" s="85">
        <v>7</v>
      </c>
      <c r="AJ32" s="72" t="s">
        <v>153</v>
      </c>
      <c r="AK32" s="72" t="s">
        <v>154</v>
      </c>
    </row>
    <row r="33" spans="1:37">
      <c r="D33" s="132" t="s">
        <v>200</v>
      </c>
      <c r="E33" s="133"/>
      <c r="F33" s="134"/>
      <c r="G33" s="135"/>
      <c r="H33" s="135"/>
      <c r="I33" s="135"/>
      <c r="J33" s="135"/>
      <c r="K33" s="136"/>
      <c r="L33" s="136"/>
      <c r="M33" s="133"/>
      <c r="N33" s="133"/>
      <c r="O33" s="134"/>
      <c r="P33" s="134"/>
      <c r="Q33" s="133"/>
      <c r="R33" s="133"/>
      <c r="S33" s="133"/>
      <c r="T33" s="137"/>
      <c r="U33" s="137"/>
      <c r="V33" s="137" t="s">
        <v>0</v>
      </c>
      <c r="W33" s="133"/>
      <c r="X33" s="138"/>
    </row>
    <row r="34" spans="1:37">
      <c r="A34" s="80">
        <v>11</v>
      </c>
      <c r="B34" s="81" t="s">
        <v>195</v>
      </c>
      <c r="C34" s="82" t="s">
        <v>201</v>
      </c>
      <c r="D34" s="83" t="s">
        <v>202</v>
      </c>
      <c r="E34" s="84">
        <v>0.67700000000000005</v>
      </c>
      <c r="F34" s="85" t="s">
        <v>203</v>
      </c>
      <c r="H34" s="86">
        <f>ROUND(E34*G34,2)</f>
        <v>0</v>
      </c>
      <c r="J34" s="86">
        <f>ROUND(E34*G34,2)</f>
        <v>0</v>
      </c>
      <c r="K34" s="87">
        <v>1.1499699999999999</v>
      </c>
      <c r="L34" s="87">
        <f>E34*K34</f>
        <v>0.77852969000000005</v>
      </c>
      <c r="N34" s="84">
        <f>E34*M34</f>
        <v>0</v>
      </c>
      <c r="O34" s="85">
        <v>20</v>
      </c>
      <c r="P34" s="85" t="s">
        <v>150</v>
      </c>
      <c r="V34" s="88" t="s">
        <v>105</v>
      </c>
      <c r="W34" s="84">
        <v>26.085000000000001</v>
      </c>
      <c r="X34" s="131" t="s">
        <v>204</v>
      </c>
      <c r="Y34" s="131" t="s">
        <v>201</v>
      </c>
      <c r="Z34" s="82" t="s">
        <v>199</v>
      </c>
      <c r="AB34" s="85">
        <v>7</v>
      </c>
      <c r="AJ34" s="72" t="s">
        <v>153</v>
      </c>
      <c r="AK34" s="72" t="s">
        <v>154</v>
      </c>
    </row>
    <row r="35" spans="1:37">
      <c r="D35" s="132" t="s">
        <v>205</v>
      </c>
      <c r="E35" s="133"/>
      <c r="F35" s="134"/>
      <c r="G35" s="135"/>
      <c r="H35" s="135"/>
      <c r="I35" s="135"/>
      <c r="J35" s="135"/>
      <c r="K35" s="136"/>
      <c r="L35" s="136"/>
      <c r="M35" s="133"/>
      <c r="N35" s="133"/>
      <c r="O35" s="134"/>
      <c r="P35" s="134"/>
      <c r="Q35" s="133"/>
      <c r="R35" s="133"/>
      <c r="S35" s="133"/>
      <c r="T35" s="137"/>
      <c r="U35" s="137"/>
      <c r="V35" s="137" t="s">
        <v>0</v>
      </c>
      <c r="W35" s="133"/>
      <c r="X35" s="138"/>
    </row>
    <row r="36" spans="1:37">
      <c r="D36" s="139" t="s">
        <v>206</v>
      </c>
      <c r="E36" s="140">
        <f>J36</f>
        <v>0</v>
      </c>
      <c r="H36" s="140">
        <f>SUM(H28:H35)</f>
        <v>0</v>
      </c>
      <c r="I36" s="140">
        <f>SUM(I28:I35)</f>
        <v>0</v>
      </c>
      <c r="J36" s="140">
        <f>SUM(J28:J35)</f>
        <v>0</v>
      </c>
      <c r="L36" s="141">
        <f>SUM(L28:L35)</f>
        <v>69.698545890000005</v>
      </c>
      <c r="N36" s="142">
        <f>SUM(N28:N35)</f>
        <v>0</v>
      </c>
      <c r="W36" s="84">
        <f>SUM(W28:W35)</f>
        <v>110.79900000000001</v>
      </c>
    </row>
    <row r="38" spans="1:37">
      <c r="B38" s="82" t="s">
        <v>207</v>
      </c>
    </row>
    <row r="39" spans="1:37">
      <c r="A39" s="80">
        <v>12</v>
      </c>
      <c r="B39" s="81" t="s">
        <v>208</v>
      </c>
      <c r="C39" s="82" t="s">
        <v>209</v>
      </c>
      <c r="D39" s="83" t="s">
        <v>210</v>
      </c>
      <c r="E39" s="84">
        <v>50</v>
      </c>
      <c r="F39" s="85" t="s">
        <v>162</v>
      </c>
      <c r="H39" s="86">
        <f>ROUND(E39*G39,2)</f>
        <v>0</v>
      </c>
      <c r="J39" s="86">
        <f>ROUND(E39*G39,2)</f>
        <v>0</v>
      </c>
      <c r="K39" s="87">
        <v>2.0874999999999999</v>
      </c>
      <c r="L39" s="87">
        <f>E39*K39</f>
        <v>104.375</v>
      </c>
      <c r="N39" s="84">
        <f>E39*M39</f>
        <v>0</v>
      </c>
      <c r="O39" s="85">
        <v>20</v>
      </c>
      <c r="P39" s="85" t="s">
        <v>150</v>
      </c>
      <c r="V39" s="88" t="s">
        <v>105</v>
      </c>
      <c r="W39" s="84">
        <v>57.3</v>
      </c>
      <c r="X39" s="131" t="s">
        <v>211</v>
      </c>
      <c r="Y39" s="131" t="s">
        <v>209</v>
      </c>
      <c r="Z39" s="82" t="s">
        <v>212</v>
      </c>
      <c r="AB39" s="85">
        <v>1</v>
      </c>
      <c r="AJ39" s="72" t="s">
        <v>153</v>
      </c>
      <c r="AK39" s="72" t="s">
        <v>154</v>
      </c>
    </row>
    <row r="40" spans="1:37">
      <c r="D40" s="139" t="s">
        <v>213</v>
      </c>
      <c r="E40" s="140">
        <f>J40</f>
        <v>0</v>
      </c>
      <c r="H40" s="140">
        <f>SUM(H38:H39)</f>
        <v>0</v>
      </c>
      <c r="I40" s="140">
        <f>SUM(I38:I39)</f>
        <v>0</v>
      </c>
      <c r="J40" s="140">
        <f>SUM(J38:J39)</f>
        <v>0</v>
      </c>
      <c r="L40" s="141">
        <f>SUM(L38:L39)</f>
        <v>104.375</v>
      </c>
      <c r="N40" s="142">
        <f>SUM(N38:N39)</f>
        <v>0</v>
      </c>
      <c r="W40" s="84">
        <f>SUM(W38:W39)</f>
        <v>57.3</v>
      </c>
    </row>
    <row r="42" spans="1:37">
      <c r="B42" s="82" t="s">
        <v>214</v>
      </c>
    </row>
    <row r="43" spans="1:37">
      <c r="A43" s="80">
        <v>13</v>
      </c>
      <c r="B43" s="81" t="s">
        <v>146</v>
      </c>
      <c r="C43" s="82" t="s">
        <v>215</v>
      </c>
      <c r="D43" s="83" t="s">
        <v>216</v>
      </c>
      <c r="E43" s="84">
        <v>202.059</v>
      </c>
      <c r="F43" s="85" t="s">
        <v>149</v>
      </c>
      <c r="H43" s="86">
        <f>ROUND(E43*G43,2)</f>
        <v>0</v>
      </c>
      <c r="J43" s="86">
        <f>ROUND(E43*G43,2)</f>
        <v>0</v>
      </c>
      <c r="K43" s="87">
        <v>0.30360999999999999</v>
      </c>
      <c r="L43" s="87">
        <f>E43*K43</f>
        <v>61.347132989999999</v>
      </c>
      <c r="N43" s="84">
        <f>E43*M43</f>
        <v>0</v>
      </c>
      <c r="O43" s="85">
        <v>20</v>
      </c>
      <c r="P43" s="85" t="s">
        <v>150</v>
      </c>
      <c r="V43" s="88" t="s">
        <v>105</v>
      </c>
      <c r="W43" s="84">
        <v>3.0310000000000001</v>
      </c>
      <c r="X43" s="131" t="s">
        <v>217</v>
      </c>
      <c r="Y43" s="131" t="s">
        <v>215</v>
      </c>
      <c r="Z43" s="82" t="s">
        <v>218</v>
      </c>
      <c r="AB43" s="85">
        <v>7</v>
      </c>
      <c r="AJ43" s="72" t="s">
        <v>153</v>
      </c>
      <c r="AK43" s="72" t="s">
        <v>154</v>
      </c>
    </row>
    <row r="44" spans="1:37">
      <c r="A44" s="80">
        <v>14</v>
      </c>
      <c r="B44" s="81" t="s">
        <v>159</v>
      </c>
      <c r="C44" s="82" t="s">
        <v>219</v>
      </c>
      <c r="D44" s="83" t="s">
        <v>220</v>
      </c>
      <c r="E44" s="84">
        <v>202.059</v>
      </c>
      <c r="F44" s="85" t="s">
        <v>149</v>
      </c>
      <c r="H44" s="86">
        <f>ROUND(E44*G44,2)</f>
        <v>0</v>
      </c>
      <c r="J44" s="86">
        <f>ROUND(E44*G44,2)</f>
        <v>0</v>
      </c>
      <c r="K44" s="87">
        <v>0.18056</v>
      </c>
      <c r="L44" s="87">
        <f>E44*K44</f>
        <v>36.483773040000003</v>
      </c>
      <c r="N44" s="84">
        <f>E44*M44</f>
        <v>0</v>
      </c>
      <c r="O44" s="85">
        <v>20</v>
      </c>
      <c r="P44" s="85" t="s">
        <v>150</v>
      </c>
      <c r="V44" s="88" t="s">
        <v>105</v>
      </c>
      <c r="W44" s="84">
        <v>13.538</v>
      </c>
      <c r="X44" s="131" t="s">
        <v>221</v>
      </c>
      <c r="Y44" s="131" t="s">
        <v>219</v>
      </c>
      <c r="Z44" s="82" t="s">
        <v>222</v>
      </c>
      <c r="AB44" s="85">
        <v>7</v>
      </c>
      <c r="AJ44" s="72" t="s">
        <v>153</v>
      </c>
      <c r="AK44" s="72" t="s">
        <v>154</v>
      </c>
    </row>
    <row r="45" spans="1:37">
      <c r="A45" s="80">
        <v>15</v>
      </c>
      <c r="B45" s="81" t="s">
        <v>159</v>
      </c>
      <c r="C45" s="82" t="s">
        <v>223</v>
      </c>
      <c r="D45" s="83" t="s">
        <v>224</v>
      </c>
      <c r="E45" s="84">
        <v>202.059</v>
      </c>
      <c r="F45" s="85" t="s">
        <v>149</v>
      </c>
      <c r="H45" s="86">
        <f>ROUND(E45*G45,2)</f>
        <v>0</v>
      </c>
      <c r="J45" s="86">
        <f>ROUND(E45*G45,2)</f>
        <v>0</v>
      </c>
      <c r="K45" s="87">
        <v>0.22015999999999999</v>
      </c>
      <c r="L45" s="87">
        <f>E45*K45</f>
        <v>44.485309440000002</v>
      </c>
      <c r="N45" s="84">
        <f>E45*M45</f>
        <v>0</v>
      </c>
      <c r="O45" s="85">
        <v>20</v>
      </c>
      <c r="P45" s="85" t="s">
        <v>150</v>
      </c>
      <c r="V45" s="88" t="s">
        <v>105</v>
      </c>
      <c r="W45" s="84">
        <v>23.236999999999998</v>
      </c>
      <c r="X45" s="131" t="s">
        <v>225</v>
      </c>
      <c r="Y45" s="131" t="s">
        <v>223</v>
      </c>
      <c r="Z45" s="82" t="s">
        <v>222</v>
      </c>
      <c r="AB45" s="85">
        <v>7</v>
      </c>
      <c r="AJ45" s="72" t="s">
        <v>153</v>
      </c>
      <c r="AK45" s="72" t="s">
        <v>154</v>
      </c>
    </row>
    <row r="46" spans="1:37">
      <c r="D46" s="139" t="s">
        <v>226</v>
      </c>
      <c r="E46" s="140">
        <f>J46</f>
        <v>0</v>
      </c>
      <c r="H46" s="140">
        <f>SUM(H42:H45)</f>
        <v>0</v>
      </c>
      <c r="I46" s="140">
        <f>SUM(I42:I45)</f>
        <v>0</v>
      </c>
      <c r="J46" s="140">
        <f>SUM(J42:J45)</f>
        <v>0</v>
      </c>
      <c r="L46" s="141">
        <f>SUM(L42:L45)</f>
        <v>142.31621547</v>
      </c>
      <c r="N46" s="142">
        <f>SUM(N42:N45)</f>
        <v>0</v>
      </c>
      <c r="W46" s="84">
        <f>SUM(W42:W45)</f>
        <v>39.805999999999997</v>
      </c>
    </row>
    <row r="48" spans="1:37">
      <c r="B48" s="82" t="s">
        <v>227</v>
      </c>
    </row>
    <row r="49" spans="1:37">
      <c r="A49" s="80">
        <v>16</v>
      </c>
      <c r="B49" s="81" t="s">
        <v>228</v>
      </c>
      <c r="C49" s="82" t="s">
        <v>229</v>
      </c>
      <c r="D49" s="83" t="s">
        <v>230</v>
      </c>
      <c r="E49" s="84">
        <v>55.493000000000002</v>
      </c>
      <c r="F49" s="85" t="s">
        <v>149</v>
      </c>
      <c r="H49" s="86">
        <f>ROUND(E49*G49,2)</f>
        <v>0</v>
      </c>
      <c r="J49" s="86">
        <f>ROUND(E49*G49,2)</f>
        <v>0</v>
      </c>
      <c r="L49" s="87">
        <f>E49*K49</f>
        <v>0</v>
      </c>
      <c r="N49" s="84">
        <f>E49*M49</f>
        <v>0</v>
      </c>
      <c r="O49" s="85">
        <v>20</v>
      </c>
      <c r="P49" s="85" t="s">
        <v>150</v>
      </c>
      <c r="V49" s="88" t="s">
        <v>105</v>
      </c>
      <c r="W49" s="84">
        <v>19.422999999999998</v>
      </c>
      <c r="X49" s="131" t="s">
        <v>231</v>
      </c>
      <c r="Y49" s="131" t="s">
        <v>229</v>
      </c>
      <c r="Z49" s="82" t="s">
        <v>232</v>
      </c>
      <c r="AB49" s="85">
        <v>1</v>
      </c>
      <c r="AJ49" s="72" t="s">
        <v>153</v>
      </c>
      <c r="AK49" s="72" t="s">
        <v>154</v>
      </c>
    </row>
    <row r="50" spans="1:37">
      <c r="A50" s="80">
        <v>17</v>
      </c>
      <c r="B50" s="81" t="s">
        <v>195</v>
      </c>
      <c r="C50" s="82" t="s">
        <v>233</v>
      </c>
      <c r="D50" s="83" t="s">
        <v>234</v>
      </c>
      <c r="E50" s="84">
        <v>55.493000000000002</v>
      </c>
      <c r="F50" s="85" t="s">
        <v>149</v>
      </c>
      <c r="H50" s="86">
        <f>ROUND(E50*G50,2)</f>
        <v>0</v>
      </c>
      <c r="J50" s="86">
        <f>ROUND(E50*G50,2)</f>
        <v>0</v>
      </c>
      <c r="K50" s="87">
        <v>3.6999999999999999E-4</v>
      </c>
      <c r="L50" s="87">
        <f>E50*K50</f>
        <v>2.0532410000000001E-2</v>
      </c>
      <c r="N50" s="84">
        <f>E50*M50</f>
        <v>0</v>
      </c>
      <c r="O50" s="85">
        <v>20</v>
      </c>
      <c r="P50" s="85" t="s">
        <v>150</v>
      </c>
      <c r="V50" s="88" t="s">
        <v>105</v>
      </c>
      <c r="W50" s="84">
        <v>5.1609999999999996</v>
      </c>
      <c r="X50" s="131" t="s">
        <v>235</v>
      </c>
      <c r="Y50" s="131" t="s">
        <v>233</v>
      </c>
      <c r="Z50" s="82" t="s">
        <v>236</v>
      </c>
      <c r="AB50" s="85">
        <v>7</v>
      </c>
      <c r="AJ50" s="72" t="s">
        <v>153</v>
      </c>
      <c r="AK50" s="72" t="s">
        <v>154</v>
      </c>
    </row>
    <row r="51" spans="1:37">
      <c r="A51" s="80">
        <v>18</v>
      </c>
      <c r="B51" s="81" t="s">
        <v>195</v>
      </c>
      <c r="C51" s="82" t="s">
        <v>237</v>
      </c>
      <c r="D51" s="83" t="s">
        <v>238</v>
      </c>
      <c r="E51" s="84">
        <v>0.91</v>
      </c>
      <c r="F51" s="85" t="s">
        <v>162</v>
      </c>
      <c r="H51" s="86">
        <f>ROUND(E51*G51,2)</f>
        <v>0</v>
      </c>
      <c r="J51" s="86">
        <f>ROUND(E51*G51,2)</f>
        <v>0</v>
      </c>
      <c r="K51" s="87">
        <v>2.3793099999999998</v>
      </c>
      <c r="L51" s="87">
        <f>E51*K51</f>
        <v>2.1651720999999999</v>
      </c>
      <c r="N51" s="84">
        <f>E51*M51</f>
        <v>0</v>
      </c>
      <c r="O51" s="85">
        <v>20</v>
      </c>
      <c r="P51" s="85" t="s">
        <v>150</v>
      </c>
      <c r="V51" s="88" t="s">
        <v>105</v>
      </c>
      <c r="W51" s="84">
        <v>2.8130000000000002</v>
      </c>
      <c r="X51" s="131" t="s">
        <v>239</v>
      </c>
      <c r="Y51" s="131" t="s">
        <v>237</v>
      </c>
      <c r="Z51" s="82" t="s">
        <v>199</v>
      </c>
      <c r="AB51" s="85">
        <v>7</v>
      </c>
      <c r="AJ51" s="72" t="s">
        <v>153</v>
      </c>
      <c r="AK51" s="72" t="s">
        <v>154</v>
      </c>
    </row>
    <row r="52" spans="1:37">
      <c r="D52" s="132" t="s">
        <v>240</v>
      </c>
      <c r="E52" s="133"/>
      <c r="F52" s="134"/>
      <c r="G52" s="135"/>
      <c r="H52" s="135"/>
      <c r="I52" s="135"/>
      <c r="J52" s="135"/>
      <c r="K52" s="136"/>
      <c r="L52" s="136"/>
      <c r="M52" s="133"/>
      <c r="N52" s="133"/>
      <c r="O52" s="134"/>
      <c r="P52" s="134"/>
      <c r="Q52" s="133"/>
      <c r="R52" s="133"/>
      <c r="S52" s="133"/>
      <c r="T52" s="137"/>
      <c r="U52" s="137"/>
      <c r="V52" s="137" t="s">
        <v>0</v>
      </c>
      <c r="W52" s="133"/>
      <c r="X52" s="138"/>
    </row>
    <row r="53" spans="1:37">
      <c r="D53" s="139" t="s">
        <v>241</v>
      </c>
      <c r="E53" s="140">
        <f>J53</f>
        <v>0</v>
      </c>
      <c r="H53" s="140">
        <f>SUM(H48:H52)</f>
        <v>0</v>
      </c>
      <c r="I53" s="140">
        <f>SUM(I48:I52)</f>
        <v>0</v>
      </c>
      <c r="J53" s="140">
        <f>SUM(J48:J52)</f>
        <v>0</v>
      </c>
      <c r="L53" s="141">
        <f>SUM(L48:L52)</f>
        <v>2.1857045099999999</v>
      </c>
      <c r="N53" s="142">
        <f>SUM(N48:N52)</f>
        <v>0</v>
      </c>
      <c r="W53" s="84">
        <f>SUM(W48:W52)</f>
        <v>27.396999999999995</v>
      </c>
    </row>
    <row r="55" spans="1:37">
      <c r="B55" s="82" t="s">
        <v>242</v>
      </c>
    </row>
    <row r="56" spans="1:37">
      <c r="A56" s="80">
        <v>19</v>
      </c>
      <c r="B56" s="81" t="s">
        <v>159</v>
      </c>
      <c r="C56" s="82" t="s">
        <v>243</v>
      </c>
      <c r="D56" s="83" t="s">
        <v>244</v>
      </c>
      <c r="E56" s="84">
        <v>75.209999999999994</v>
      </c>
      <c r="F56" s="85" t="s">
        <v>187</v>
      </c>
      <c r="H56" s="86">
        <f>ROUND(E56*G56,2)</f>
        <v>0</v>
      </c>
      <c r="J56" s="86">
        <f>ROUND(E56*G56,2)</f>
        <v>0</v>
      </c>
      <c r="K56" s="87">
        <v>2.0000000000000002E-5</v>
      </c>
      <c r="L56" s="87">
        <f>E56*K56</f>
        <v>1.5042E-3</v>
      </c>
      <c r="N56" s="84">
        <f>E56*M56</f>
        <v>0</v>
      </c>
      <c r="O56" s="85">
        <v>20</v>
      </c>
      <c r="P56" s="85" t="s">
        <v>150</v>
      </c>
      <c r="V56" s="88" t="s">
        <v>105</v>
      </c>
      <c r="W56" s="84">
        <v>6.3929999999999998</v>
      </c>
      <c r="X56" s="131" t="s">
        <v>245</v>
      </c>
      <c r="Y56" s="131" t="s">
        <v>243</v>
      </c>
      <c r="Z56" s="82" t="s">
        <v>246</v>
      </c>
      <c r="AB56" s="85">
        <v>7</v>
      </c>
      <c r="AJ56" s="72" t="s">
        <v>153</v>
      </c>
      <c r="AK56" s="72" t="s">
        <v>154</v>
      </c>
    </row>
    <row r="57" spans="1:37">
      <c r="D57" s="132" t="s">
        <v>247</v>
      </c>
      <c r="E57" s="133"/>
      <c r="F57" s="134"/>
      <c r="G57" s="135"/>
      <c r="H57" s="135"/>
      <c r="I57" s="135"/>
      <c r="J57" s="135"/>
      <c r="K57" s="136"/>
      <c r="L57" s="136"/>
      <c r="M57" s="133"/>
      <c r="N57" s="133"/>
      <c r="O57" s="134"/>
      <c r="P57" s="134"/>
      <c r="Q57" s="133"/>
      <c r="R57" s="133"/>
      <c r="S57" s="133"/>
      <c r="T57" s="137"/>
      <c r="U57" s="137"/>
      <c r="V57" s="137" t="s">
        <v>0</v>
      </c>
      <c r="W57" s="133"/>
      <c r="X57" s="138"/>
    </row>
    <row r="58" spans="1:37">
      <c r="A58" s="80">
        <v>20</v>
      </c>
      <c r="B58" s="81" t="s">
        <v>159</v>
      </c>
      <c r="C58" s="82" t="s">
        <v>248</v>
      </c>
      <c r="D58" s="83" t="s">
        <v>249</v>
      </c>
      <c r="E58" s="84">
        <v>75.209999999999994</v>
      </c>
      <c r="F58" s="85" t="s">
        <v>187</v>
      </c>
      <c r="H58" s="86">
        <f>ROUND(E58*G58,2)</f>
        <v>0</v>
      </c>
      <c r="J58" s="86">
        <f>ROUND(E58*G58,2)</f>
        <v>0</v>
      </c>
      <c r="K58" s="87">
        <v>8.0000000000000007E-5</v>
      </c>
      <c r="L58" s="87">
        <f>E58*K58</f>
        <v>6.0168000000000001E-3</v>
      </c>
      <c r="N58" s="84">
        <f>E58*M58</f>
        <v>0</v>
      </c>
      <c r="O58" s="85">
        <v>20</v>
      </c>
      <c r="P58" s="85" t="s">
        <v>150</v>
      </c>
      <c r="V58" s="88" t="s">
        <v>105</v>
      </c>
      <c r="W58" s="84">
        <v>37.604999999999997</v>
      </c>
      <c r="X58" s="131" t="s">
        <v>250</v>
      </c>
      <c r="Y58" s="131" t="s">
        <v>248</v>
      </c>
      <c r="Z58" s="82" t="s">
        <v>246</v>
      </c>
      <c r="AB58" s="85">
        <v>7</v>
      </c>
      <c r="AJ58" s="72" t="s">
        <v>153</v>
      </c>
      <c r="AK58" s="72" t="s">
        <v>154</v>
      </c>
    </row>
    <row r="59" spans="1:37">
      <c r="A59" s="80">
        <v>21</v>
      </c>
      <c r="B59" s="81" t="s">
        <v>251</v>
      </c>
      <c r="C59" s="82" t="s">
        <v>252</v>
      </c>
      <c r="D59" s="83" t="s">
        <v>253</v>
      </c>
      <c r="F59" s="85" t="s">
        <v>149</v>
      </c>
      <c r="H59" s="86">
        <f>ROUND(E59*G59,2)</f>
        <v>0</v>
      </c>
      <c r="J59" s="86">
        <f>ROUND(E59*G59,2)</f>
        <v>0</v>
      </c>
      <c r="K59" s="87">
        <v>1.2700000000000001E-3</v>
      </c>
      <c r="L59" s="87">
        <f>E59*K59</f>
        <v>0</v>
      </c>
      <c r="N59" s="84">
        <f>E59*M59</f>
        <v>0</v>
      </c>
      <c r="O59" s="85">
        <v>20</v>
      </c>
      <c r="P59" s="85" t="s">
        <v>150</v>
      </c>
      <c r="V59" s="88" t="s">
        <v>105</v>
      </c>
      <c r="X59" s="131" t="s">
        <v>254</v>
      </c>
      <c r="Y59" s="131" t="s">
        <v>252</v>
      </c>
      <c r="Z59" s="82" t="s">
        <v>255</v>
      </c>
      <c r="AB59" s="85">
        <v>7</v>
      </c>
      <c r="AJ59" s="72" t="s">
        <v>153</v>
      </c>
      <c r="AK59" s="72" t="s">
        <v>154</v>
      </c>
    </row>
    <row r="60" spans="1:37" ht="20.399999999999999">
      <c r="A60" s="80">
        <v>22</v>
      </c>
      <c r="B60" s="81" t="s">
        <v>195</v>
      </c>
      <c r="C60" s="82" t="s">
        <v>256</v>
      </c>
      <c r="D60" s="83" t="s">
        <v>257</v>
      </c>
      <c r="E60" s="84">
        <v>98</v>
      </c>
      <c r="F60" s="85" t="s">
        <v>258</v>
      </c>
      <c r="H60" s="86">
        <f>ROUND(E60*G60,2)</f>
        <v>0</v>
      </c>
      <c r="J60" s="86">
        <f>ROUND(E60*G60,2)</f>
        <v>0</v>
      </c>
      <c r="K60" s="87">
        <v>5.0000000000000002E-5</v>
      </c>
      <c r="L60" s="87">
        <f>E60*K60</f>
        <v>4.8999999999999998E-3</v>
      </c>
      <c r="N60" s="84">
        <f>E60*M60</f>
        <v>0</v>
      </c>
      <c r="O60" s="85">
        <v>20</v>
      </c>
      <c r="P60" s="85" t="s">
        <v>150</v>
      </c>
      <c r="V60" s="88" t="s">
        <v>105</v>
      </c>
      <c r="W60" s="84">
        <v>17.052</v>
      </c>
      <c r="X60" s="131" t="s">
        <v>259</v>
      </c>
      <c r="Y60" s="131" t="s">
        <v>256</v>
      </c>
      <c r="Z60" s="82" t="s">
        <v>236</v>
      </c>
      <c r="AB60" s="85">
        <v>7</v>
      </c>
      <c r="AJ60" s="72" t="s">
        <v>153</v>
      </c>
      <c r="AK60" s="72" t="s">
        <v>154</v>
      </c>
    </row>
    <row r="61" spans="1:37">
      <c r="D61" s="132" t="s">
        <v>260</v>
      </c>
      <c r="E61" s="133"/>
      <c r="F61" s="134"/>
      <c r="G61" s="135"/>
      <c r="H61" s="135"/>
      <c r="I61" s="135"/>
      <c r="J61" s="135"/>
      <c r="K61" s="136"/>
      <c r="L61" s="136"/>
      <c r="M61" s="133"/>
      <c r="N61" s="133"/>
      <c r="O61" s="134"/>
      <c r="P61" s="134"/>
      <c r="Q61" s="133"/>
      <c r="R61" s="133"/>
      <c r="S61" s="133"/>
      <c r="T61" s="137"/>
      <c r="U61" s="137"/>
      <c r="V61" s="137" t="s">
        <v>0</v>
      </c>
      <c r="W61" s="133"/>
      <c r="X61" s="138"/>
    </row>
    <row r="62" spans="1:37" ht="20.399999999999999">
      <c r="A62" s="80">
        <v>23</v>
      </c>
      <c r="B62" s="81" t="s">
        <v>261</v>
      </c>
      <c r="C62" s="82" t="s">
        <v>262</v>
      </c>
      <c r="D62" s="83" t="s">
        <v>263</v>
      </c>
      <c r="E62" s="84">
        <v>20</v>
      </c>
      <c r="F62" s="85" t="s">
        <v>258</v>
      </c>
      <c r="H62" s="86">
        <f>ROUND(E62*G62,2)</f>
        <v>0</v>
      </c>
      <c r="J62" s="86">
        <f>ROUND(E62*G62,2)</f>
        <v>0</v>
      </c>
      <c r="L62" s="87">
        <f>E62*K62</f>
        <v>0</v>
      </c>
      <c r="M62" s="84">
        <v>1.7000000000000001E-2</v>
      </c>
      <c r="N62" s="84">
        <f>E62*M62</f>
        <v>0.34</v>
      </c>
      <c r="O62" s="85">
        <v>20</v>
      </c>
      <c r="P62" s="85" t="s">
        <v>150</v>
      </c>
      <c r="V62" s="88" t="s">
        <v>105</v>
      </c>
      <c r="W62" s="84">
        <v>34.64</v>
      </c>
      <c r="X62" s="131" t="s">
        <v>264</v>
      </c>
      <c r="Y62" s="131" t="s">
        <v>262</v>
      </c>
      <c r="Z62" s="82" t="s">
        <v>152</v>
      </c>
      <c r="AB62" s="85">
        <v>7</v>
      </c>
      <c r="AJ62" s="72" t="s">
        <v>153</v>
      </c>
      <c r="AK62" s="72" t="s">
        <v>154</v>
      </c>
    </row>
    <row r="63" spans="1:37">
      <c r="A63" s="80">
        <v>24</v>
      </c>
      <c r="B63" s="81" t="s">
        <v>261</v>
      </c>
      <c r="C63" s="82" t="s">
        <v>265</v>
      </c>
      <c r="D63" s="83" t="s">
        <v>266</v>
      </c>
      <c r="E63" s="84">
        <v>82.375</v>
      </c>
      <c r="F63" s="85" t="s">
        <v>203</v>
      </c>
      <c r="H63" s="86">
        <f>ROUND(E63*G63,2)</f>
        <v>0</v>
      </c>
      <c r="J63" s="86">
        <f>ROUND(E63*G63,2)</f>
        <v>0</v>
      </c>
      <c r="L63" s="87">
        <f>E63*K63</f>
        <v>0</v>
      </c>
      <c r="N63" s="84">
        <f>E63*M63</f>
        <v>0</v>
      </c>
      <c r="O63" s="85">
        <v>20</v>
      </c>
      <c r="P63" s="85" t="s">
        <v>150</v>
      </c>
      <c r="V63" s="88" t="s">
        <v>105</v>
      </c>
      <c r="W63" s="84">
        <v>44.564999999999998</v>
      </c>
      <c r="X63" s="131" t="s">
        <v>267</v>
      </c>
      <c r="Y63" s="131" t="s">
        <v>265</v>
      </c>
      <c r="Z63" s="82" t="s">
        <v>152</v>
      </c>
      <c r="AB63" s="85">
        <v>7</v>
      </c>
      <c r="AJ63" s="72" t="s">
        <v>153</v>
      </c>
      <c r="AK63" s="72" t="s">
        <v>154</v>
      </c>
    </row>
    <row r="64" spans="1:37">
      <c r="A64" s="80">
        <v>25</v>
      </c>
      <c r="B64" s="81" t="s">
        <v>261</v>
      </c>
      <c r="C64" s="82" t="s">
        <v>268</v>
      </c>
      <c r="D64" s="83" t="s">
        <v>269</v>
      </c>
      <c r="E64" s="84">
        <v>2388.875</v>
      </c>
      <c r="F64" s="85" t="s">
        <v>203</v>
      </c>
      <c r="H64" s="86">
        <f>ROUND(E64*G64,2)</f>
        <v>0</v>
      </c>
      <c r="J64" s="86">
        <f>ROUND(E64*G64,2)</f>
        <v>0</v>
      </c>
      <c r="L64" s="87">
        <f>E64*K64</f>
        <v>0</v>
      </c>
      <c r="N64" s="84">
        <f>E64*M64</f>
        <v>0</v>
      </c>
      <c r="O64" s="85">
        <v>20</v>
      </c>
      <c r="P64" s="85" t="s">
        <v>150</v>
      </c>
      <c r="V64" s="88" t="s">
        <v>105</v>
      </c>
      <c r="X64" s="131" t="s">
        <v>270</v>
      </c>
      <c r="Y64" s="131" t="s">
        <v>268</v>
      </c>
      <c r="Z64" s="82" t="s">
        <v>152</v>
      </c>
      <c r="AB64" s="85">
        <v>7</v>
      </c>
      <c r="AJ64" s="72" t="s">
        <v>153</v>
      </c>
      <c r="AK64" s="72" t="s">
        <v>154</v>
      </c>
    </row>
    <row r="65" spans="1:37">
      <c r="A65" s="80">
        <v>26</v>
      </c>
      <c r="B65" s="81" t="s">
        <v>261</v>
      </c>
      <c r="C65" s="82" t="s">
        <v>271</v>
      </c>
      <c r="D65" s="83" t="s">
        <v>272</v>
      </c>
      <c r="E65" s="84">
        <v>82.375</v>
      </c>
      <c r="F65" s="85" t="s">
        <v>203</v>
      </c>
      <c r="H65" s="86">
        <f>ROUND(E65*G65,2)</f>
        <v>0</v>
      </c>
      <c r="J65" s="86">
        <f>ROUND(E65*G65,2)</f>
        <v>0</v>
      </c>
      <c r="L65" s="87">
        <f>E65*K65</f>
        <v>0</v>
      </c>
      <c r="N65" s="84">
        <f>E65*M65</f>
        <v>0</v>
      </c>
      <c r="O65" s="85">
        <v>20</v>
      </c>
      <c r="P65" s="85" t="s">
        <v>150</v>
      </c>
      <c r="V65" s="88" t="s">
        <v>105</v>
      </c>
      <c r="W65" s="84">
        <v>92.837000000000003</v>
      </c>
      <c r="X65" s="131" t="s">
        <v>273</v>
      </c>
      <c r="Y65" s="131" t="s">
        <v>271</v>
      </c>
      <c r="Z65" s="82" t="s">
        <v>152</v>
      </c>
      <c r="AB65" s="85">
        <v>7</v>
      </c>
      <c r="AJ65" s="72" t="s">
        <v>153</v>
      </c>
      <c r="AK65" s="72" t="s">
        <v>154</v>
      </c>
    </row>
    <row r="66" spans="1:37" ht="20.399999999999999">
      <c r="A66" s="80">
        <v>27</v>
      </c>
      <c r="B66" s="81" t="s">
        <v>261</v>
      </c>
      <c r="C66" s="82" t="s">
        <v>274</v>
      </c>
      <c r="D66" s="83" t="s">
        <v>275</v>
      </c>
      <c r="E66" s="84">
        <v>82.375</v>
      </c>
      <c r="F66" s="85" t="s">
        <v>203</v>
      </c>
      <c r="H66" s="86">
        <f>ROUND(E66*G66,2)</f>
        <v>0</v>
      </c>
      <c r="J66" s="86">
        <f>ROUND(E66*G66,2)</f>
        <v>0</v>
      </c>
      <c r="L66" s="87">
        <f>E66*K66</f>
        <v>0</v>
      </c>
      <c r="N66" s="84">
        <f>E66*M66</f>
        <v>0</v>
      </c>
      <c r="O66" s="85">
        <v>20</v>
      </c>
      <c r="P66" s="85" t="s">
        <v>150</v>
      </c>
      <c r="V66" s="88" t="s">
        <v>105</v>
      </c>
      <c r="X66" s="131" t="s">
        <v>276</v>
      </c>
      <c r="Y66" s="131" t="s">
        <v>274</v>
      </c>
      <c r="Z66" s="82" t="s">
        <v>152</v>
      </c>
      <c r="AB66" s="85">
        <v>7</v>
      </c>
      <c r="AJ66" s="72" t="s">
        <v>153</v>
      </c>
      <c r="AK66" s="72" t="s">
        <v>154</v>
      </c>
    </row>
    <row r="67" spans="1:37">
      <c r="A67" s="80">
        <v>28</v>
      </c>
      <c r="B67" s="81" t="s">
        <v>195</v>
      </c>
      <c r="C67" s="82" t="s">
        <v>277</v>
      </c>
      <c r="D67" s="83" t="s">
        <v>278</v>
      </c>
      <c r="E67" s="84">
        <v>318.58800000000002</v>
      </c>
      <c r="F67" s="85" t="s">
        <v>203</v>
      </c>
      <c r="H67" s="86">
        <f>ROUND(E67*G67,2)</f>
        <v>0</v>
      </c>
      <c r="J67" s="86">
        <f>ROUND(E67*G67,2)</f>
        <v>0</v>
      </c>
      <c r="L67" s="87">
        <f>E67*K67</f>
        <v>0</v>
      </c>
      <c r="N67" s="84">
        <f>E67*M67</f>
        <v>0</v>
      </c>
      <c r="O67" s="85">
        <v>20</v>
      </c>
      <c r="P67" s="85" t="s">
        <v>150</v>
      </c>
      <c r="V67" s="88" t="s">
        <v>105</v>
      </c>
      <c r="W67" s="84">
        <v>258.375</v>
      </c>
      <c r="X67" s="131" t="s">
        <v>279</v>
      </c>
      <c r="Y67" s="131" t="s">
        <v>277</v>
      </c>
      <c r="Z67" s="82" t="s">
        <v>280</v>
      </c>
      <c r="AB67" s="85">
        <v>7</v>
      </c>
      <c r="AJ67" s="72" t="s">
        <v>153</v>
      </c>
      <c r="AK67" s="72" t="s">
        <v>154</v>
      </c>
    </row>
    <row r="68" spans="1:37">
      <c r="D68" s="139" t="s">
        <v>281</v>
      </c>
      <c r="E68" s="140">
        <f>J68</f>
        <v>0</v>
      </c>
      <c r="H68" s="140">
        <f>SUM(H55:H67)</f>
        <v>0</v>
      </c>
      <c r="I68" s="140">
        <f>SUM(I55:I67)</f>
        <v>0</v>
      </c>
      <c r="J68" s="140">
        <f>SUM(J55:J67)</f>
        <v>0</v>
      </c>
      <c r="L68" s="141">
        <f>SUM(L55:L67)</f>
        <v>1.2421E-2</v>
      </c>
      <c r="N68" s="142">
        <f>SUM(N55:N67)</f>
        <v>0.34</v>
      </c>
      <c r="W68" s="84">
        <f>SUM(W55:W67)</f>
        <v>491.46699999999998</v>
      </c>
    </row>
    <row r="70" spans="1:37">
      <c r="D70" s="139" t="s">
        <v>282</v>
      </c>
      <c r="E70" s="142">
        <f>J70</f>
        <v>0</v>
      </c>
      <c r="H70" s="140">
        <f>+H26+H36+H40+H46+H53+H68</f>
        <v>0</v>
      </c>
      <c r="I70" s="140">
        <f>+I26+I36+I40+I46+I53+I68</f>
        <v>0</v>
      </c>
      <c r="J70" s="140">
        <f>+J26+J36+J40+J46+J53+J68</f>
        <v>0</v>
      </c>
      <c r="L70" s="141">
        <f>+L26+L36+L40+L46+L53+L68</f>
        <v>318.58788686999998</v>
      </c>
      <c r="N70" s="142">
        <f>+N26+N36+N40+N46+N53+N68</f>
        <v>82.375954000000007</v>
      </c>
      <c r="W70" s="84">
        <f>+W26+W36+W40+W46+W53+W68</f>
        <v>1294.289</v>
      </c>
    </row>
    <row r="72" spans="1:37">
      <c r="B72" s="130" t="s">
        <v>283</v>
      </c>
    </row>
    <row r="73" spans="1:37">
      <c r="B73" s="82" t="s">
        <v>284</v>
      </c>
    </row>
    <row r="74" spans="1:37">
      <c r="A74" s="80">
        <v>29</v>
      </c>
      <c r="B74" s="81" t="s">
        <v>285</v>
      </c>
      <c r="C74" s="82" t="s">
        <v>286</v>
      </c>
      <c r="D74" s="83" t="s">
        <v>287</v>
      </c>
      <c r="E74" s="84">
        <v>67.534999999999997</v>
      </c>
      <c r="F74" s="85" t="s">
        <v>149</v>
      </c>
      <c r="H74" s="86">
        <f>ROUND(E74*G74,2)</f>
        <v>0</v>
      </c>
      <c r="J74" s="86">
        <f>ROUND(E74*G74,2)</f>
        <v>0</v>
      </c>
      <c r="K74" s="87">
        <v>8.4999999999999995E-4</v>
      </c>
      <c r="L74" s="87">
        <f>E74*K74</f>
        <v>5.7404749999999991E-2</v>
      </c>
      <c r="N74" s="84">
        <f>E74*M74</f>
        <v>0</v>
      </c>
      <c r="O74" s="85">
        <v>20</v>
      </c>
      <c r="P74" s="85" t="s">
        <v>150</v>
      </c>
      <c r="V74" s="88" t="s">
        <v>288</v>
      </c>
      <c r="W74" s="84">
        <v>11.346</v>
      </c>
      <c r="X74" s="131" t="s">
        <v>289</v>
      </c>
      <c r="Y74" s="131" t="s">
        <v>286</v>
      </c>
      <c r="Z74" s="82" t="s">
        <v>290</v>
      </c>
      <c r="AB74" s="85">
        <v>7</v>
      </c>
      <c r="AJ74" s="72" t="s">
        <v>291</v>
      </c>
      <c r="AK74" s="72" t="s">
        <v>154</v>
      </c>
    </row>
    <row r="75" spans="1:37">
      <c r="D75" s="132" t="s">
        <v>292</v>
      </c>
      <c r="E75" s="133"/>
      <c r="F75" s="134"/>
      <c r="G75" s="135"/>
      <c r="H75" s="135"/>
      <c r="I75" s="135"/>
      <c r="J75" s="135"/>
      <c r="K75" s="136"/>
      <c r="L75" s="136"/>
      <c r="M75" s="133"/>
      <c r="N75" s="133"/>
      <c r="O75" s="134"/>
      <c r="P75" s="134"/>
      <c r="Q75" s="133"/>
      <c r="R75" s="133"/>
      <c r="S75" s="133"/>
      <c r="T75" s="137"/>
      <c r="U75" s="137"/>
      <c r="V75" s="137" t="s">
        <v>0</v>
      </c>
      <c r="W75" s="133"/>
      <c r="X75" s="138"/>
    </row>
    <row r="76" spans="1:37">
      <c r="A76" s="80">
        <v>30</v>
      </c>
      <c r="B76" s="81" t="s">
        <v>285</v>
      </c>
      <c r="C76" s="82" t="s">
        <v>293</v>
      </c>
      <c r="D76" s="83" t="s">
        <v>294</v>
      </c>
      <c r="E76" s="84">
        <v>127.27800000000001</v>
      </c>
      <c r="F76" s="85" t="s">
        <v>149</v>
      </c>
      <c r="H76" s="86">
        <f>ROUND(E76*G76,2)</f>
        <v>0</v>
      </c>
      <c r="J76" s="86">
        <f>ROUND(E76*G76,2)</f>
        <v>0</v>
      </c>
      <c r="K76" s="87">
        <v>1.0200000000000001E-3</v>
      </c>
      <c r="L76" s="87">
        <f>E76*K76</f>
        <v>0.12982356</v>
      </c>
      <c r="N76" s="84">
        <f>E76*M76</f>
        <v>0</v>
      </c>
      <c r="O76" s="85">
        <v>20</v>
      </c>
      <c r="P76" s="85" t="s">
        <v>150</v>
      </c>
      <c r="V76" s="88" t="s">
        <v>288</v>
      </c>
      <c r="W76" s="84">
        <v>25.582999999999998</v>
      </c>
      <c r="X76" s="131" t="s">
        <v>295</v>
      </c>
      <c r="Y76" s="131" t="s">
        <v>293</v>
      </c>
      <c r="Z76" s="82" t="s">
        <v>290</v>
      </c>
      <c r="AB76" s="85">
        <v>7</v>
      </c>
      <c r="AJ76" s="72" t="s">
        <v>291</v>
      </c>
      <c r="AK76" s="72" t="s">
        <v>154</v>
      </c>
    </row>
    <row r="77" spans="1:37">
      <c r="D77" s="132" t="s">
        <v>296</v>
      </c>
      <c r="E77" s="133"/>
      <c r="F77" s="134"/>
      <c r="G77" s="135"/>
      <c r="H77" s="135"/>
      <c r="I77" s="135"/>
      <c r="J77" s="135"/>
      <c r="K77" s="136"/>
      <c r="L77" s="136"/>
      <c r="M77" s="133"/>
      <c r="N77" s="133"/>
      <c r="O77" s="134"/>
      <c r="P77" s="134"/>
      <c r="Q77" s="133"/>
      <c r="R77" s="133"/>
      <c r="S77" s="133"/>
      <c r="T77" s="137"/>
      <c r="U77" s="137"/>
      <c r="V77" s="137" t="s">
        <v>0</v>
      </c>
      <c r="W77" s="133"/>
      <c r="X77" s="138"/>
    </row>
    <row r="78" spans="1:37">
      <c r="A78" s="80">
        <v>31</v>
      </c>
      <c r="B78" s="81" t="s">
        <v>297</v>
      </c>
      <c r="C78" s="82" t="s">
        <v>298</v>
      </c>
      <c r="D78" s="83" t="s">
        <v>299</v>
      </c>
      <c r="E78" s="84">
        <v>233.77600000000001</v>
      </c>
      <c r="F78" s="85" t="s">
        <v>149</v>
      </c>
      <c r="I78" s="86">
        <f>ROUND(E78*G78,2)</f>
        <v>0</v>
      </c>
      <c r="J78" s="86">
        <f>ROUND(E78*G78,2)</f>
        <v>0</v>
      </c>
      <c r="K78" s="87">
        <v>1.2700000000000001E-3</v>
      </c>
      <c r="L78" s="87">
        <f>E78*K78</f>
        <v>0.29689552000000002</v>
      </c>
      <c r="N78" s="84">
        <f>E78*M78</f>
        <v>0</v>
      </c>
      <c r="O78" s="85">
        <v>20</v>
      </c>
      <c r="P78" s="85" t="s">
        <v>150</v>
      </c>
      <c r="V78" s="88" t="s">
        <v>97</v>
      </c>
      <c r="X78" s="131" t="s">
        <v>300</v>
      </c>
      <c r="Y78" s="131" t="s">
        <v>298</v>
      </c>
      <c r="Z78" s="82" t="s">
        <v>301</v>
      </c>
      <c r="AA78" s="82" t="s">
        <v>150</v>
      </c>
      <c r="AB78" s="85">
        <v>8</v>
      </c>
      <c r="AJ78" s="72" t="s">
        <v>302</v>
      </c>
      <c r="AK78" s="72" t="s">
        <v>154</v>
      </c>
    </row>
    <row r="79" spans="1:37">
      <c r="D79" s="132" t="s">
        <v>303</v>
      </c>
      <c r="E79" s="133"/>
      <c r="F79" s="134"/>
      <c r="G79" s="135"/>
      <c r="H79" s="135"/>
      <c r="I79" s="135"/>
      <c r="J79" s="135"/>
      <c r="K79" s="136"/>
      <c r="L79" s="136"/>
      <c r="M79" s="133"/>
      <c r="N79" s="133"/>
      <c r="O79" s="134"/>
      <c r="P79" s="134"/>
      <c r="Q79" s="133"/>
      <c r="R79" s="133"/>
      <c r="S79" s="133"/>
      <c r="T79" s="137"/>
      <c r="U79" s="137"/>
      <c r="V79" s="137" t="s">
        <v>0</v>
      </c>
      <c r="W79" s="133"/>
      <c r="X79" s="138"/>
    </row>
    <row r="80" spans="1:37">
      <c r="A80" s="80">
        <v>32</v>
      </c>
      <c r="B80" s="81" t="s">
        <v>285</v>
      </c>
      <c r="C80" s="82" t="s">
        <v>304</v>
      </c>
      <c r="D80" s="83" t="s">
        <v>305</v>
      </c>
      <c r="E80" s="84">
        <v>67.534999999999997</v>
      </c>
      <c r="F80" s="85" t="s">
        <v>149</v>
      </c>
      <c r="H80" s="86">
        <f>ROUND(E80*G80,2)</f>
        <v>0</v>
      </c>
      <c r="J80" s="86">
        <f>ROUND(E80*G80,2)</f>
        <v>0</v>
      </c>
      <c r="L80" s="87">
        <f>E80*K80</f>
        <v>0</v>
      </c>
      <c r="N80" s="84">
        <f>E80*M80</f>
        <v>0</v>
      </c>
      <c r="O80" s="85">
        <v>20</v>
      </c>
      <c r="P80" s="85" t="s">
        <v>150</v>
      </c>
      <c r="V80" s="88" t="s">
        <v>288</v>
      </c>
      <c r="W80" s="84">
        <v>7.2939999999999996</v>
      </c>
      <c r="X80" s="131" t="s">
        <v>306</v>
      </c>
      <c r="Y80" s="131" t="s">
        <v>304</v>
      </c>
      <c r="Z80" s="82" t="s">
        <v>290</v>
      </c>
      <c r="AB80" s="85">
        <v>7</v>
      </c>
      <c r="AJ80" s="72" t="s">
        <v>291</v>
      </c>
      <c r="AK80" s="72" t="s">
        <v>154</v>
      </c>
    </row>
    <row r="81" spans="1:37">
      <c r="A81" s="80">
        <v>33</v>
      </c>
      <c r="B81" s="81" t="s">
        <v>285</v>
      </c>
      <c r="C81" s="82" t="s">
        <v>307</v>
      </c>
      <c r="D81" s="83" t="s">
        <v>308</v>
      </c>
      <c r="E81" s="84">
        <v>67.534999999999997</v>
      </c>
      <c r="F81" s="85" t="s">
        <v>149</v>
      </c>
      <c r="H81" s="86">
        <f>ROUND(E81*G81,2)</f>
        <v>0</v>
      </c>
      <c r="J81" s="86">
        <f>ROUND(E81*G81,2)</f>
        <v>0</v>
      </c>
      <c r="L81" s="87">
        <f>E81*K81</f>
        <v>0</v>
      </c>
      <c r="N81" s="84">
        <f>E81*M81</f>
        <v>0</v>
      </c>
      <c r="O81" s="85">
        <v>20</v>
      </c>
      <c r="P81" s="85" t="s">
        <v>150</v>
      </c>
      <c r="V81" s="88" t="s">
        <v>288</v>
      </c>
      <c r="W81" s="84">
        <v>8.9149999999999991</v>
      </c>
      <c r="X81" s="131" t="s">
        <v>309</v>
      </c>
      <c r="Y81" s="131" t="s">
        <v>307</v>
      </c>
      <c r="Z81" s="82" t="s">
        <v>290</v>
      </c>
      <c r="AB81" s="85">
        <v>7</v>
      </c>
      <c r="AJ81" s="72" t="s">
        <v>291</v>
      </c>
      <c r="AK81" s="72" t="s">
        <v>154</v>
      </c>
    </row>
    <row r="82" spans="1:37">
      <c r="A82" s="80">
        <v>34</v>
      </c>
      <c r="B82" s="81" t="s">
        <v>297</v>
      </c>
      <c r="C82" s="82" t="s">
        <v>310</v>
      </c>
      <c r="D82" s="83" t="s">
        <v>311</v>
      </c>
      <c r="E82" s="84">
        <v>409.10700000000003</v>
      </c>
      <c r="F82" s="85" t="s">
        <v>149</v>
      </c>
      <c r="I82" s="86">
        <f>ROUND(E82*G82,2)</f>
        <v>0</v>
      </c>
      <c r="J82" s="86">
        <f>ROUND(E82*G82,2)</f>
        <v>0</v>
      </c>
      <c r="K82" s="87">
        <v>2.9999999999999997E-4</v>
      </c>
      <c r="L82" s="87">
        <f>E82*K82</f>
        <v>0.1227321</v>
      </c>
      <c r="N82" s="84">
        <f>E82*M82</f>
        <v>0</v>
      </c>
      <c r="O82" s="85">
        <v>20</v>
      </c>
      <c r="P82" s="85" t="s">
        <v>150</v>
      </c>
      <c r="V82" s="88" t="s">
        <v>97</v>
      </c>
      <c r="X82" s="131" t="s">
        <v>310</v>
      </c>
      <c r="Y82" s="131" t="s">
        <v>310</v>
      </c>
      <c r="Z82" s="82" t="s">
        <v>312</v>
      </c>
      <c r="AA82" s="82" t="s">
        <v>150</v>
      </c>
      <c r="AB82" s="85">
        <v>8</v>
      </c>
      <c r="AJ82" s="72" t="s">
        <v>302</v>
      </c>
      <c r="AK82" s="72" t="s">
        <v>154</v>
      </c>
    </row>
    <row r="83" spans="1:37">
      <c r="D83" s="132" t="s">
        <v>313</v>
      </c>
      <c r="E83" s="133"/>
      <c r="F83" s="134"/>
      <c r="G83" s="135"/>
      <c r="H83" s="135"/>
      <c r="I83" s="135"/>
      <c r="J83" s="135"/>
      <c r="K83" s="136"/>
      <c r="L83" s="136"/>
      <c r="M83" s="133"/>
      <c r="N83" s="133"/>
      <c r="O83" s="134"/>
      <c r="P83" s="134"/>
      <c r="Q83" s="133"/>
      <c r="R83" s="133"/>
      <c r="S83" s="133"/>
      <c r="T83" s="137"/>
      <c r="U83" s="137"/>
      <c r="V83" s="137" t="s">
        <v>0</v>
      </c>
      <c r="W83" s="133"/>
      <c r="X83" s="138"/>
    </row>
    <row r="84" spans="1:37">
      <c r="A84" s="80">
        <v>35</v>
      </c>
      <c r="B84" s="81" t="s">
        <v>285</v>
      </c>
      <c r="C84" s="82" t="s">
        <v>314</v>
      </c>
      <c r="D84" s="83" t="s">
        <v>315</v>
      </c>
      <c r="E84" s="84">
        <v>127.27800000000001</v>
      </c>
      <c r="F84" s="85" t="s">
        <v>149</v>
      </c>
      <c r="H84" s="86">
        <f>ROUND(E84*G84,2)</f>
        <v>0</v>
      </c>
      <c r="J84" s="86">
        <f>ROUND(E84*G84,2)</f>
        <v>0</v>
      </c>
      <c r="K84" s="87">
        <v>1.7000000000000001E-4</v>
      </c>
      <c r="L84" s="87">
        <f>E84*K84</f>
        <v>2.1637260000000002E-2</v>
      </c>
      <c r="N84" s="84">
        <f>E84*M84</f>
        <v>0</v>
      </c>
      <c r="O84" s="85">
        <v>20</v>
      </c>
      <c r="P84" s="85" t="s">
        <v>150</v>
      </c>
      <c r="V84" s="88" t="s">
        <v>288</v>
      </c>
      <c r="W84" s="84">
        <v>24.946000000000002</v>
      </c>
      <c r="X84" s="131" t="s">
        <v>316</v>
      </c>
      <c r="Y84" s="131" t="s">
        <v>314</v>
      </c>
      <c r="Z84" s="82" t="s">
        <v>290</v>
      </c>
      <c r="AB84" s="85">
        <v>7</v>
      </c>
      <c r="AJ84" s="72" t="s">
        <v>291</v>
      </c>
      <c r="AK84" s="72" t="s">
        <v>154</v>
      </c>
    </row>
    <row r="85" spans="1:37">
      <c r="A85" s="80">
        <v>36</v>
      </c>
      <c r="B85" s="81" t="s">
        <v>285</v>
      </c>
      <c r="C85" s="82" t="s">
        <v>317</v>
      </c>
      <c r="D85" s="83" t="s">
        <v>318</v>
      </c>
      <c r="E85" s="84">
        <v>127.27800000000001</v>
      </c>
      <c r="F85" s="85" t="s">
        <v>149</v>
      </c>
      <c r="H85" s="86">
        <f>ROUND(E85*G85,2)</f>
        <v>0</v>
      </c>
      <c r="J85" s="86">
        <f>ROUND(E85*G85,2)</f>
        <v>0</v>
      </c>
      <c r="K85" s="87">
        <v>2.0000000000000001E-4</v>
      </c>
      <c r="L85" s="87">
        <f>E85*K85</f>
        <v>2.5455600000000002E-2</v>
      </c>
      <c r="N85" s="84">
        <f>E85*M85</f>
        <v>0</v>
      </c>
      <c r="O85" s="85">
        <v>20</v>
      </c>
      <c r="P85" s="85" t="s">
        <v>150</v>
      </c>
      <c r="V85" s="88" t="s">
        <v>288</v>
      </c>
      <c r="W85" s="84">
        <v>24.946000000000002</v>
      </c>
      <c r="X85" s="131" t="s">
        <v>319</v>
      </c>
      <c r="Y85" s="131" t="s">
        <v>317</v>
      </c>
      <c r="Z85" s="82" t="s">
        <v>290</v>
      </c>
      <c r="AB85" s="85">
        <v>7</v>
      </c>
      <c r="AJ85" s="72" t="s">
        <v>291</v>
      </c>
      <c r="AK85" s="72" t="s">
        <v>154</v>
      </c>
    </row>
    <row r="86" spans="1:37">
      <c r="A86" s="80">
        <v>37</v>
      </c>
      <c r="B86" s="81" t="s">
        <v>285</v>
      </c>
      <c r="C86" s="82" t="s">
        <v>320</v>
      </c>
      <c r="D86" s="83" t="s">
        <v>321</v>
      </c>
      <c r="F86" s="85" t="s">
        <v>53</v>
      </c>
      <c r="H86" s="86">
        <f>ROUND(E86*G86,2)</f>
        <v>0</v>
      </c>
      <c r="J86" s="86">
        <f>ROUND(E86*G86,2)</f>
        <v>0</v>
      </c>
      <c r="L86" s="87">
        <f>E86*K86</f>
        <v>0</v>
      </c>
      <c r="N86" s="84">
        <f>E86*M86</f>
        <v>0</v>
      </c>
      <c r="O86" s="85">
        <v>20</v>
      </c>
      <c r="P86" s="85" t="s">
        <v>150</v>
      </c>
      <c r="V86" s="88" t="s">
        <v>288</v>
      </c>
      <c r="X86" s="131" t="s">
        <v>322</v>
      </c>
      <c r="Y86" s="131" t="s">
        <v>320</v>
      </c>
      <c r="Z86" s="82" t="s">
        <v>290</v>
      </c>
      <c r="AB86" s="85">
        <v>1</v>
      </c>
      <c r="AJ86" s="72" t="s">
        <v>291</v>
      </c>
      <c r="AK86" s="72" t="s">
        <v>154</v>
      </c>
    </row>
    <row r="87" spans="1:37">
      <c r="D87" s="139" t="s">
        <v>323</v>
      </c>
      <c r="E87" s="140">
        <f>J87</f>
        <v>0</v>
      </c>
      <c r="H87" s="140">
        <f>SUM(H72:H86)</f>
        <v>0</v>
      </c>
      <c r="I87" s="140">
        <f>SUM(I72:I86)</f>
        <v>0</v>
      </c>
      <c r="J87" s="140">
        <f>SUM(J72:J86)</f>
        <v>0</v>
      </c>
      <c r="L87" s="141">
        <f>SUM(L72:L86)</f>
        <v>0.65394879000000006</v>
      </c>
      <c r="N87" s="142">
        <f>SUM(N72:N86)</f>
        <v>0</v>
      </c>
      <c r="W87" s="84">
        <f>SUM(W72:W86)</f>
        <v>103.03</v>
      </c>
    </row>
    <row r="89" spans="1:37">
      <c r="B89" s="82" t="s">
        <v>324</v>
      </c>
    </row>
    <row r="90" spans="1:37">
      <c r="A90" s="80">
        <v>38</v>
      </c>
      <c r="B90" s="81" t="s">
        <v>325</v>
      </c>
      <c r="C90" s="82" t="s">
        <v>326</v>
      </c>
      <c r="D90" s="83" t="s">
        <v>327</v>
      </c>
      <c r="E90" s="84">
        <v>360.8</v>
      </c>
      <c r="F90" s="85" t="s">
        <v>187</v>
      </c>
      <c r="H90" s="86">
        <f>ROUND(E90*G90,2)</f>
        <v>0</v>
      </c>
      <c r="J90" s="86">
        <f>ROUND(E90*G90,2)</f>
        <v>0</v>
      </c>
      <c r="K90" s="87">
        <v>2.5999999999999998E-4</v>
      </c>
      <c r="L90" s="87">
        <f>E90*K90</f>
        <v>9.3807999999999989E-2</v>
      </c>
      <c r="N90" s="84">
        <f>E90*M90</f>
        <v>0</v>
      </c>
      <c r="O90" s="85">
        <v>20</v>
      </c>
      <c r="P90" s="85" t="s">
        <v>150</v>
      </c>
      <c r="V90" s="88" t="s">
        <v>288</v>
      </c>
      <c r="W90" s="84">
        <v>177.874</v>
      </c>
      <c r="X90" s="131" t="s">
        <v>328</v>
      </c>
      <c r="Y90" s="131" t="s">
        <v>326</v>
      </c>
      <c r="Z90" s="82" t="s">
        <v>329</v>
      </c>
      <c r="AB90" s="85">
        <v>7</v>
      </c>
      <c r="AJ90" s="72" t="s">
        <v>291</v>
      </c>
      <c r="AK90" s="72" t="s">
        <v>154</v>
      </c>
    </row>
    <row r="91" spans="1:37">
      <c r="D91" s="132" t="s">
        <v>330</v>
      </c>
      <c r="E91" s="133"/>
      <c r="F91" s="134"/>
      <c r="G91" s="135"/>
      <c r="H91" s="135"/>
      <c r="I91" s="135"/>
      <c r="J91" s="135"/>
      <c r="K91" s="136"/>
      <c r="L91" s="136"/>
      <c r="M91" s="133"/>
      <c r="N91" s="133"/>
      <c r="O91" s="134"/>
      <c r="P91" s="134"/>
      <c r="Q91" s="133"/>
      <c r="R91" s="133"/>
      <c r="S91" s="133"/>
      <c r="T91" s="137"/>
      <c r="U91" s="137"/>
      <c r="V91" s="137" t="s">
        <v>0</v>
      </c>
      <c r="W91" s="133"/>
      <c r="X91" s="138"/>
    </row>
    <row r="92" spans="1:37">
      <c r="A92" s="80">
        <v>39</v>
      </c>
      <c r="B92" s="81" t="s">
        <v>297</v>
      </c>
      <c r="C92" s="82" t="s">
        <v>331</v>
      </c>
      <c r="D92" s="83" t="s">
        <v>332</v>
      </c>
      <c r="E92" s="84">
        <v>7.1440000000000001</v>
      </c>
      <c r="F92" s="85" t="s">
        <v>162</v>
      </c>
      <c r="I92" s="86">
        <f>ROUND(E92*G92,2)</f>
        <v>0</v>
      </c>
      <c r="J92" s="86">
        <f>ROUND(E92*G92,2)</f>
        <v>0</v>
      </c>
      <c r="K92" s="87">
        <v>0.55000000000000004</v>
      </c>
      <c r="L92" s="87">
        <f>E92*K92</f>
        <v>3.9292000000000002</v>
      </c>
      <c r="N92" s="84">
        <f>E92*M92</f>
        <v>0</v>
      </c>
      <c r="O92" s="85">
        <v>20</v>
      </c>
      <c r="P92" s="85" t="s">
        <v>150</v>
      </c>
      <c r="V92" s="88" t="s">
        <v>97</v>
      </c>
      <c r="X92" s="131" t="s">
        <v>331</v>
      </c>
      <c r="Y92" s="131" t="s">
        <v>331</v>
      </c>
      <c r="Z92" s="82" t="s">
        <v>333</v>
      </c>
      <c r="AA92" s="82" t="s">
        <v>150</v>
      </c>
      <c r="AB92" s="85">
        <v>8</v>
      </c>
      <c r="AJ92" s="72" t="s">
        <v>302</v>
      </c>
      <c r="AK92" s="72" t="s">
        <v>154</v>
      </c>
    </row>
    <row r="93" spans="1:37">
      <c r="D93" s="132" t="s">
        <v>334</v>
      </c>
      <c r="E93" s="133"/>
      <c r="F93" s="134"/>
      <c r="G93" s="135"/>
      <c r="H93" s="135"/>
      <c r="I93" s="135"/>
      <c r="J93" s="135"/>
      <c r="K93" s="136"/>
      <c r="L93" s="136"/>
      <c r="M93" s="133"/>
      <c r="N93" s="133"/>
      <c r="O93" s="134"/>
      <c r="P93" s="134"/>
      <c r="Q93" s="133"/>
      <c r="R93" s="133"/>
      <c r="S93" s="133"/>
      <c r="T93" s="137"/>
      <c r="U93" s="137"/>
      <c r="V93" s="137" t="s">
        <v>0</v>
      </c>
      <c r="W93" s="133"/>
      <c r="X93" s="138"/>
    </row>
    <row r="94" spans="1:37">
      <c r="A94" s="80">
        <v>40</v>
      </c>
      <c r="B94" s="81" t="s">
        <v>325</v>
      </c>
      <c r="C94" s="82" t="s">
        <v>335</v>
      </c>
      <c r="D94" s="83" t="s">
        <v>336</v>
      </c>
      <c r="E94" s="84">
        <v>218.22300000000001</v>
      </c>
      <c r="F94" s="85" t="s">
        <v>149</v>
      </c>
      <c r="H94" s="86">
        <f>ROUND(E94*G94,2)</f>
        <v>0</v>
      </c>
      <c r="J94" s="86">
        <f>ROUND(E94*G94,2)</f>
        <v>0</v>
      </c>
      <c r="L94" s="87">
        <f>E94*K94</f>
        <v>0</v>
      </c>
      <c r="N94" s="84">
        <f>E94*M94</f>
        <v>0</v>
      </c>
      <c r="O94" s="85">
        <v>20</v>
      </c>
      <c r="P94" s="85" t="s">
        <v>150</v>
      </c>
      <c r="V94" s="88" t="s">
        <v>288</v>
      </c>
      <c r="W94" s="84">
        <v>52.155000000000001</v>
      </c>
      <c r="X94" s="131" t="s">
        <v>337</v>
      </c>
      <c r="Y94" s="131" t="s">
        <v>335</v>
      </c>
      <c r="Z94" s="82" t="s">
        <v>236</v>
      </c>
      <c r="AB94" s="85">
        <v>7</v>
      </c>
      <c r="AJ94" s="72" t="s">
        <v>291</v>
      </c>
      <c r="AK94" s="72" t="s">
        <v>154</v>
      </c>
    </row>
    <row r="95" spans="1:37">
      <c r="A95" s="80">
        <v>41</v>
      </c>
      <c r="B95" s="81" t="s">
        <v>325</v>
      </c>
      <c r="C95" s="82" t="s">
        <v>338</v>
      </c>
      <c r="D95" s="83" t="s">
        <v>339</v>
      </c>
      <c r="E95" s="84">
        <v>218.22300000000001</v>
      </c>
      <c r="F95" s="85" t="s">
        <v>149</v>
      </c>
      <c r="H95" s="86">
        <f>ROUND(E95*G95,2)</f>
        <v>0</v>
      </c>
      <c r="J95" s="86">
        <f>ROUND(E95*G95,2)</f>
        <v>0</v>
      </c>
      <c r="L95" s="87">
        <f>E95*K95</f>
        <v>0</v>
      </c>
      <c r="N95" s="84">
        <f>E95*M95</f>
        <v>0</v>
      </c>
      <c r="O95" s="85">
        <v>20</v>
      </c>
      <c r="P95" s="85" t="s">
        <v>150</v>
      </c>
      <c r="V95" s="88" t="s">
        <v>288</v>
      </c>
      <c r="W95" s="84">
        <v>36.661000000000001</v>
      </c>
      <c r="X95" s="131" t="s">
        <v>340</v>
      </c>
      <c r="Y95" s="131" t="s">
        <v>338</v>
      </c>
      <c r="Z95" s="82" t="s">
        <v>329</v>
      </c>
      <c r="AB95" s="85">
        <v>7</v>
      </c>
      <c r="AJ95" s="72" t="s">
        <v>291</v>
      </c>
      <c r="AK95" s="72" t="s">
        <v>154</v>
      </c>
    </row>
    <row r="96" spans="1:37">
      <c r="A96" s="80">
        <v>42</v>
      </c>
      <c r="B96" s="81" t="s">
        <v>297</v>
      </c>
      <c r="C96" s="82" t="s">
        <v>341</v>
      </c>
      <c r="D96" s="83" t="s">
        <v>342</v>
      </c>
      <c r="E96" s="84">
        <v>0.48</v>
      </c>
      <c r="F96" s="85" t="s">
        <v>162</v>
      </c>
      <c r="I96" s="86">
        <f>ROUND(E96*G96,2)</f>
        <v>0</v>
      </c>
      <c r="J96" s="86">
        <f>ROUND(E96*G96,2)</f>
        <v>0</v>
      </c>
      <c r="K96" s="87">
        <v>0.55000000000000004</v>
      </c>
      <c r="L96" s="87">
        <f>E96*K96</f>
        <v>0.26400000000000001</v>
      </c>
      <c r="N96" s="84">
        <f>E96*M96</f>
        <v>0</v>
      </c>
      <c r="O96" s="85">
        <v>20</v>
      </c>
      <c r="P96" s="85" t="s">
        <v>150</v>
      </c>
      <c r="V96" s="88" t="s">
        <v>97</v>
      </c>
      <c r="X96" s="131" t="s">
        <v>341</v>
      </c>
      <c r="Y96" s="131" t="s">
        <v>341</v>
      </c>
      <c r="Z96" s="82" t="s">
        <v>333</v>
      </c>
      <c r="AA96" s="82" t="s">
        <v>150</v>
      </c>
      <c r="AB96" s="85">
        <v>8</v>
      </c>
      <c r="AJ96" s="72" t="s">
        <v>302</v>
      </c>
      <c r="AK96" s="72" t="s">
        <v>154</v>
      </c>
    </row>
    <row r="97" spans="1:37">
      <c r="D97" s="132" t="s">
        <v>343</v>
      </c>
      <c r="E97" s="133"/>
      <c r="F97" s="134"/>
      <c r="G97" s="135"/>
      <c r="H97" s="135"/>
      <c r="I97" s="135"/>
      <c r="J97" s="135"/>
      <c r="K97" s="136"/>
      <c r="L97" s="136"/>
      <c r="M97" s="133"/>
      <c r="N97" s="133"/>
      <c r="O97" s="134"/>
      <c r="P97" s="134"/>
      <c r="Q97" s="133"/>
      <c r="R97" s="133"/>
      <c r="S97" s="133"/>
      <c r="T97" s="137"/>
      <c r="U97" s="137"/>
      <c r="V97" s="137" t="s">
        <v>0</v>
      </c>
      <c r="W97" s="133"/>
      <c r="X97" s="138"/>
    </row>
    <row r="98" spans="1:37">
      <c r="A98" s="80">
        <v>43</v>
      </c>
      <c r="B98" s="81" t="s">
        <v>325</v>
      </c>
      <c r="C98" s="82" t="s">
        <v>344</v>
      </c>
      <c r="D98" s="83" t="s">
        <v>345</v>
      </c>
      <c r="E98" s="84">
        <v>7.6239999999999997</v>
      </c>
      <c r="F98" s="85" t="s">
        <v>162</v>
      </c>
      <c r="H98" s="86">
        <f>ROUND(E98*G98,2)</f>
        <v>0</v>
      </c>
      <c r="J98" s="86">
        <f>ROUND(E98*G98,2)</f>
        <v>0</v>
      </c>
      <c r="K98" s="87">
        <v>2.0889999999999999E-2</v>
      </c>
      <c r="L98" s="87">
        <f>E98*K98</f>
        <v>0.15926535999999999</v>
      </c>
      <c r="N98" s="84">
        <f>E98*M98</f>
        <v>0</v>
      </c>
      <c r="O98" s="85">
        <v>20</v>
      </c>
      <c r="P98" s="85" t="s">
        <v>150</v>
      </c>
      <c r="V98" s="88" t="s">
        <v>288</v>
      </c>
      <c r="X98" s="131" t="s">
        <v>346</v>
      </c>
      <c r="Y98" s="131" t="s">
        <v>344</v>
      </c>
      <c r="Z98" s="82" t="s">
        <v>329</v>
      </c>
      <c r="AB98" s="85">
        <v>7</v>
      </c>
      <c r="AJ98" s="72" t="s">
        <v>291</v>
      </c>
      <c r="AK98" s="72" t="s">
        <v>154</v>
      </c>
    </row>
    <row r="99" spans="1:37">
      <c r="D99" s="132" t="s">
        <v>347</v>
      </c>
      <c r="E99" s="133"/>
      <c r="F99" s="134"/>
      <c r="G99" s="135"/>
      <c r="H99" s="135"/>
      <c r="I99" s="135"/>
      <c r="J99" s="135"/>
      <c r="K99" s="136"/>
      <c r="L99" s="136"/>
      <c r="M99" s="133"/>
      <c r="N99" s="133"/>
      <c r="O99" s="134"/>
      <c r="P99" s="134"/>
      <c r="Q99" s="133"/>
      <c r="R99" s="133"/>
      <c r="S99" s="133"/>
      <c r="T99" s="137"/>
      <c r="U99" s="137"/>
      <c r="V99" s="137" t="s">
        <v>0</v>
      </c>
      <c r="W99" s="133"/>
      <c r="X99" s="138"/>
    </row>
    <row r="100" spans="1:37">
      <c r="A100" s="80">
        <v>44</v>
      </c>
      <c r="B100" s="81" t="s">
        <v>325</v>
      </c>
      <c r="C100" s="82" t="s">
        <v>348</v>
      </c>
      <c r="D100" s="83" t="s">
        <v>349</v>
      </c>
      <c r="F100" s="85" t="s">
        <v>53</v>
      </c>
      <c r="H100" s="86">
        <f>ROUND(E100*G100,2)</f>
        <v>0</v>
      </c>
      <c r="J100" s="86">
        <f>ROUND(E100*G100,2)</f>
        <v>0</v>
      </c>
      <c r="L100" s="87">
        <f>E100*K100</f>
        <v>0</v>
      </c>
      <c r="N100" s="84">
        <f>E100*M100</f>
        <v>0</v>
      </c>
      <c r="O100" s="85">
        <v>20</v>
      </c>
      <c r="P100" s="85" t="s">
        <v>150</v>
      </c>
      <c r="V100" s="88" t="s">
        <v>288</v>
      </c>
      <c r="X100" s="131" t="s">
        <v>350</v>
      </c>
      <c r="Y100" s="131" t="s">
        <v>348</v>
      </c>
      <c r="Z100" s="82" t="s">
        <v>351</v>
      </c>
      <c r="AB100" s="85">
        <v>1</v>
      </c>
      <c r="AJ100" s="72" t="s">
        <v>291</v>
      </c>
      <c r="AK100" s="72" t="s">
        <v>154</v>
      </c>
    </row>
    <row r="101" spans="1:37">
      <c r="D101" s="139" t="s">
        <v>352</v>
      </c>
      <c r="E101" s="140">
        <f>J101</f>
        <v>0</v>
      </c>
      <c r="H101" s="140">
        <f>SUM(H89:H100)</f>
        <v>0</v>
      </c>
      <c r="I101" s="140">
        <f>SUM(I89:I100)</f>
        <v>0</v>
      </c>
      <c r="J101" s="140">
        <f>SUM(J89:J100)</f>
        <v>0</v>
      </c>
      <c r="L101" s="141">
        <f>SUM(L89:L100)</f>
        <v>4.4462733600000002</v>
      </c>
      <c r="N101" s="142">
        <f>SUM(N89:N100)</f>
        <v>0</v>
      </c>
      <c r="W101" s="84">
        <f>SUM(W89:W100)</f>
        <v>266.69</v>
      </c>
    </row>
    <row r="103" spans="1:37">
      <c r="B103" s="82" t="s">
        <v>353</v>
      </c>
    </row>
    <row r="104" spans="1:37">
      <c r="A104" s="80">
        <v>45</v>
      </c>
      <c r="B104" s="81" t="s">
        <v>354</v>
      </c>
      <c r="C104" s="82" t="s">
        <v>355</v>
      </c>
      <c r="D104" s="83" t="s">
        <v>356</v>
      </c>
      <c r="E104" s="84">
        <v>24.6</v>
      </c>
      <c r="F104" s="85" t="s">
        <v>187</v>
      </c>
      <c r="H104" s="86">
        <f>ROUND(E104*G104,2)</f>
        <v>0</v>
      </c>
      <c r="J104" s="86">
        <f>ROUND(E104*G104,2)</f>
        <v>0</v>
      </c>
      <c r="K104" s="87">
        <v>2.1000000000000001E-4</v>
      </c>
      <c r="L104" s="87">
        <f>E104*K104</f>
        <v>5.1660000000000005E-3</v>
      </c>
      <c r="N104" s="84">
        <f>E104*M104</f>
        <v>0</v>
      </c>
      <c r="O104" s="85">
        <v>20</v>
      </c>
      <c r="P104" s="85" t="s">
        <v>150</v>
      </c>
      <c r="V104" s="88" t="s">
        <v>288</v>
      </c>
      <c r="W104" s="84">
        <v>6.1749999999999998</v>
      </c>
      <c r="X104" s="131" t="s">
        <v>357</v>
      </c>
      <c r="Y104" s="131" t="s">
        <v>355</v>
      </c>
      <c r="Z104" s="82" t="s">
        <v>236</v>
      </c>
      <c r="AB104" s="85">
        <v>7</v>
      </c>
      <c r="AJ104" s="72" t="s">
        <v>291</v>
      </c>
      <c r="AK104" s="72" t="s">
        <v>154</v>
      </c>
    </row>
    <row r="105" spans="1:37">
      <c r="D105" s="132" t="s">
        <v>358</v>
      </c>
      <c r="E105" s="133"/>
      <c r="F105" s="134"/>
      <c r="G105" s="135"/>
      <c r="H105" s="135"/>
      <c r="I105" s="135"/>
      <c r="J105" s="135"/>
      <c r="K105" s="136"/>
      <c r="L105" s="136"/>
      <c r="M105" s="133"/>
      <c r="N105" s="133"/>
      <c r="O105" s="134"/>
      <c r="P105" s="134"/>
      <c r="Q105" s="133"/>
      <c r="R105" s="133"/>
      <c r="S105" s="133"/>
      <c r="T105" s="137"/>
      <c r="U105" s="137"/>
      <c r="V105" s="137" t="s">
        <v>0</v>
      </c>
      <c r="W105" s="133"/>
      <c r="X105" s="138"/>
    </row>
    <row r="106" spans="1:37">
      <c r="A106" s="80">
        <v>46</v>
      </c>
      <c r="B106" s="81" t="s">
        <v>354</v>
      </c>
      <c r="C106" s="82" t="s">
        <v>359</v>
      </c>
      <c r="D106" s="83" t="s">
        <v>360</v>
      </c>
      <c r="E106" s="84">
        <v>20</v>
      </c>
      <c r="F106" s="85" t="s">
        <v>258</v>
      </c>
      <c r="H106" s="86">
        <f>ROUND(E106*G106,2)</f>
        <v>0</v>
      </c>
      <c r="J106" s="86">
        <f>ROUND(E106*G106,2)</f>
        <v>0</v>
      </c>
      <c r="K106" s="87">
        <v>3.0000000000000001E-5</v>
      </c>
      <c r="L106" s="87">
        <f>E106*K106</f>
        <v>6.0000000000000006E-4</v>
      </c>
      <c r="N106" s="84">
        <f>E106*M106</f>
        <v>0</v>
      </c>
      <c r="O106" s="85">
        <v>20</v>
      </c>
      <c r="P106" s="85" t="s">
        <v>150</v>
      </c>
      <c r="V106" s="88" t="s">
        <v>288</v>
      </c>
      <c r="W106" s="84">
        <v>2.76</v>
      </c>
      <c r="X106" s="131" t="s">
        <v>361</v>
      </c>
      <c r="Y106" s="131" t="s">
        <v>359</v>
      </c>
      <c r="Z106" s="82" t="s">
        <v>236</v>
      </c>
      <c r="AB106" s="85">
        <v>7</v>
      </c>
      <c r="AJ106" s="72" t="s">
        <v>291</v>
      </c>
      <c r="AK106" s="72" t="s">
        <v>154</v>
      </c>
    </row>
    <row r="107" spans="1:37">
      <c r="A107" s="80">
        <v>47</v>
      </c>
      <c r="B107" s="81" t="s">
        <v>354</v>
      </c>
      <c r="C107" s="82" t="s">
        <v>362</v>
      </c>
      <c r="D107" s="83" t="s">
        <v>363</v>
      </c>
      <c r="E107" s="84">
        <v>53.244999999999997</v>
      </c>
      <c r="F107" s="85" t="s">
        <v>187</v>
      </c>
      <c r="H107" s="86">
        <f>ROUND(E107*G107,2)</f>
        <v>0</v>
      </c>
      <c r="J107" s="86">
        <f>ROUND(E107*G107,2)</f>
        <v>0</v>
      </c>
      <c r="K107" s="87">
        <v>3.5899999999999999E-3</v>
      </c>
      <c r="L107" s="87">
        <f>E107*K107</f>
        <v>0.19114954999999997</v>
      </c>
      <c r="N107" s="84">
        <f>E107*M107</f>
        <v>0</v>
      </c>
      <c r="O107" s="85">
        <v>20</v>
      </c>
      <c r="P107" s="85" t="s">
        <v>150</v>
      </c>
      <c r="V107" s="88" t="s">
        <v>288</v>
      </c>
      <c r="W107" s="84">
        <v>27.794</v>
      </c>
      <c r="X107" s="131" t="s">
        <v>364</v>
      </c>
      <c r="Y107" s="131" t="s">
        <v>362</v>
      </c>
      <c r="Z107" s="82" t="s">
        <v>365</v>
      </c>
      <c r="AB107" s="85">
        <v>7</v>
      </c>
      <c r="AJ107" s="72" t="s">
        <v>291</v>
      </c>
      <c r="AK107" s="72" t="s">
        <v>154</v>
      </c>
    </row>
    <row r="108" spans="1:37">
      <c r="D108" s="132" t="s">
        <v>366</v>
      </c>
      <c r="E108" s="133"/>
      <c r="F108" s="134"/>
      <c r="G108" s="135"/>
      <c r="H108" s="135"/>
      <c r="I108" s="135"/>
      <c r="J108" s="135"/>
      <c r="K108" s="136"/>
      <c r="L108" s="136"/>
      <c r="M108" s="133"/>
      <c r="N108" s="133"/>
      <c r="O108" s="134"/>
      <c r="P108" s="134"/>
      <c r="Q108" s="133"/>
      <c r="R108" s="133"/>
      <c r="S108" s="133"/>
      <c r="T108" s="137"/>
      <c r="U108" s="137"/>
      <c r="V108" s="137" t="s">
        <v>0</v>
      </c>
      <c r="W108" s="133"/>
      <c r="X108" s="138"/>
    </row>
    <row r="109" spans="1:37">
      <c r="A109" s="80">
        <v>48</v>
      </c>
      <c r="B109" s="81" t="s">
        <v>354</v>
      </c>
      <c r="C109" s="82" t="s">
        <v>367</v>
      </c>
      <c r="D109" s="83" t="s">
        <v>368</v>
      </c>
      <c r="E109" s="84">
        <v>8</v>
      </c>
      <c r="F109" s="85" t="s">
        <v>258</v>
      </c>
      <c r="H109" s="86">
        <f>ROUND(E109*G109,2)</f>
        <v>0</v>
      </c>
      <c r="J109" s="86">
        <f>ROUND(E109*G109,2)</f>
        <v>0</v>
      </c>
      <c r="K109" s="87">
        <v>6.8999999999999997E-4</v>
      </c>
      <c r="L109" s="87">
        <f>E109*K109</f>
        <v>5.5199999999999997E-3</v>
      </c>
      <c r="N109" s="84">
        <f>E109*M109</f>
        <v>0</v>
      </c>
      <c r="O109" s="85">
        <v>20</v>
      </c>
      <c r="P109" s="85" t="s">
        <v>150</v>
      </c>
      <c r="V109" s="88" t="s">
        <v>288</v>
      </c>
      <c r="W109" s="84">
        <v>1.3120000000000001</v>
      </c>
      <c r="X109" s="131" t="s">
        <v>369</v>
      </c>
      <c r="Y109" s="131" t="s">
        <v>367</v>
      </c>
      <c r="Z109" s="82" t="s">
        <v>365</v>
      </c>
      <c r="AB109" s="85">
        <v>7</v>
      </c>
      <c r="AJ109" s="72" t="s">
        <v>291</v>
      </c>
      <c r="AK109" s="72" t="s">
        <v>154</v>
      </c>
    </row>
    <row r="110" spans="1:37">
      <c r="A110" s="80">
        <v>49</v>
      </c>
      <c r="B110" s="81" t="s">
        <v>354</v>
      </c>
      <c r="C110" s="82" t="s">
        <v>370</v>
      </c>
      <c r="D110" s="83" t="s">
        <v>371</v>
      </c>
      <c r="E110" s="84">
        <v>20</v>
      </c>
      <c r="F110" s="85" t="s">
        <v>187</v>
      </c>
      <c r="H110" s="86">
        <f>ROUND(E110*G110,2)</f>
        <v>0</v>
      </c>
      <c r="J110" s="86">
        <f>ROUND(E110*G110,2)</f>
        <v>0</v>
      </c>
      <c r="K110" s="87">
        <v>1.74E-3</v>
      </c>
      <c r="L110" s="87">
        <f>E110*K110</f>
        <v>3.4799999999999998E-2</v>
      </c>
      <c r="N110" s="84">
        <f>E110*M110</f>
        <v>0</v>
      </c>
      <c r="O110" s="85">
        <v>20</v>
      </c>
      <c r="P110" s="85" t="s">
        <v>150</v>
      </c>
      <c r="V110" s="88" t="s">
        <v>288</v>
      </c>
      <c r="W110" s="84">
        <v>9.8000000000000007</v>
      </c>
      <c r="X110" s="131" t="s">
        <v>372</v>
      </c>
      <c r="Y110" s="131" t="s">
        <v>370</v>
      </c>
      <c r="Z110" s="82" t="s">
        <v>365</v>
      </c>
      <c r="AB110" s="85">
        <v>7</v>
      </c>
      <c r="AJ110" s="72" t="s">
        <v>291</v>
      </c>
      <c r="AK110" s="72" t="s">
        <v>154</v>
      </c>
    </row>
    <row r="111" spans="1:37">
      <c r="D111" s="132" t="s">
        <v>373</v>
      </c>
      <c r="E111" s="133"/>
      <c r="F111" s="134"/>
      <c r="G111" s="135"/>
      <c r="H111" s="135"/>
      <c r="I111" s="135"/>
      <c r="J111" s="135"/>
      <c r="K111" s="136"/>
      <c r="L111" s="136"/>
      <c r="M111" s="133"/>
      <c r="N111" s="133"/>
      <c r="O111" s="134"/>
      <c r="P111" s="134"/>
      <c r="Q111" s="133"/>
      <c r="R111" s="133"/>
      <c r="S111" s="133"/>
      <c r="T111" s="137"/>
      <c r="U111" s="137"/>
      <c r="V111" s="137" t="s">
        <v>0</v>
      </c>
      <c r="W111" s="133"/>
      <c r="X111" s="138"/>
    </row>
    <row r="112" spans="1:37">
      <c r="A112" s="80">
        <v>50</v>
      </c>
      <c r="B112" s="81" t="s">
        <v>354</v>
      </c>
      <c r="C112" s="82" t="s">
        <v>374</v>
      </c>
      <c r="D112" s="83" t="s">
        <v>375</v>
      </c>
      <c r="E112" s="84">
        <v>51.95</v>
      </c>
      <c r="F112" s="85" t="s">
        <v>187</v>
      </c>
      <c r="H112" s="86">
        <f>ROUND(E112*G112,2)</f>
        <v>0</v>
      </c>
      <c r="J112" s="86">
        <f>ROUND(E112*G112,2)</f>
        <v>0</v>
      </c>
      <c r="K112" s="87">
        <v>4.9500000000000004E-3</v>
      </c>
      <c r="L112" s="87">
        <f>E112*K112</f>
        <v>0.25715250000000006</v>
      </c>
      <c r="N112" s="84">
        <f>E112*M112</f>
        <v>0</v>
      </c>
      <c r="O112" s="85">
        <v>20</v>
      </c>
      <c r="P112" s="85" t="s">
        <v>150</v>
      </c>
      <c r="V112" s="88" t="s">
        <v>288</v>
      </c>
      <c r="W112" s="84">
        <v>13.923</v>
      </c>
      <c r="X112" s="131" t="s">
        <v>376</v>
      </c>
      <c r="Y112" s="131" t="s">
        <v>374</v>
      </c>
      <c r="Z112" s="82" t="s">
        <v>365</v>
      </c>
      <c r="AB112" s="85">
        <v>7</v>
      </c>
      <c r="AJ112" s="72" t="s">
        <v>291</v>
      </c>
      <c r="AK112" s="72" t="s">
        <v>154</v>
      </c>
    </row>
    <row r="113" spans="1:37">
      <c r="D113" s="132" t="s">
        <v>377</v>
      </c>
      <c r="E113" s="133"/>
      <c r="F113" s="134"/>
      <c r="G113" s="135"/>
      <c r="H113" s="135"/>
      <c r="I113" s="135"/>
      <c r="J113" s="135"/>
      <c r="K113" s="136"/>
      <c r="L113" s="136"/>
      <c r="M113" s="133"/>
      <c r="N113" s="133"/>
      <c r="O113" s="134"/>
      <c r="P113" s="134"/>
      <c r="Q113" s="133"/>
      <c r="R113" s="133"/>
      <c r="S113" s="133"/>
      <c r="T113" s="137"/>
      <c r="U113" s="137"/>
      <c r="V113" s="137" t="s">
        <v>0</v>
      </c>
      <c r="W113" s="133"/>
      <c r="X113" s="138"/>
    </row>
    <row r="114" spans="1:37">
      <c r="A114" s="80">
        <v>51</v>
      </c>
      <c r="B114" s="81" t="s">
        <v>354</v>
      </c>
      <c r="C114" s="82" t="s">
        <v>378</v>
      </c>
      <c r="D114" s="83" t="s">
        <v>379</v>
      </c>
      <c r="E114" s="84">
        <v>8</v>
      </c>
      <c r="F114" s="85" t="s">
        <v>258</v>
      </c>
      <c r="H114" s="86">
        <f>ROUND(E114*G114,2)</f>
        <v>0</v>
      </c>
      <c r="J114" s="86">
        <f>ROUND(E114*G114,2)</f>
        <v>0</v>
      </c>
      <c r="K114" s="87">
        <v>2.9999999999999997E-4</v>
      </c>
      <c r="L114" s="87">
        <f>E114*K114</f>
        <v>2.3999999999999998E-3</v>
      </c>
      <c r="N114" s="84">
        <f>E114*M114</f>
        <v>0</v>
      </c>
      <c r="O114" s="85">
        <v>20</v>
      </c>
      <c r="P114" s="85" t="s">
        <v>150</v>
      </c>
      <c r="V114" s="88" t="s">
        <v>288</v>
      </c>
      <c r="W114" s="84">
        <v>1.456</v>
      </c>
      <c r="X114" s="131" t="s">
        <v>380</v>
      </c>
      <c r="Y114" s="131" t="s">
        <v>378</v>
      </c>
      <c r="Z114" s="82" t="s">
        <v>365</v>
      </c>
      <c r="AB114" s="85">
        <v>7</v>
      </c>
      <c r="AJ114" s="72" t="s">
        <v>291</v>
      </c>
      <c r="AK114" s="72" t="s">
        <v>154</v>
      </c>
    </row>
    <row r="115" spans="1:37">
      <c r="A115" s="80">
        <v>52</v>
      </c>
      <c r="B115" s="81" t="s">
        <v>354</v>
      </c>
      <c r="C115" s="82" t="s">
        <v>381</v>
      </c>
      <c r="D115" s="83" t="s">
        <v>382</v>
      </c>
      <c r="F115" s="85" t="s">
        <v>53</v>
      </c>
      <c r="H115" s="86">
        <f>ROUND(E115*G115,2)</f>
        <v>0</v>
      </c>
      <c r="J115" s="86">
        <f>ROUND(E115*G115,2)</f>
        <v>0</v>
      </c>
      <c r="L115" s="87">
        <f>E115*K115</f>
        <v>0</v>
      </c>
      <c r="N115" s="84">
        <f>E115*M115</f>
        <v>0</v>
      </c>
      <c r="O115" s="85">
        <v>20</v>
      </c>
      <c r="P115" s="85" t="s">
        <v>150</v>
      </c>
      <c r="V115" s="88" t="s">
        <v>288</v>
      </c>
      <c r="X115" s="131" t="s">
        <v>383</v>
      </c>
      <c r="Y115" s="131" t="s">
        <v>381</v>
      </c>
      <c r="Z115" s="82" t="s">
        <v>365</v>
      </c>
      <c r="AB115" s="85">
        <v>1</v>
      </c>
      <c r="AJ115" s="72" t="s">
        <v>291</v>
      </c>
      <c r="AK115" s="72" t="s">
        <v>154</v>
      </c>
    </row>
    <row r="116" spans="1:37">
      <c r="D116" s="139" t="s">
        <v>384</v>
      </c>
      <c r="E116" s="140">
        <f>J116</f>
        <v>0</v>
      </c>
      <c r="H116" s="140">
        <f>SUM(H103:H115)</f>
        <v>0</v>
      </c>
      <c r="I116" s="140">
        <f>SUM(I103:I115)</f>
        <v>0</v>
      </c>
      <c r="J116" s="140">
        <f>SUM(J103:J115)</f>
        <v>0</v>
      </c>
      <c r="L116" s="141">
        <f>SUM(L103:L115)</f>
        <v>0.49678805000000004</v>
      </c>
      <c r="N116" s="142">
        <f>SUM(N103:N115)</f>
        <v>0</v>
      </c>
      <c r="W116" s="84">
        <f>SUM(W103:W115)</f>
        <v>63.22</v>
      </c>
    </row>
    <row r="118" spans="1:37">
      <c r="B118" s="82" t="s">
        <v>385</v>
      </c>
    </row>
    <row r="119" spans="1:37" ht="20.399999999999999">
      <c r="A119" s="80">
        <v>53</v>
      </c>
      <c r="B119" s="81" t="s">
        <v>386</v>
      </c>
      <c r="C119" s="82" t="s">
        <v>387</v>
      </c>
      <c r="D119" s="83" t="s">
        <v>388</v>
      </c>
      <c r="E119" s="84">
        <v>218.22300000000001</v>
      </c>
      <c r="F119" s="85" t="s">
        <v>149</v>
      </c>
      <c r="H119" s="86">
        <f>ROUND(E119*G119,2)</f>
        <v>0</v>
      </c>
      <c r="J119" s="86">
        <f>ROUND(E119*G119,2)</f>
        <v>0</v>
      </c>
      <c r="K119" s="87">
        <v>4.929E-2</v>
      </c>
      <c r="L119" s="87">
        <f>E119*K119</f>
        <v>10.756211670000001</v>
      </c>
      <c r="N119" s="84">
        <f>E119*M119</f>
        <v>0</v>
      </c>
      <c r="O119" s="85">
        <v>20</v>
      </c>
      <c r="P119" s="85" t="s">
        <v>150</v>
      </c>
      <c r="V119" s="88" t="s">
        <v>288</v>
      </c>
      <c r="W119" s="84">
        <v>91.872</v>
      </c>
      <c r="X119" s="131" t="s">
        <v>389</v>
      </c>
      <c r="Y119" s="131" t="s">
        <v>387</v>
      </c>
      <c r="Z119" s="82" t="s">
        <v>390</v>
      </c>
      <c r="AB119" s="85">
        <v>7</v>
      </c>
      <c r="AJ119" s="72" t="s">
        <v>291</v>
      </c>
      <c r="AK119" s="72" t="s">
        <v>154</v>
      </c>
    </row>
    <row r="120" spans="1:37">
      <c r="D120" s="132" t="s">
        <v>391</v>
      </c>
      <c r="E120" s="133"/>
      <c r="F120" s="134"/>
      <c r="G120" s="135"/>
      <c r="H120" s="135"/>
      <c r="I120" s="135"/>
      <c r="J120" s="135"/>
      <c r="K120" s="136"/>
      <c r="L120" s="136"/>
      <c r="M120" s="133"/>
      <c r="N120" s="133"/>
      <c r="O120" s="134"/>
      <c r="P120" s="134"/>
      <c r="Q120" s="133"/>
      <c r="R120" s="133"/>
      <c r="S120" s="133"/>
      <c r="T120" s="137"/>
      <c r="U120" s="137"/>
      <c r="V120" s="137" t="s">
        <v>0</v>
      </c>
      <c r="W120" s="133"/>
      <c r="X120" s="138"/>
    </row>
    <row r="121" spans="1:37">
      <c r="A121" s="80">
        <v>54</v>
      </c>
      <c r="B121" s="81" t="s">
        <v>386</v>
      </c>
      <c r="C121" s="82" t="s">
        <v>392</v>
      </c>
      <c r="D121" s="83" t="s">
        <v>393</v>
      </c>
      <c r="E121" s="84">
        <v>240.04499999999999</v>
      </c>
      <c r="F121" s="85" t="s">
        <v>149</v>
      </c>
      <c r="H121" s="86">
        <f>ROUND(E121*G121,2)</f>
        <v>0</v>
      </c>
      <c r="J121" s="86">
        <f>ROUND(E121*G121,2)</f>
        <v>0</v>
      </c>
      <c r="K121" s="87">
        <v>1.7000000000000001E-4</v>
      </c>
      <c r="L121" s="87">
        <f>E121*K121</f>
        <v>4.0807650000000001E-2</v>
      </c>
      <c r="N121" s="84">
        <f>E121*M121</f>
        <v>0</v>
      </c>
      <c r="O121" s="85">
        <v>20</v>
      </c>
      <c r="P121" s="85" t="s">
        <v>150</v>
      </c>
      <c r="V121" s="88" t="s">
        <v>288</v>
      </c>
      <c r="W121" s="84">
        <v>12.722</v>
      </c>
      <c r="X121" s="131" t="s">
        <v>394</v>
      </c>
      <c r="Y121" s="131" t="s">
        <v>392</v>
      </c>
      <c r="Z121" s="82" t="s">
        <v>390</v>
      </c>
      <c r="AB121" s="85">
        <v>7</v>
      </c>
      <c r="AJ121" s="72" t="s">
        <v>291</v>
      </c>
      <c r="AK121" s="72" t="s">
        <v>154</v>
      </c>
    </row>
    <row r="122" spans="1:37">
      <c r="D122" s="132" t="s">
        <v>395</v>
      </c>
      <c r="E122" s="133"/>
      <c r="F122" s="134"/>
      <c r="G122" s="135"/>
      <c r="H122" s="135"/>
      <c r="I122" s="135"/>
      <c r="J122" s="135"/>
      <c r="K122" s="136"/>
      <c r="L122" s="136"/>
      <c r="M122" s="133"/>
      <c r="N122" s="133"/>
      <c r="O122" s="134"/>
      <c r="P122" s="134"/>
      <c r="Q122" s="133"/>
      <c r="R122" s="133"/>
      <c r="S122" s="133"/>
      <c r="T122" s="137"/>
      <c r="U122" s="137"/>
      <c r="V122" s="137" t="s">
        <v>0</v>
      </c>
      <c r="W122" s="133"/>
      <c r="X122" s="138"/>
    </row>
    <row r="123" spans="1:37">
      <c r="A123" s="80">
        <v>55</v>
      </c>
      <c r="B123" s="81" t="s">
        <v>386</v>
      </c>
      <c r="C123" s="82" t="s">
        <v>396</v>
      </c>
      <c r="D123" s="83" t="s">
        <v>397</v>
      </c>
      <c r="F123" s="85" t="s">
        <v>53</v>
      </c>
      <c r="H123" s="86">
        <f>ROUND(E123*G123,2)</f>
        <v>0</v>
      </c>
      <c r="J123" s="86">
        <f>ROUND(E123*G123,2)</f>
        <v>0</v>
      </c>
      <c r="L123" s="87">
        <f>E123*K123</f>
        <v>0</v>
      </c>
      <c r="N123" s="84">
        <f>E123*M123</f>
        <v>0</v>
      </c>
      <c r="O123" s="85">
        <v>20</v>
      </c>
      <c r="P123" s="85" t="s">
        <v>150</v>
      </c>
      <c r="V123" s="88" t="s">
        <v>288</v>
      </c>
      <c r="X123" s="131" t="s">
        <v>398</v>
      </c>
      <c r="Y123" s="131" t="s">
        <v>396</v>
      </c>
      <c r="Z123" s="82" t="s">
        <v>390</v>
      </c>
      <c r="AB123" s="85">
        <v>1</v>
      </c>
      <c r="AJ123" s="72" t="s">
        <v>291</v>
      </c>
      <c r="AK123" s="72" t="s">
        <v>154</v>
      </c>
    </row>
    <row r="124" spans="1:37">
      <c r="D124" s="139" t="s">
        <v>399</v>
      </c>
      <c r="E124" s="140">
        <f>J124</f>
        <v>0</v>
      </c>
      <c r="H124" s="140">
        <f>SUM(H118:H123)</f>
        <v>0</v>
      </c>
      <c r="I124" s="140">
        <f>SUM(I118:I123)</f>
        <v>0</v>
      </c>
      <c r="J124" s="140">
        <f>SUM(J118:J123)</f>
        <v>0</v>
      </c>
      <c r="L124" s="141">
        <f>SUM(L118:L123)</f>
        <v>10.79701932</v>
      </c>
      <c r="N124" s="142">
        <f>SUM(N118:N123)</f>
        <v>0</v>
      </c>
      <c r="W124" s="84">
        <f>SUM(W118:W123)</f>
        <v>104.59399999999999</v>
      </c>
    </row>
    <row r="126" spans="1:37">
      <c r="B126" s="82" t="s">
        <v>400</v>
      </c>
    </row>
    <row r="127" spans="1:37">
      <c r="A127" s="80">
        <v>56</v>
      </c>
      <c r="B127" s="81" t="s">
        <v>401</v>
      </c>
      <c r="C127" s="82" t="s">
        <v>402</v>
      </c>
      <c r="D127" s="83" t="s">
        <v>403</v>
      </c>
      <c r="E127" s="84">
        <v>109.8</v>
      </c>
      <c r="F127" s="85" t="s">
        <v>404</v>
      </c>
      <c r="H127" s="86">
        <f>ROUND(E127*G127,2)</f>
        <v>0</v>
      </c>
      <c r="J127" s="86">
        <f>ROUND(E127*G127,2)</f>
        <v>0</v>
      </c>
      <c r="K127" s="87">
        <v>6.9999999999999994E-5</v>
      </c>
      <c r="L127" s="87">
        <f>E127*K127</f>
        <v>7.6859999999999993E-3</v>
      </c>
      <c r="N127" s="84">
        <f>E127*M127</f>
        <v>0</v>
      </c>
      <c r="O127" s="85">
        <v>20</v>
      </c>
      <c r="P127" s="85" t="s">
        <v>150</v>
      </c>
      <c r="V127" s="88" t="s">
        <v>288</v>
      </c>
      <c r="W127" s="84">
        <v>28.768000000000001</v>
      </c>
      <c r="X127" s="131" t="s">
        <v>405</v>
      </c>
      <c r="Y127" s="131" t="s">
        <v>402</v>
      </c>
      <c r="Z127" s="82" t="s">
        <v>406</v>
      </c>
      <c r="AB127" s="85">
        <v>7</v>
      </c>
      <c r="AJ127" s="72" t="s">
        <v>291</v>
      </c>
      <c r="AK127" s="72" t="s">
        <v>154</v>
      </c>
    </row>
    <row r="128" spans="1:37">
      <c r="A128" s="80">
        <v>57</v>
      </c>
      <c r="B128" s="81" t="s">
        <v>297</v>
      </c>
      <c r="C128" s="82" t="s">
        <v>407</v>
      </c>
      <c r="D128" s="83" t="s">
        <v>408</v>
      </c>
      <c r="E128" s="84">
        <v>109.8</v>
      </c>
      <c r="F128" s="85" t="s">
        <v>404</v>
      </c>
      <c r="I128" s="86">
        <f>ROUND(E128*G128,2)</f>
        <v>0</v>
      </c>
      <c r="J128" s="86">
        <f>ROUND(E128*G128,2)</f>
        <v>0</v>
      </c>
      <c r="K128" s="87">
        <v>1E-3</v>
      </c>
      <c r="L128" s="87">
        <f>E128*K128</f>
        <v>0.10979999999999999</v>
      </c>
      <c r="N128" s="84">
        <f>E128*M128</f>
        <v>0</v>
      </c>
      <c r="O128" s="85">
        <v>20</v>
      </c>
      <c r="P128" s="85" t="s">
        <v>150</v>
      </c>
      <c r="V128" s="88" t="s">
        <v>97</v>
      </c>
      <c r="X128" s="131" t="s">
        <v>409</v>
      </c>
      <c r="Y128" s="131" t="s">
        <v>407</v>
      </c>
      <c r="Z128" s="82" t="s">
        <v>410</v>
      </c>
      <c r="AA128" s="82" t="s">
        <v>150</v>
      </c>
      <c r="AB128" s="85">
        <v>8</v>
      </c>
      <c r="AJ128" s="72" t="s">
        <v>302</v>
      </c>
      <c r="AK128" s="72" t="s">
        <v>154</v>
      </c>
    </row>
    <row r="129" spans="1:37">
      <c r="D129" s="132" t="s">
        <v>411</v>
      </c>
      <c r="E129" s="133"/>
      <c r="F129" s="134"/>
      <c r="G129" s="135"/>
      <c r="H129" s="135"/>
      <c r="I129" s="135"/>
      <c r="J129" s="135"/>
      <c r="K129" s="136"/>
      <c r="L129" s="136"/>
      <c r="M129" s="133"/>
      <c r="N129" s="133"/>
      <c r="O129" s="134"/>
      <c r="P129" s="134"/>
      <c r="Q129" s="133"/>
      <c r="R129" s="133"/>
      <c r="S129" s="133"/>
      <c r="T129" s="137"/>
      <c r="U129" s="137"/>
      <c r="V129" s="137" t="s">
        <v>0</v>
      </c>
      <c r="W129" s="133"/>
      <c r="X129" s="138"/>
    </row>
    <row r="130" spans="1:37">
      <c r="A130" s="80">
        <v>58</v>
      </c>
      <c r="B130" s="81" t="s">
        <v>401</v>
      </c>
      <c r="C130" s="82" t="s">
        <v>412</v>
      </c>
      <c r="D130" s="83" t="s">
        <v>413</v>
      </c>
      <c r="E130" s="84">
        <v>7800.14</v>
      </c>
      <c r="F130" s="85" t="s">
        <v>404</v>
      </c>
      <c r="H130" s="86">
        <f>ROUND(E130*G130,2)</f>
        <v>0</v>
      </c>
      <c r="J130" s="86">
        <f>ROUND(E130*G130,2)</f>
        <v>0</v>
      </c>
      <c r="K130" s="87">
        <v>5.0000000000000002E-5</v>
      </c>
      <c r="L130" s="87">
        <f>E130*K130</f>
        <v>0.39000700000000005</v>
      </c>
      <c r="N130" s="84">
        <f>E130*M130</f>
        <v>0</v>
      </c>
      <c r="O130" s="85">
        <v>20</v>
      </c>
      <c r="P130" s="85" t="s">
        <v>150</v>
      </c>
      <c r="V130" s="88" t="s">
        <v>288</v>
      </c>
      <c r="W130" s="84">
        <v>499.209</v>
      </c>
      <c r="X130" s="131" t="s">
        <v>414</v>
      </c>
      <c r="Y130" s="131" t="s">
        <v>412</v>
      </c>
      <c r="Z130" s="82" t="s">
        <v>406</v>
      </c>
      <c r="AB130" s="85">
        <v>7</v>
      </c>
      <c r="AJ130" s="72" t="s">
        <v>291</v>
      </c>
      <c r="AK130" s="72" t="s">
        <v>154</v>
      </c>
    </row>
    <row r="131" spans="1:37">
      <c r="A131" s="80">
        <v>59</v>
      </c>
      <c r="B131" s="81" t="s">
        <v>297</v>
      </c>
      <c r="C131" s="82" t="s">
        <v>415</v>
      </c>
      <c r="D131" s="83" t="s">
        <v>416</v>
      </c>
      <c r="E131" s="84">
        <v>7800.14</v>
      </c>
      <c r="F131" s="85" t="s">
        <v>404</v>
      </c>
      <c r="I131" s="86">
        <f>ROUND(E131*G131,2)</f>
        <v>0</v>
      </c>
      <c r="J131" s="86">
        <f>ROUND(E131*G131,2)</f>
        <v>0</v>
      </c>
      <c r="K131" s="87">
        <v>1E-3</v>
      </c>
      <c r="L131" s="87">
        <f>E131*K131</f>
        <v>7.8001400000000007</v>
      </c>
      <c r="N131" s="84">
        <f>E131*M131</f>
        <v>0</v>
      </c>
      <c r="O131" s="85">
        <v>20</v>
      </c>
      <c r="P131" s="85" t="s">
        <v>150</v>
      </c>
      <c r="V131" s="88" t="s">
        <v>97</v>
      </c>
      <c r="X131" s="131" t="s">
        <v>409</v>
      </c>
      <c r="Y131" s="131" t="s">
        <v>415</v>
      </c>
      <c r="Z131" s="82" t="s">
        <v>410</v>
      </c>
      <c r="AA131" s="82" t="s">
        <v>150</v>
      </c>
      <c r="AB131" s="85">
        <v>8</v>
      </c>
      <c r="AJ131" s="72" t="s">
        <v>302</v>
      </c>
      <c r="AK131" s="72" t="s">
        <v>154</v>
      </c>
    </row>
    <row r="132" spans="1:37">
      <c r="D132" s="132" t="s">
        <v>417</v>
      </c>
      <c r="E132" s="133"/>
      <c r="F132" s="134"/>
      <c r="G132" s="135"/>
      <c r="H132" s="135"/>
      <c r="I132" s="135"/>
      <c r="J132" s="135"/>
      <c r="K132" s="136"/>
      <c r="L132" s="136"/>
      <c r="M132" s="133"/>
      <c r="N132" s="133"/>
      <c r="O132" s="134"/>
      <c r="P132" s="134"/>
      <c r="Q132" s="133"/>
      <c r="R132" s="133"/>
      <c r="S132" s="133"/>
      <c r="T132" s="137"/>
      <c r="U132" s="137"/>
      <c r="V132" s="137" t="s">
        <v>0</v>
      </c>
      <c r="W132" s="133"/>
      <c r="X132" s="138"/>
    </row>
    <row r="133" spans="1:37">
      <c r="A133" s="80">
        <v>60</v>
      </c>
      <c r="B133" s="81" t="s">
        <v>401</v>
      </c>
      <c r="C133" s="82" t="s">
        <v>418</v>
      </c>
      <c r="D133" s="83" t="s">
        <v>419</v>
      </c>
      <c r="F133" s="85" t="s">
        <v>53</v>
      </c>
      <c r="H133" s="86">
        <f>ROUND(E133*G133,2)</f>
        <v>0</v>
      </c>
      <c r="J133" s="86">
        <f>ROUND(E133*G133,2)</f>
        <v>0</v>
      </c>
      <c r="L133" s="87">
        <f>E133*K133</f>
        <v>0</v>
      </c>
      <c r="N133" s="84">
        <f>E133*M133</f>
        <v>0</v>
      </c>
      <c r="O133" s="85">
        <v>20</v>
      </c>
      <c r="P133" s="85" t="s">
        <v>150</v>
      </c>
      <c r="V133" s="88" t="s">
        <v>288</v>
      </c>
      <c r="X133" s="131" t="s">
        <v>420</v>
      </c>
      <c r="Y133" s="131" t="s">
        <v>418</v>
      </c>
      <c r="Z133" s="82" t="s">
        <v>406</v>
      </c>
      <c r="AB133" s="85">
        <v>1</v>
      </c>
      <c r="AJ133" s="72" t="s">
        <v>291</v>
      </c>
      <c r="AK133" s="72" t="s">
        <v>154</v>
      </c>
    </row>
    <row r="134" spans="1:37">
      <c r="D134" s="139" t="s">
        <v>421</v>
      </c>
      <c r="E134" s="140">
        <f>J134</f>
        <v>0</v>
      </c>
      <c r="H134" s="140">
        <f>SUM(H126:H133)</f>
        <v>0</v>
      </c>
      <c r="I134" s="140">
        <f>SUM(I126:I133)</f>
        <v>0</v>
      </c>
      <c r="J134" s="140">
        <f>SUM(J126:J133)</f>
        <v>0</v>
      </c>
      <c r="L134" s="141">
        <f>SUM(L126:L133)</f>
        <v>8.3076330000000009</v>
      </c>
      <c r="N134" s="142">
        <f>SUM(N126:N133)</f>
        <v>0</v>
      </c>
      <c r="W134" s="84">
        <f>SUM(W126:W133)</f>
        <v>527.97699999999998</v>
      </c>
    </row>
    <row r="136" spans="1:37">
      <c r="B136" s="82" t="s">
        <v>422</v>
      </c>
    </row>
    <row r="137" spans="1:37">
      <c r="A137" s="80">
        <v>61</v>
      </c>
      <c r="B137" s="81" t="s">
        <v>423</v>
      </c>
      <c r="C137" s="82" t="s">
        <v>424</v>
      </c>
      <c r="D137" s="83" t="s">
        <v>425</v>
      </c>
      <c r="E137" s="84">
        <v>55.493000000000002</v>
      </c>
      <c r="F137" s="85" t="s">
        <v>149</v>
      </c>
      <c r="H137" s="86">
        <f>ROUND(E137*G137,2)</f>
        <v>0</v>
      </c>
      <c r="J137" s="86">
        <f>ROUND(E137*G137,2)</f>
        <v>0</v>
      </c>
      <c r="K137" s="87">
        <v>0.10133</v>
      </c>
      <c r="L137" s="87">
        <f>E137*K137</f>
        <v>5.62310569</v>
      </c>
      <c r="N137" s="84">
        <f>E137*M137</f>
        <v>0</v>
      </c>
      <c r="O137" s="85">
        <v>20</v>
      </c>
      <c r="P137" s="85" t="s">
        <v>150</v>
      </c>
      <c r="V137" s="88" t="s">
        <v>288</v>
      </c>
      <c r="W137" s="84">
        <v>203.82599999999999</v>
      </c>
      <c r="X137" s="131" t="s">
        <v>426</v>
      </c>
      <c r="Y137" s="131" t="s">
        <v>424</v>
      </c>
      <c r="Z137" s="82" t="s">
        <v>427</v>
      </c>
      <c r="AB137" s="85">
        <v>7</v>
      </c>
      <c r="AJ137" s="72" t="s">
        <v>291</v>
      </c>
      <c r="AK137" s="72" t="s">
        <v>154</v>
      </c>
    </row>
    <row r="138" spans="1:37">
      <c r="D138" s="132" t="s">
        <v>428</v>
      </c>
      <c r="E138" s="133"/>
      <c r="F138" s="134"/>
      <c r="G138" s="135"/>
      <c r="H138" s="135"/>
      <c r="I138" s="135"/>
      <c r="J138" s="135"/>
      <c r="K138" s="136"/>
      <c r="L138" s="136"/>
      <c r="M138" s="133"/>
      <c r="N138" s="133"/>
      <c r="O138" s="134"/>
      <c r="P138" s="134"/>
      <c r="Q138" s="133"/>
      <c r="R138" s="133"/>
      <c r="S138" s="133"/>
      <c r="T138" s="137"/>
      <c r="U138" s="137"/>
      <c r="V138" s="137" t="s">
        <v>0</v>
      </c>
      <c r="W138" s="133"/>
      <c r="X138" s="138"/>
    </row>
    <row r="139" spans="1:37">
      <c r="A139" s="80">
        <v>62</v>
      </c>
      <c r="B139" s="81" t="s">
        <v>297</v>
      </c>
      <c r="C139" s="82" t="s">
        <v>429</v>
      </c>
      <c r="D139" s="83" t="s">
        <v>430</v>
      </c>
      <c r="E139" s="84">
        <v>59.932000000000002</v>
      </c>
      <c r="F139" s="85" t="s">
        <v>149</v>
      </c>
      <c r="I139" s="86">
        <f>ROUND(E139*G139,2)</f>
        <v>0</v>
      </c>
      <c r="J139" s="86">
        <f>ROUND(E139*G139,2)</f>
        <v>0</v>
      </c>
      <c r="K139" s="87">
        <v>6.2E-2</v>
      </c>
      <c r="L139" s="87">
        <f>E139*K139</f>
        <v>3.7157840000000002</v>
      </c>
      <c r="N139" s="84">
        <f>E139*M139</f>
        <v>0</v>
      </c>
      <c r="O139" s="85">
        <v>20</v>
      </c>
      <c r="P139" s="85" t="s">
        <v>150</v>
      </c>
      <c r="V139" s="88" t="s">
        <v>97</v>
      </c>
      <c r="X139" s="131" t="s">
        <v>429</v>
      </c>
      <c r="Y139" s="131" t="s">
        <v>429</v>
      </c>
      <c r="Z139" s="82" t="s">
        <v>431</v>
      </c>
      <c r="AA139" s="82" t="s">
        <v>150</v>
      </c>
      <c r="AB139" s="85">
        <v>8</v>
      </c>
      <c r="AJ139" s="72" t="s">
        <v>302</v>
      </c>
      <c r="AK139" s="72" t="s">
        <v>154</v>
      </c>
    </row>
    <row r="140" spans="1:37">
      <c r="D140" s="132" t="s">
        <v>432</v>
      </c>
      <c r="E140" s="133"/>
      <c r="F140" s="134"/>
      <c r="G140" s="135"/>
      <c r="H140" s="135"/>
      <c r="I140" s="135"/>
      <c r="J140" s="135"/>
      <c r="K140" s="136"/>
      <c r="L140" s="136"/>
      <c r="M140" s="133"/>
      <c r="N140" s="133"/>
      <c r="O140" s="134"/>
      <c r="P140" s="134"/>
      <c r="Q140" s="133"/>
      <c r="R140" s="133"/>
      <c r="S140" s="133"/>
      <c r="T140" s="137"/>
      <c r="U140" s="137"/>
      <c r="V140" s="137" t="s">
        <v>0</v>
      </c>
      <c r="W140" s="133"/>
      <c r="X140" s="138"/>
    </row>
    <row r="141" spans="1:37">
      <c r="A141" s="80">
        <v>63</v>
      </c>
      <c r="B141" s="81" t="s">
        <v>423</v>
      </c>
      <c r="C141" s="82" t="s">
        <v>433</v>
      </c>
      <c r="D141" s="83" t="s">
        <v>434</v>
      </c>
      <c r="F141" s="85" t="s">
        <v>53</v>
      </c>
      <c r="H141" s="86">
        <f>ROUND(E141*G141,2)</f>
        <v>0</v>
      </c>
      <c r="J141" s="86">
        <f>ROUND(E141*G141,2)</f>
        <v>0</v>
      </c>
      <c r="L141" s="87">
        <f>E141*K141</f>
        <v>0</v>
      </c>
      <c r="N141" s="84">
        <f>E141*M141</f>
        <v>0</v>
      </c>
      <c r="O141" s="85">
        <v>20</v>
      </c>
      <c r="P141" s="85" t="s">
        <v>150</v>
      </c>
      <c r="V141" s="88" t="s">
        <v>288</v>
      </c>
      <c r="X141" s="131" t="s">
        <v>435</v>
      </c>
      <c r="Y141" s="131" t="s">
        <v>433</v>
      </c>
      <c r="Z141" s="82" t="s">
        <v>427</v>
      </c>
      <c r="AB141" s="85">
        <v>1</v>
      </c>
      <c r="AJ141" s="72" t="s">
        <v>291</v>
      </c>
      <c r="AK141" s="72" t="s">
        <v>154</v>
      </c>
    </row>
    <row r="142" spans="1:37">
      <c r="D142" s="139" t="s">
        <v>436</v>
      </c>
      <c r="E142" s="140">
        <f>J142</f>
        <v>0</v>
      </c>
      <c r="H142" s="140">
        <f>SUM(H136:H141)</f>
        <v>0</v>
      </c>
      <c r="I142" s="140">
        <f>SUM(I136:I141)</f>
        <v>0</v>
      </c>
      <c r="J142" s="140">
        <f>SUM(J136:J141)</f>
        <v>0</v>
      </c>
      <c r="L142" s="141">
        <f>SUM(L136:L141)</f>
        <v>9.3388896900000002</v>
      </c>
      <c r="N142" s="142">
        <f>SUM(N136:N141)</f>
        <v>0</v>
      </c>
      <c r="W142" s="84">
        <f>SUM(W136:W141)</f>
        <v>203.82599999999999</v>
      </c>
    </row>
    <row r="144" spans="1:37">
      <c r="B144" s="82" t="s">
        <v>437</v>
      </c>
    </row>
    <row r="145" spans="1:37">
      <c r="A145" s="80">
        <v>64</v>
      </c>
      <c r="B145" s="81" t="s">
        <v>438</v>
      </c>
      <c r="C145" s="82" t="s">
        <v>439</v>
      </c>
      <c r="D145" s="83" t="s">
        <v>440</v>
      </c>
      <c r="E145" s="84">
        <v>263.5</v>
      </c>
      <c r="F145" s="85" t="s">
        <v>149</v>
      </c>
      <c r="H145" s="86">
        <f>ROUND(E145*G145,2)</f>
        <v>0</v>
      </c>
      <c r="J145" s="86">
        <f>ROUND(E145*G145,2)</f>
        <v>0</v>
      </c>
      <c r="K145" s="87">
        <v>1.6000000000000001E-4</v>
      </c>
      <c r="L145" s="87">
        <f>E145*K145</f>
        <v>4.2160000000000003E-2</v>
      </c>
      <c r="N145" s="84">
        <f>E145*M145</f>
        <v>0</v>
      </c>
      <c r="O145" s="85">
        <v>20</v>
      </c>
      <c r="P145" s="85" t="s">
        <v>150</v>
      </c>
      <c r="V145" s="88" t="s">
        <v>288</v>
      </c>
      <c r="W145" s="84">
        <v>68.510000000000005</v>
      </c>
      <c r="X145" s="131" t="s">
        <v>441</v>
      </c>
      <c r="Y145" s="131" t="s">
        <v>439</v>
      </c>
      <c r="Z145" s="82" t="s">
        <v>442</v>
      </c>
      <c r="AB145" s="85">
        <v>7</v>
      </c>
      <c r="AJ145" s="72" t="s">
        <v>291</v>
      </c>
      <c r="AK145" s="72" t="s">
        <v>154</v>
      </c>
    </row>
    <row r="146" spans="1:37">
      <c r="D146" s="132" t="s">
        <v>443</v>
      </c>
      <c r="E146" s="133"/>
      <c r="F146" s="134"/>
      <c r="G146" s="135"/>
      <c r="H146" s="135"/>
      <c r="I146" s="135"/>
      <c r="J146" s="135"/>
      <c r="K146" s="136"/>
      <c r="L146" s="136"/>
      <c r="M146" s="133"/>
      <c r="N146" s="133"/>
      <c r="O146" s="134"/>
      <c r="P146" s="134"/>
      <c r="Q146" s="133"/>
      <c r="R146" s="133"/>
      <c r="S146" s="133"/>
      <c r="T146" s="137"/>
      <c r="U146" s="137"/>
      <c r="V146" s="137" t="s">
        <v>0</v>
      </c>
      <c r="W146" s="133"/>
      <c r="X146" s="138"/>
    </row>
    <row r="147" spans="1:37">
      <c r="D147" s="132" t="s">
        <v>444</v>
      </c>
      <c r="E147" s="133"/>
      <c r="F147" s="134"/>
      <c r="G147" s="135"/>
      <c r="H147" s="135"/>
      <c r="I147" s="135"/>
      <c r="J147" s="135"/>
      <c r="K147" s="136"/>
      <c r="L147" s="136"/>
      <c r="M147" s="133"/>
      <c r="N147" s="133"/>
      <c r="O147" s="134"/>
      <c r="P147" s="134"/>
      <c r="Q147" s="133"/>
      <c r="R147" s="133"/>
      <c r="S147" s="133"/>
      <c r="T147" s="137"/>
      <c r="U147" s="137"/>
      <c r="V147" s="137" t="s">
        <v>0</v>
      </c>
      <c r="W147" s="133"/>
      <c r="X147" s="138"/>
    </row>
    <row r="148" spans="1:37">
      <c r="A148" s="80">
        <v>65</v>
      </c>
      <c r="B148" s="81" t="s">
        <v>438</v>
      </c>
      <c r="C148" s="82" t="s">
        <v>445</v>
      </c>
      <c r="D148" s="83" t="s">
        <v>446</v>
      </c>
      <c r="E148" s="84">
        <v>263.5</v>
      </c>
      <c r="F148" s="85" t="s">
        <v>149</v>
      </c>
      <c r="H148" s="86">
        <f>ROUND(E148*G148,2)</f>
        <v>0</v>
      </c>
      <c r="J148" s="86">
        <f>ROUND(E148*G148,2)</f>
        <v>0</v>
      </c>
      <c r="K148" s="87">
        <v>8.0000000000000007E-5</v>
      </c>
      <c r="L148" s="87">
        <f>E148*K148</f>
        <v>2.1080000000000002E-2</v>
      </c>
      <c r="N148" s="84">
        <f>E148*M148</f>
        <v>0</v>
      </c>
      <c r="O148" s="85">
        <v>20</v>
      </c>
      <c r="P148" s="85" t="s">
        <v>150</v>
      </c>
      <c r="V148" s="88" t="s">
        <v>288</v>
      </c>
      <c r="W148" s="84">
        <v>34.518999999999998</v>
      </c>
      <c r="X148" s="131" t="s">
        <v>447</v>
      </c>
      <c r="Y148" s="131" t="s">
        <v>445</v>
      </c>
      <c r="Z148" s="82" t="s">
        <v>442</v>
      </c>
      <c r="AB148" s="85">
        <v>7</v>
      </c>
      <c r="AJ148" s="72" t="s">
        <v>291</v>
      </c>
      <c r="AK148" s="72" t="s">
        <v>154</v>
      </c>
    </row>
    <row r="149" spans="1:37">
      <c r="A149" s="80">
        <v>66</v>
      </c>
      <c r="B149" s="81" t="s">
        <v>438</v>
      </c>
      <c r="C149" s="82" t="s">
        <v>448</v>
      </c>
      <c r="D149" s="83" t="s">
        <v>449</v>
      </c>
      <c r="E149" s="84">
        <v>260.29899999999998</v>
      </c>
      <c r="F149" s="85" t="s">
        <v>149</v>
      </c>
      <c r="H149" s="86">
        <f>ROUND(E149*G149,2)</f>
        <v>0</v>
      </c>
      <c r="J149" s="86">
        <f>ROUND(E149*G149,2)</f>
        <v>0</v>
      </c>
      <c r="K149" s="87">
        <v>3.2000000000000003E-4</v>
      </c>
      <c r="L149" s="87">
        <f>E149*K149</f>
        <v>8.3295679999999997E-2</v>
      </c>
      <c r="N149" s="84">
        <f>E149*M149</f>
        <v>0</v>
      </c>
      <c r="O149" s="85">
        <v>20</v>
      </c>
      <c r="P149" s="85" t="s">
        <v>150</v>
      </c>
      <c r="V149" s="88" t="s">
        <v>288</v>
      </c>
      <c r="W149" s="84">
        <v>32.277000000000001</v>
      </c>
      <c r="X149" s="131" t="s">
        <v>450</v>
      </c>
      <c r="Y149" s="131" t="s">
        <v>448</v>
      </c>
      <c r="Z149" s="82" t="s">
        <v>451</v>
      </c>
      <c r="AB149" s="85">
        <v>7</v>
      </c>
      <c r="AJ149" s="72" t="s">
        <v>291</v>
      </c>
      <c r="AK149" s="72" t="s">
        <v>154</v>
      </c>
    </row>
    <row r="150" spans="1:37">
      <c r="A150" s="80">
        <v>67</v>
      </c>
      <c r="B150" s="81" t="s">
        <v>438</v>
      </c>
      <c r="C150" s="82" t="s">
        <v>452</v>
      </c>
      <c r="D150" s="83" t="s">
        <v>453</v>
      </c>
      <c r="E150" s="84">
        <v>260.29899999999998</v>
      </c>
      <c r="F150" s="85" t="s">
        <v>149</v>
      </c>
      <c r="H150" s="86">
        <f>ROUND(E150*G150,2)</f>
        <v>0</v>
      </c>
      <c r="J150" s="86">
        <f>ROUND(E150*G150,2)</f>
        <v>0</v>
      </c>
      <c r="K150" s="87">
        <v>3.4000000000000002E-4</v>
      </c>
      <c r="L150" s="87">
        <f>E150*K150</f>
        <v>8.8501659999999996E-2</v>
      </c>
      <c r="N150" s="84">
        <f>E150*M150</f>
        <v>0</v>
      </c>
      <c r="O150" s="85">
        <v>20</v>
      </c>
      <c r="P150" s="85" t="s">
        <v>150</v>
      </c>
      <c r="V150" s="88" t="s">
        <v>288</v>
      </c>
      <c r="W150" s="84">
        <v>47.634999999999998</v>
      </c>
      <c r="X150" s="131" t="s">
        <v>454</v>
      </c>
      <c r="Y150" s="131" t="s">
        <v>452</v>
      </c>
      <c r="Z150" s="82" t="s">
        <v>451</v>
      </c>
      <c r="AB150" s="85">
        <v>7</v>
      </c>
      <c r="AJ150" s="72" t="s">
        <v>291</v>
      </c>
      <c r="AK150" s="72" t="s">
        <v>154</v>
      </c>
    </row>
    <row r="151" spans="1:37">
      <c r="D151" s="132" t="s">
        <v>455</v>
      </c>
      <c r="E151" s="133"/>
      <c r="F151" s="134"/>
      <c r="G151" s="135"/>
      <c r="H151" s="135"/>
      <c r="I151" s="135"/>
      <c r="J151" s="135"/>
      <c r="K151" s="136"/>
      <c r="L151" s="136"/>
      <c r="M151" s="133"/>
      <c r="N151" s="133"/>
      <c r="O151" s="134"/>
      <c r="P151" s="134"/>
      <c r="Q151" s="133"/>
      <c r="R151" s="133"/>
      <c r="S151" s="133"/>
      <c r="T151" s="137"/>
      <c r="U151" s="137"/>
      <c r="V151" s="137" t="s">
        <v>0</v>
      </c>
      <c r="W151" s="133"/>
      <c r="X151" s="138"/>
    </row>
    <row r="152" spans="1:37">
      <c r="D152" s="139" t="s">
        <v>456</v>
      </c>
      <c r="E152" s="140">
        <f>J152</f>
        <v>0</v>
      </c>
      <c r="H152" s="140">
        <f>SUM(H144:H151)</f>
        <v>0</v>
      </c>
      <c r="I152" s="140">
        <f>SUM(I144:I151)</f>
        <v>0</v>
      </c>
      <c r="J152" s="140">
        <f>SUM(J144:J151)</f>
        <v>0</v>
      </c>
      <c r="L152" s="141">
        <f>SUM(L144:L151)</f>
        <v>0.23503733999999998</v>
      </c>
      <c r="N152" s="142">
        <f>SUM(N144:N151)</f>
        <v>0</v>
      </c>
      <c r="W152" s="84">
        <f>SUM(W144:W151)</f>
        <v>182.94099999999997</v>
      </c>
    </row>
    <row r="154" spans="1:37">
      <c r="D154" s="139" t="s">
        <v>457</v>
      </c>
      <c r="E154" s="142">
        <f>J154</f>
        <v>0</v>
      </c>
      <c r="H154" s="140">
        <f>+H87+H101+H116+H124+H134+H142+H152</f>
        <v>0</v>
      </c>
      <c r="I154" s="140">
        <f>+I87+I101+I116+I124+I134+I142+I152</f>
        <v>0</v>
      </c>
      <c r="J154" s="140">
        <f>+J87+J101+J116+J124+J134+J142+J152</f>
        <v>0</v>
      </c>
      <c r="L154" s="141">
        <f>+L87+L101+L116+L124+L134+L142+L152</f>
        <v>34.275589549999999</v>
      </c>
      <c r="N154" s="142">
        <f>+N87+N101+N116+N124+N134+N142+N152</f>
        <v>0</v>
      </c>
      <c r="W154" s="84">
        <f>+W87+W101+W116+W124+W134+W142+W152</f>
        <v>1452.278</v>
      </c>
    </row>
    <row r="156" spans="1:37">
      <c r="B156" s="130" t="s">
        <v>458</v>
      </c>
    </row>
    <row r="157" spans="1:37">
      <c r="B157" s="82" t="s">
        <v>459</v>
      </c>
    </row>
    <row r="158" spans="1:37">
      <c r="A158" s="80">
        <v>68</v>
      </c>
      <c r="B158" s="81" t="s">
        <v>460</v>
      </c>
      <c r="C158" s="82" t="s">
        <v>461</v>
      </c>
      <c r="D158" s="83" t="s">
        <v>462</v>
      </c>
      <c r="E158" s="84">
        <v>1</v>
      </c>
      <c r="F158" s="85" t="s">
        <v>12</v>
      </c>
      <c r="H158" s="86">
        <f>ROUND(E158*G158,2)</f>
        <v>0</v>
      </c>
      <c r="J158" s="86">
        <f>ROUND(E158*G158,2)</f>
        <v>0</v>
      </c>
      <c r="L158" s="87">
        <f>E158*K158</f>
        <v>0</v>
      </c>
      <c r="N158" s="84">
        <f>E158*M158</f>
        <v>0</v>
      </c>
      <c r="O158" s="85">
        <v>20</v>
      </c>
      <c r="P158" s="85" t="s">
        <v>150</v>
      </c>
      <c r="V158" s="88" t="s">
        <v>463</v>
      </c>
      <c r="X158" s="131" t="s">
        <v>464</v>
      </c>
      <c r="Y158" s="131" t="s">
        <v>461</v>
      </c>
      <c r="Z158" s="82" t="s">
        <v>236</v>
      </c>
      <c r="AB158" s="85">
        <v>7</v>
      </c>
      <c r="AJ158" s="72" t="s">
        <v>465</v>
      </c>
      <c r="AK158" s="72" t="s">
        <v>154</v>
      </c>
    </row>
    <row r="159" spans="1:37">
      <c r="D159" s="139" t="s">
        <v>466</v>
      </c>
      <c r="E159" s="140">
        <f>J159</f>
        <v>0</v>
      </c>
      <c r="H159" s="140">
        <f>SUM(H156:H158)</f>
        <v>0</v>
      </c>
      <c r="I159" s="140">
        <f>SUM(I156:I158)</f>
        <v>0</v>
      </c>
      <c r="J159" s="140">
        <f>SUM(J156:J158)</f>
        <v>0</v>
      </c>
      <c r="L159" s="141">
        <f>SUM(L156:L158)</f>
        <v>0</v>
      </c>
      <c r="N159" s="142">
        <f>SUM(N156:N158)</f>
        <v>0</v>
      </c>
      <c r="W159" s="84">
        <f>SUM(W156:W158)</f>
        <v>0</v>
      </c>
    </row>
    <row r="161" spans="4:23">
      <c r="D161" s="139" t="s">
        <v>467</v>
      </c>
      <c r="E161" s="140">
        <f>J161</f>
        <v>0</v>
      </c>
      <c r="H161" s="140">
        <f>+H159</f>
        <v>0</v>
      </c>
      <c r="I161" s="140">
        <f>+I159</f>
        <v>0</v>
      </c>
      <c r="J161" s="140">
        <f>+J159</f>
        <v>0</v>
      </c>
      <c r="L161" s="141">
        <f>+L159</f>
        <v>0</v>
      </c>
      <c r="N161" s="142">
        <f>+N159</f>
        <v>0</v>
      </c>
      <c r="W161" s="84">
        <f>+W159</f>
        <v>0</v>
      </c>
    </row>
    <row r="163" spans="4:23">
      <c r="D163" s="143" t="s">
        <v>468</v>
      </c>
      <c r="E163" s="140">
        <f>J163</f>
        <v>0</v>
      </c>
      <c r="H163" s="140">
        <f>+H70+H154+H161</f>
        <v>0</v>
      </c>
      <c r="I163" s="140">
        <f>+I70+I154+I161</f>
        <v>0</v>
      </c>
      <c r="J163" s="140">
        <f>+J70+J154+J161</f>
        <v>0</v>
      </c>
      <c r="L163" s="141">
        <f>+L70+L154+L161</f>
        <v>352.86347641999998</v>
      </c>
      <c r="N163" s="142">
        <f>+N70+N154+N161</f>
        <v>82.375954000000007</v>
      </c>
      <c r="W163" s="84">
        <f>+W70+W154+W161</f>
        <v>2746.567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33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defaultColWidth="9" defaultRowHeight="13.2"/>
  <cols>
    <col min="1" max="1" width="45.88671875" style="72" customWidth="1"/>
    <col min="2" max="2" width="14.33203125" style="2" customWidth="1"/>
    <col min="3" max="3" width="13.5546875" style="2" customWidth="1"/>
    <col min="4" max="4" width="11.5546875" style="2" customWidth="1"/>
    <col min="5" max="5" width="12.109375" style="73" customWidth="1"/>
    <col min="6" max="6" width="10.109375" style="74" customWidth="1"/>
    <col min="7" max="7" width="9.109375" style="74" customWidth="1"/>
    <col min="8" max="23" width="9.109375" style="72" customWidth="1"/>
    <col min="24" max="25" width="5.6640625" style="72" customWidth="1"/>
    <col min="26" max="26" width="6.5546875" style="72" customWidth="1"/>
    <col min="27" max="27" width="24.33203125" style="72" customWidth="1"/>
    <col min="28" max="28" width="4.33203125" style="72" customWidth="1"/>
    <col min="29" max="29" width="8.33203125" style="72" customWidth="1"/>
    <col min="30" max="30" width="8.6640625" style="72" customWidth="1"/>
    <col min="31" max="37" width="9.109375" style="72" customWidth="1"/>
  </cols>
  <sheetData>
    <row r="1" spans="1:30" s="72" customFormat="1" ht="10.199999999999999">
      <c r="A1" s="75" t="s">
        <v>110</v>
      </c>
      <c r="B1" s="2"/>
      <c r="D1" s="2"/>
      <c r="E1" s="75" t="s">
        <v>111</v>
      </c>
      <c r="Z1" s="69" t="s">
        <v>3</v>
      </c>
      <c r="AA1" s="69" t="s">
        <v>4</v>
      </c>
      <c r="AB1" s="69" t="s">
        <v>5</v>
      </c>
      <c r="AC1" s="69" t="s">
        <v>6</v>
      </c>
      <c r="AD1" s="69" t="s">
        <v>7</v>
      </c>
    </row>
    <row r="2" spans="1:30" s="72" customFormat="1" ht="10.199999999999999">
      <c r="A2" s="75" t="s">
        <v>112</v>
      </c>
      <c r="B2" s="2"/>
      <c r="D2" s="2"/>
      <c r="E2" s="75" t="s">
        <v>113</v>
      </c>
      <c r="Z2" s="69" t="s">
        <v>10</v>
      </c>
      <c r="AA2" s="70" t="s">
        <v>63</v>
      </c>
      <c r="AB2" s="70" t="s">
        <v>12</v>
      </c>
      <c r="AC2" s="70"/>
      <c r="AD2" s="71"/>
    </row>
    <row r="3" spans="1:30" s="72" customFormat="1" ht="10.199999999999999">
      <c r="A3" s="75" t="s">
        <v>13</v>
      </c>
      <c r="B3" s="2"/>
      <c r="D3" s="2"/>
      <c r="E3" s="75" t="s">
        <v>114</v>
      </c>
      <c r="Z3" s="69" t="s">
        <v>14</v>
      </c>
      <c r="AA3" s="70" t="s">
        <v>64</v>
      </c>
      <c r="AB3" s="70" t="s">
        <v>12</v>
      </c>
      <c r="AC3" s="70" t="s">
        <v>16</v>
      </c>
      <c r="AD3" s="71" t="s">
        <v>17</v>
      </c>
    </row>
    <row r="4" spans="1:30" s="72" customFormat="1" ht="10.199999999999999">
      <c r="Z4" s="69" t="s">
        <v>18</v>
      </c>
      <c r="AA4" s="70" t="s">
        <v>65</v>
      </c>
      <c r="AB4" s="70" t="s">
        <v>12</v>
      </c>
      <c r="AC4" s="70"/>
      <c r="AD4" s="71"/>
    </row>
    <row r="5" spans="1:30" s="72" customFormat="1" ht="10.199999999999999">
      <c r="A5" s="75" t="s">
        <v>115</v>
      </c>
      <c r="Z5" s="69" t="s">
        <v>20</v>
      </c>
      <c r="AA5" s="70" t="s">
        <v>64</v>
      </c>
      <c r="AB5" s="70" t="s">
        <v>12</v>
      </c>
      <c r="AC5" s="70" t="s">
        <v>16</v>
      </c>
      <c r="AD5" s="71" t="s">
        <v>17</v>
      </c>
    </row>
    <row r="6" spans="1:30" s="72" customFormat="1" ht="10.199999999999999">
      <c r="A6" s="75" t="s">
        <v>116</v>
      </c>
    </row>
    <row r="7" spans="1:30" s="72" customFormat="1" ht="10.199999999999999">
      <c r="A7" s="75"/>
    </row>
    <row r="8" spans="1:30" ht="13.8">
      <c r="A8" s="72" t="s">
        <v>117</v>
      </c>
      <c r="B8" s="76" t="str">
        <f>CONCATENATE(AA2," ",AB2," ",AC2," ",AD2)</f>
        <v xml:space="preserve">Rekapitulácia rozpočtu v EUR  </v>
      </c>
      <c r="G8" s="72"/>
    </row>
    <row r="9" spans="1:30">
      <c r="A9" s="77" t="s">
        <v>66</v>
      </c>
      <c r="B9" s="77" t="s">
        <v>29</v>
      </c>
      <c r="C9" s="77" t="s">
        <v>30</v>
      </c>
      <c r="D9" s="77" t="s">
        <v>31</v>
      </c>
      <c r="E9" s="78" t="s">
        <v>32</v>
      </c>
      <c r="F9" s="78" t="s">
        <v>33</v>
      </c>
      <c r="G9" s="78" t="s">
        <v>38</v>
      </c>
    </row>
    <row r="10" spans="1:30">
      <c r="A10" s="79"/>
      <c r="B10" s="79"/>
      <c r="C10" s="79" t="s">
        <v>52</v>
      </c>
      <c r="D10" s="79"/>
      <c r="E10" s="79" t="s">
        <v>31</v>
      </c>
      <c r="F10" s="79" t="s">
        <v>31</v>
      </c>
      <c r="G10" s="79" t="s">
        <v>31</v>
      </c>
    </row>
    <row r="12" spans="1:30">
      <c r="A12" s="72" t="s">
        <v>145</v>
      </c>
      <c r="B12" s="2">
        <f>Prehlad!H26</f>
        <v>0</v>
      </c>
      <c r="C12" s="2">
        <f>Prehlad!I26</f>
        <v>0</v>
      </c>
      <c r="D12" s="2">
        <f>Prehlad!J26</f>
        <v>0</v>
      </c>
      <c r="E12" s="73">
        <f>Prehlad!L26</f>
        <v>0</v>
      </c>
      <c r="F12" s="74">
        <f>Prehlad!N26</f>
        <v>82.035954000000004</v>
      </c>
      <c r="G12" s="74">
        <f>Prehlad!W26</f>
        <v>567.52</v>
      </c>
    </row>
    <row r="13" spans="1:30">
      <c r="A13" s="72" t="s">
        <v>184</v>
      </c>
      <c r="B13" s="2">
        <f>Prehlad!H36</f>
        <v>0</v>
      </c>
      <c r="C13" s="2">
        <f>Prehlad!I36</f>
        <v>0</v>
      </c>
      <c r="D13" s="2">
        <f>Prehlad!J36</f>
        <v>0</v>
      </c>
      <c r="E13" s="73">
        <f>Prehlad!L36</f>
        <v>69.698545890000005</v>
      </c>
      <c r="F13" s="74">
        <f>Prehlad!N36</f>
        <v>0</v>
      </c>
      <c r="G13" s="74">
        <f>Prehlad!W36</f>
        <v>110.79900000000001</v>
      </c>
    </row>
    <row r="14" spans="1:30">
      <c r="A14" s="72" t="s">
        <v>207</v>
      </c>
      <c r="B14" s="2">
        <f>Prehlad!H40</f>
        <v>0</v>
      </c>
      <c r="C14" s="2">
        <f>Prehlad!I40</f>
        <v>0</v>
      </c>
      <c r="D14" s="2">
        <f>Prehlad!J40</f>
        <v>0</v>
      </c>
      <c r="E14" s="73">
        <f>Prehlad!L40</f>
        <v>104.375</v>
      </c>
      <c r="F14" s="74">
        <f>Prehlad!N40</f>
        <v>0</v>
      </c>
      <c r="G14" s="74">
        <f>Prehlad!W40</f>
        <v>57.3</v>
      </c>
    </row>
    <row r="15" spans="1:30">
      <c r="A15" s="72" t="s">
        <v>214</v>
      </c>
      <c r="B15" s="2">
        <f>Prehlad!H46</f>
        <v>0</v>
      </c>
      <c r="C15" s="2">
        <f>Prehlad!I46</f>
        <v>0</v>
      </c>
      <c r="D15" s="2">
        <f>Prehlad!J46</f>
        <v>0</v>
      </c>
      <c r="E15" s="73">
        <f>Prehlad!L46</f>
        <v>142.31621547</v>
      </c>
      <c r="F15" s="74">
        <f>Prehlad!N46</f>
        <v>0</v>
      </c>
      <c r="G15" s="74">
        <f>Prehlad!W46</f>
        <v>39.805999999999997</v>
      </c>
    </row>
    <row r="16" spans="1:30">
      <c r="A16" s="72" t="s">
        <v>227</v>
      </c>
      <c r="B16" s="2">
        <f>Prehlad!H53</f>
        <v>0</v>
      </c>
      <c r="C16" s="2">
        <f>Prehlad!I53</f>
        <v>0</v>
      </c>
      <c r="D16" s="2">
        <f>Prehlad!J53</f>
        <v>0</v>
      </c>
      <c r="E16" s="73">
        <f>Prehlad!L53</f>
        <v>2.1857045099999999</v>
      </c>
      <c r="F16" s="74">
        <f>Prehlad!N53</f>
        <v>0</v>
      </c>
      <c r="G16" s="74">
        <f>Prehlad!W53</f>
        <v>27.396999999999995</v>
      </c>
    </row>
    <row r="17" spans="1:7">
      <c r="A17" s="72" t="s">
        <v>242</v>
      </c>
      <c r="B17" s="2">
        <f>Prehlad!H68</f>
        <v>0</v>
      </c>
      <c r="C17" s="2">
        <f>Prehlad!I68</f>
        <v>0</v>
      </c>
      <c r="D17" s="2">
        <f>Prehlad!J68</f>
        <v>0</v>
      </c>
      <c r="E17" s="73">
        <f>Prehlad!L68</f>
        <v>1.2421E-2</v>
      </c>
      <c r="F17" s="74">
        <f>Prehlad!N68</f>
        <v>0.34</v>
      </c>
      <c r="G17" s="74">
        <f>Prehlad!W68</f>
        <v>491.46699999999998</v>
      </c>
    </row>
    <row r="18" spans="1:7">
      <c r="A18" s="72" t="s">
        <v>282</v>
      </c>
      <c r="B18" s="2">
        <f>Prehlad!H70</f>
        <v>0</v>
      </c>
      <c r="C18" s="2">
        <f>Prehlad!I70</f>
        <v>0</v>
      </c>
      <c r="D18" s="2">
        <f>Prehlad!J70</f>
        <v>0</v>
      </c>
      <c r="E18" s="73">
        <f>Prehlad!L70</f>
        <v>318.58788686999998</v>
      </c>
      <c r="F18" s="74">
        <f>Prehlad!N70</f>
        <v>82.375954000000007</v>
      </c>
      <c r="G18" s="74">
        <f>Prehlad!W70</f>
        <v>1294.289</v>
      </c>
    </row>
    <row r="20" spans="1:7">
      <c r="A20" s="72" t="s">
        <v>284</v>
      </c>
      <c r="B20" s="2">
        <f>Prehlad!H87</f>
        <v>0</v>
      </c>
      <c r="C20" s="2">
        <f>Prehlad!I87</f>
        <v>0</v>
      </c>
      <c r="D20" s="2">
        <f>Prehlad!J87</f>
        <v>0</v>
      </c>
      <c r="E20" s="73">
        <f>Prehlad!L87</f>
        <v>0.65394879000000006</v>
      </c>
      <c r="F20" s="74">
        <f>Prehlad!N87</f>
        <v>0</v>
      </c>
      <c r="G20" s="74">
        <f>Prehlad!W87</f>
        <v>103.03</v>
      </c>
    </row>
    <row r="21" spans="1:7">
      <c r="A21" s="72" t="s">
        <v>324</v>
      </c>
      <c r="B21" s="2">
        <f>Prehlad!H101</f>
        <v>0</v>
      </c>
      <c r="C21" s="2">
        <f>Prehlad!I101</f>
        <v>0</v>
      </c>
      <c r="D21" s="2">
        <f>Prehlad!J101</f>
        <v>0</v>
      </c>
      <c r="E21" s="73">
        <f>Prehlad!L101</f>
        <v>4.4462733600000002</v>
      </c>
      <c r="F21" s="74">
        <f>Prehlad!N101</f>
        <v>0</v>
      </c>
      <c r="G21" s="74">
        <f>Prehlad!W101</f>
        <v>266.69</v>
      </c>
    </row>
    <row r="22" spans="1:7">
      <c r="A22" s="72" t="s">
        <v>353</v>
      </c>
      <c r="B22" s="2">
        <f>Prehlad!H116</f>
        <v>0</v>
      </c>
      <c r="C22" s="2">
        <f>Prehlad!I116</f>
        <v>0</v>
      </c>
      <c r="D22" s="2">
        <f>Prehlad!J116</f>
        <v>0</v>
      </c>
      <c r="E22" s="73">
        <f>Prehlad!L116</f>
        <v>0.49678805000000004</v>
      </c>
      <c r="F22" s="74">
        <f>Prehlad!N116</f>
        <v>0</v>
      </c>
      <c r="G22" s="74">
        <f>Prehlad!W116</f>
        <v>63.22</v>
      </c>
    </row>
    <row r="23" spans="1:7">
      <c r="A23" s="72" t="s">
        <v>385</v>
      </c>
      <c r="B23" s="2">
        <f>Prehlad!H124</f>
        <v>0</v>
      </c>
      <c r="C23" s="2">
        <f>Prehlad!I124</f>
        <v>0</v>
      </c>
      <c r="D23" s="2">
        <f>Prehlad!J124</f>
        <v>0</v>
      </c>
      <c r="E23" s="73">
        <f>Prehlad!L124</f>
        <v>10.79701932</v>
      </c>
      <c r="F23" s="74">
        <f>Prehlad!N124</f>
        <v>0</v>
      </c>
      <c r="G23" s="74">
        <f>Prehlad!W124</f>
        <v>104.59399999999999</v>
      </c>
    </row>
    <row r="24" spans="1:7">
      <c r="A24" s="72" t="s">
        <v>400</v>
      </c>
      <c r="B24" s="2">
        <f>Prehlad!H134</f>
        <v>0</v>
      </c>
      <c r="C24" s="2">
        <f>Prehlad!I134</f>
        <v>0</v>
      </c>
      <c r="D24" s="2">
        <f>Prehlad!J134</f>
        <v>0</v>
      </c>
      <c r="E24" s="73">
        <f>Prehlad!L134</f>
        <v>8.3076330000000009</v>
      </c>
      <c r="F24" s="74">
        <f>Prehlad!N134</f>
        <v>0</v>
      </c>
      <c r="G24" s="74">
        <f>Prehlad!W134</f>
        <v>527.97699999999998</v>
      </c>
    </row>
    <row r="25" spans="1:7">
      <c r="A25" s="72" t="s">
        <v>422</v>
      </c>
      <c r="B25" s="2">
        <f>Prehlad!H142</f>
        <v>0</v>
      </c>
      <c r="C25" s="2">
        <f>Prehlad!I142</f>
        <v>0</v>
      </c>
      <c r="D25" s="2">
        <f>Prehlad!J142</f>
        <v>0</v>
      </c>
      <c r="E25" s="73">
        <f>Prehlad!L142</f>
        <v>9.3388896900000002</v>
      </c>
      <c r="F25" s="74">
        <f>Prehlad!N142</f>
        <v>0</v>
      </c>
      <c r="G25" s="74">
        <f>Prehlad!W142</f>
        <v>203.82599999999999</v>
      </c>
    </row>
    <row r="26" spans="1:7">
      <c r="A26" s="72" t="s">
        <v>437</v>
      </c>
      <c r="B26" s="2">
        <f>Prehlad!H152</f>
        <v>0</v>
      </c>
      <c r="C26" s="2">
        <f>Prehlad!I152</f>
        <v>0</v>
      </c>
      <c r="D26" s="2">
        <f>Prehlad!J152</f>
        <v>0</v>
      </c>
      <c r="E26" s="73">
        <f>Prehlad!L152</f>
        <v>0.23503733999999998</v>
      </c>
      <c r="F26" s="74">
        <f>Prehlad!N152</f>
        <v>0</v>
      </c>
      <c r="G26" s="74">
        <f>Prehlad!W152</f>
        <v>182.94099999999997</v>
      </c>
    </row>
    <row r="27" spans="1:7">
      <c r="A27" s="72" t="s">
        <v>457</v>
      </c>
      <c r="B27" s="2">
        <f>Prehlad!H154</f>
        <v>0</v>
      </c>
      <c r="C27" s="2">
        <f>Prehlad!I154</f>
        <v>0</v>
      </c>
      <c r="D27" s="2">
        <f>Prehlad!J154</f>
        <v>0</v>
      </c>
      <c r="E27" s="73">
        <f>Prehlad!L154</f>
        <v>34.275589549999999</v>
      </c>
      <c r="F27" s="74">
        <f>Prehlad!N154</f>
        <v>0</v>
      </c>
      <c r="G27" s="74">
        <f>Prehlad!W154</f>
        <v>1452.278</v>
      </c>
    </row>
    <row r="29" spans="1:7">
      <c r="A29" s="72" t="s">
        <v>459</v>
      </c>
      <c r="B29" s="2">
        <f>Prehlad!H159</f>
        <v>0</v>
      </c>
      <c r="C29" s="2">
        <f>Prehlad!I159</f>
        <v>0</v>
      </c>
      <c r="D29" s="2">
        <f>Prehlad!J159</f>
        <v>0</v>
      </c>
      <c r="E29" s="73">
        <f>Prehlad!L159</f>
        <v>0</v>
      </c>
      <c r="F29" s="74">
        <f>Prehlad!N159</f>
        <v>0</v>
      </c>
      <c r="G29" s="74">
        <f>Prehlad!W159</f>
        <v>0</v>
      </c>
    </row>
    <row r="30" spans="1:7">
      <c r="A30" s="72" t="s">
        <v>467</v>
      </c>
      <c r="B30" s="2">
        <f>Prehlad!H161</f>
        <v>0</v>
      </c>
      <c r="C30" s="2">
        <f>Prehlad!I161</f>
        <v>0</v>
      </c>
      <c r="D30" s="2">
        <f>Prehlad!J161</f>
        <v>0</v>
      </c>
      <c r="E30" s="73">
        <f>Prehlad!L161</f>
        <v>0</v>
      </c>
      <c r="F30" s="74">
        <f>Prehlad!N161</f>
        <v>0</v>
      </c>
      <c r="G30" s="74">
        <f>Prehlad!W161</f>
        <v>0</v>
      </c>
    </row>
    <row r="33" spans="1:7">
      <c r="A33" s="72" t="s">
        <v>468</v>
      </c>
      <c r="B33" s="2">
        <f>Prehlad!H163</f>
        <v>0</v>
      </c>
      <c r="C33" s="2">
        <f>Prehlad!I163</f>
        <v>0</v>
      </c>
      <c r="D33" s="2">
        <f>Prehlad!J163</f>
        <v>0</v>
      </c>
      <c r="E33" s="73">
        <f>Prehlad!L163</f>
        <v>352.86347641999998</v>
      </c>
      <c r="F33" s="74">
        <f>Prehlad!N163</f>
        <v>82.375954000000007</v>
      </c>
      <c r="G33" s="74">
        <f>Prehlad!W163</f>
        <v>2746.567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29"/>
  <sheetViews>
    <sheetView showGridLines="0" tabSelected="1" workbookViewId="0">
      <selection activeCell="Q13" sqref="Q13"/>
    </sheetView>
  </sheetViews>
  <sheetFormatPr defaultColWidth="9.109375" defaultRowHeight="13.2"/>
  <cols>
    <col min="1" max="1" width="0.6640625" style="3" customWidth="1"/>
    <col min="2" max="2" width="3.6640625" style="3" customWidth="1"/>
    <col min="3" max="3" width="6.88671875" style="3" customWidth="1"/>
    <col min="4" max="6" width="14" style="3" customWidth="1"/>
    <col min="7" max="7" width="3.88671875" style="3" customWidth="1"/>
    <col min="8" max="8" width="22.6640625" style="3" customWidth="1"/>
    <col min="9" max="9" width="14" style="3" customWidth="1"/>
    <col min="10" max="10" width="4.33203125" style="3" customWidth="1"/>
    <col min="11" max="11" width="19.6640625" style="3" customWidth="1"/>
    <col min="12" max="12" width="9.6640625" style="3" customWidth="1"/>
    <col min="13" max="13" width="14" style="3" customWidth="1"/>
    <col min="14" max="14" width="0.6640625" style="3" customWidth="1"/>
    <col min="15" max="15" width="1.44140625" style="3" customWidth="1"/>
    <col min="16" max="23" width="9.109375" style="3"/>
    <col min="24" max="25" width="5.6640625" style="3" customWidth="1"/>
    <col min="26" max="26" width="6.5546875" style="3" customWidth="1"/>
    <col min="27" max="27" width="21.44140625" style="3" customWidth="1"/>
    <col min="28" max="28" width="4.33203125" style="3" customWidth="1"/>
    <col min="29" max="29" width="8.33203125" style="3" customWidth="1"/>
    <col min="30" max="30" width="8.6640625" style="3" customWidth="1"/>
    <col min="31" max="1024" width="9.109375" style="3"/>
  </cols>
  <sheetData>
    <row r="1" spans="2:30" ht="28.5" customHeight="1">
      <c r="B1" s="4" t="s">
        <v>118</v>
      </c>
      <c r="C1" s="4"/>
      <c r="D1" s="4"/>
      <c r="E1" s="4"/>
      <c r="F1" s="4"/>
      <c r="G1" s="4"/>
      <c r="H1" s="5" t="str">
        <f>CONCATENATE(AA2," ",AB2," ",AC2," ",AD2)</f>
        <v xml:space="preserve">Krycí list rozpočtu v EUR  </v>
      </c>
      <c r="I1" s="4"/>
      <c r="J1" s="4"/>
      <c r="K1" s="4"/>
      <c r="L1" s="4"/>
      <c r="M1" s="4"/>
      <c r="Z1" s="69" t="s">
        <v>3</v>
      </c>
      <c r="AA1" s="69" t="s">
        <v>4</v>
      </c>
      <c r="AB1" s="69" t="s">
        <v>5</v>
      </c>
      <c r="AC1" s="69" t="s">
        <v>6</v>
      </c>
      <c r="AD1" s="69" t="s">
        <v>7</v>
      </c>
    </row>
    <row r="2" spans="2:30" ht="18" customHeight="1">
      <c r="B2" s="6" t="s">
        <v>119</v>
      </c>
      <c r="C2" s="7"/>
      <c r="D2" s="7"/>
      <c r="E2" s="7"/>
      <c r="F2" s="7"/>
      <c r="G2" s="8" t="s">
        <v>67</v>
      </c>
      <c r="H2" s="7" t="s">
        <v>120</v>
      </c>
      <c r="I2" s="7"/>
      <c r="J2" s="8" t="s">
        <v>68</v>
      </c>
      <c r="K2" s="7"/>
      <c r="L2" s="7"/>
      <c r="M2" s="50"/>
      <c r="Z2" s="69" t="s">
        <v>10</v>
      </c>
      <c r="AA2" s="70" t="s">
        <v>69</v>
      </c>
      <c r="AB2" s="70" t="s">
        <v>12</v>
      </c>
      <c r="AC2" s="70"/>
      <c r="AD2" s="71"/>
    </row>
    <row r="3" spans="2:30" ht="18" customHeight="1">
      <c r="B3" s="9" t="s">
        <v>121</v>
      </c>
      <c r="C3" s="10"/>
      <c r="D3" s="10"/>
      <c r="E3" s="10"/>
      <c r="F3" s="10"/>
      <c r="G3" s="11" t="s">
        <v>122</v>
      </c>
      <c r="H3" s="10"/>
      <c r="I3" s="10"/>
      <c r="J3" s="11" t="s">
        <v>70</v>
      </c>
      <c r="K3" s="10" t="s">
        <v>123</v>
      </c>
      <c r="L3" s="10"/>
      <c r="M3" s="51"/>
      <c r="Z3" s="69" t="s">
        <v>14</v>
      </c>
      <c r="AA3" s="70" t="s">
        <v>71</v>
      </c>
      <c r="AB3" s="70" t="s">
        <v>12</v>
      </c>
      <c r="AC3" s="70" t="s">
        <v>16</v>
      </c>
      <c r="AD3" s="71" t="s">
        <v>17</v>
      </c>
    </row>
    <row r="4" spans="2:30" ht="18" customHeight="1">
      <c r="B4" s="12"/>
      <c r="C4" s="13"/>
      <c r="D4" s="13"/>
      <c r="E4" s="13"/>
      <c r="F4" s="13"/>
      <c r="G4" s="14"/>
      <c r="H4" s="13"/>
      <c r="I4" s="13"/>
      <c r="J4" s="14" t="s">
        <v>72</v>
      </c>
      <c r="K4" s="13" t="s">
        <v>124</v>
      </c>
      <c r="L4" s="13" t="s">
        <v>73</v>
      </c>
      <c r="M4" s="52"/>
      <c r="Z4" s="69" t="s">
        <v>18</v>
      </c>
      <c r="AA4" s="70" t="s">
        <v>74</v>
      </c>
      <c r="AB4" s="70" t="s">
        <v>12</v>
      </c>
      <c r="AC4" s="70"/>
      <c r="AD4" s="71"/>
    </row>
    <row r="5" spans="2:30" ht="18" customHeight="1">
      <c r="B5" s="6" t="s">
        <v>75</v>
      </c>
      <c r="C5" s="7"/>
      <c r="D5" s="7" t="s">
        <v>125</v>
      </c>
      <c r="E5" s="7"/>
      <c r="F5" s="7"/>
      <c r="G5" s="15" t="s">
        <v>126</v>
      </c>
      <c r="H5" s="7"/>
      <c r="I5" s="7"/>
      <c r="J5" s="7" t="s">
        <v>76</v>
      </c>
      <c r="K5" s="7"/>
      <c r="L5" s="7" t="s">
        <v>77</v>
      </c>
      <c r="M5" s="50"/>
      <c r="Z5" s="69" t="s">
        <v>20</v>
      </c>
      <c r="AA5" s="70" t="s">
        <v>71</v>
      </c>
      <c r="AB5" s="70" t="s">
        <v>12</v>
      </c>
      <c r="AC5" s="70" t="s">
        <v>16</v>
      </c>
      <c r="AD5" s="71" t="s">
        <v>17</v>
      </c>
    </row>
    <row r="6" spans="2:30" ht="18" customHeight="1">
      <c r="B6" s="9" t="s">
        <v>78</v>
      </c>
      <c r="C6" s="10"/>
      <c r="D6" s="10"/>
      <c r="E6" s="10"/>
      <c r="F6" s="10"/>
      <c r="G6" s="16"/>
      <c r="H6" s="10"/>
      <c r="I6" s="10"/>
      <c r="J6" s="10" t="s">
        <v>76</v>
      </c>
      <c r="K6" s="10"/>
      <c r="L6" s="10" t="s">
        <v>77</v>
      </c>
      <c r="M6" s="51"/>
    </row>
    <row r="7" spans="2:30" ht="18" customHeight="1">
      <c r="B7" s="12" t="s">
        <v>79</v>
      </c>
      <c r="C7" s="13"/>
      <c r="D7" s="13" t="s">
        <v>127</v>
      </c>
      <c r="E7" s="13"/>
      <c r="F7" s="13"/>
      <c r="G7" s="17" t="s">
        <v>126</v>
      </c>
      <c r="H7" s="13" t="s">
        <v>128</v>
      </c>
      <c r="I7" s="13"/>
      <c r="J7" s="13" t="s">
        <v>76</v>
      </c>
      <c r="K7" s="13"/>
      <c r="L7" s="13" t="s">
        <v>77</v>
      </c>
      <c r="M7" s="52"/>
    </row>
    <row r="8" spans="2:30" ht="18" customHeight="1">
      <c r="B8" s="18"/>
      <c r="C8" s="19"/>
      <c r="D8" s="20"/>
      <c r="E8" s="21"/>
      <c r="F8" s="22">
        <f>IF(B8&lt;&gt;0,ROUND($M$26/B8,0),0)</f>
        <v>0</v>
      </c>
      <c r="G8" s="15"/>
      <c r="H8" s="19"/>
      <c r="I8" s="22">
        <f>IF(G8&lt;&gt;0,ROUND($M$26/G8,0),0)</f>
        <v>0</v>
      </c>
      <c r="J8" s="8"/>
      <c r="K8" s="19"/>
      <c r="L8" s="21"/>
      <c r="M8" s="53">
        <f>IF(J8&lt;&gt;0,ROUND($M$26/J8,0),0)</f>
        <v>0</v>
      </c>
    </row>
    <row r="9" spans="2:30" ht="18" customHeight="1">
      <c r="B9" s="23"/>
      <c r="C9" s="24"/>
      <c r="D9" s="25"/>
      <c r="E9" s="26"/>
      <c r="F9" s="27">
        <f>IF(B9&lt;&gt;0,ROUND($M$26/B9,0),0)</f>
        <v>0</v>
      </c>
      <c r="G9" s="28"/>
      <c r="H9" s="24"/>
      <c r="I9" s="27">
        <f>IF(G9&lt;&gt;0,ROUND($M$26/G9,0),0)</f>
        <v>0</v>
      </c>
      <c r="J9" s="28"/>
      <c r="K9" s="24"/>
      <c r="L9" s="26"/>
      <c r="M9" s="54">
        <f>IF(J9&lt;&gt;0,ROUND($M$26/J9,0),0)</f>
        <v>0</v>
      </c>
    </row>
    <row r="10" spans="2:30" ht="18" customHeight="1">
      <c r="B10" s="29" t="s">
        <v>80</v>
      </c>
      <c r="C10" s="30" t="s">
        <v>81</v>
      </c>
      <c r="D10" s="31" t="s">
        <v>29</v>
      </c>
      <c r="E10" s="31" t="s">
        <v>82</v>
      </c>
      <c r="F10" s="32" t="s">
        <v>83</v>
      </c>
      <c r="G10" s="29" t="s">
        <v>84</v>
      </c>
      <c r="H10" s="119" t="s">
        <v>85</v>
      </c>
      <c r="I10" s="119"/>
      <c r="J10" s="29" t="s">
        <v>86</v>
      </c>
      <c r="K10" s="119" t="s">
        <v>87</v>
      </c>
      <c r="L10" s="119"/>
      <c r="M10" s="119"/>
    </row>
    <row r="11" spans="2:30" ht="18" customHeight="1">
      <c r="B11" s="33">
        <v>1</v>
      </c>
      <c r="C11" s="34" t="s">
        <v>88</v>
      </c>
      <c r="D11" s="121">
        <f>Prehlad!H70</f>
        <v>0</v>
      </c>
      <c r="E11" s="121">
        <f>Prehlad!I70</f>
        <v>0</v>
      </c>
      <c r="F11" s="122">
        <f>D11+E11</f>
        <v>0</v>
      </c>
      <c r="G11" s="33">
        <v>6</v>
      </c>
      <c r="H11" s="34" t="s">
        <v>129</v>
      </c>
      <c r="I11" s="122">
        <v>0</v>
      </c>
      <c r="J11" s="33">
        <v>11</v>
      </c>
      <c r="K11" s="55" t="s">
        <v>132</v>
      </c>
      <c r="L11" s="56"/>
      <c r="M11" s="122">
        <f>ROUND(((D11+E11+D12+E12+D13)*L11),2)</f>
        <v>0</v>
      </c>
    </row>
    <row r="12" spans="2:30" ht="18" customHeight="1">
      <c r="B12" s="35">
        <v>2</v>
      </c>
      <c r="C12" s="36" t="s">
        <v>89</v>
      </c>
      <c r="D12" s="123">
        <f>Prehlad!H154</f>
        <v>0</v>
      </c>
      <c r="E12" s="123">
        <f>Prehlad!I154</f>
        <v>0</v>
      </c>
      <c r="F12" s="122">
        <f>D12+E12</f>
        <v>0</v>
      </c>
      <c r="G12" s="35">
        <v>7</v>
      </c>
      <c r="H12" s="36" t="s">
        <v>130</v>
      </c>
      <c r="I12" s="124">
        <v>0</v>
      </c>
      <c r="J12" s="35">
        <v>12</v>
      </c>
      <c r="K12" s="57" t="s">
        <v>133</v>
      </c>
      <c r="L12" s="58"/>
      <c r="M12" s="124">
        <f>ROUND(((D11+E11+D12+E12+D13)*L12),2)</f>
        <v>0</v>
      </c>
    </row>
    <row r="13" spans="2:30" ht="18" customHeight="1">
      <c r="B13" s="35">
        <v>3</v>
      </c>
      <c r="C13" s="36" t="s">
        <v>90</v>
      </c>
      <c r="D13" s="123">
        <f>Prehlad!H161</f>
        <v>0</v>
      </c>
      <c r="E13" s="123">
        <f>Prehlad!I161</f>
        <v>0</v>
      </c>
      <c r="F13" s="122">
        <f>D13+E13</f>
        <v>0</v>
      </c>
      <c r="G13" s="35">
        <v>8</v>
      </c>
      <c r="H13" s="36" t="s">
        <v>131</v>
      </c>
      <c r="I13" s="124">
        <v>0</v>
      </c>
      <c r="J13" s="35">
        <v>13</v>
      </c>
      <c r="K13" s="57" t="s">
        <v>134</v>
      </c>
      <c r="L13" s="58"/>
      <c r="M13" s="124">
        <f>ROUND(((D11+E11+D12+E12+D13)*L13),2)</f>
        <v>0</v>
      </c>
    </row>
    <row r="14" spans="2:30" ht="18" customHeight="1">
      <c r="B14" s="35">
        <v>4</v>
      </c>
      <c r="C14" s="36" t="s">
        <v>91</v>
      </c>
      <c r="D14" s="123"/>
      <c r="E14" s="123"/>
      <c r="F14" s="125">
        <f>D14+E14</f>
        <v>0</v>
      </c>
      <c r="G14" s="35">
        <v>9</v>
      </c>
      <c r="H14" s="36" t="s">
        <v>1</v>
      </c>
      <c r="I14" s="124">
        <v>0</v>
      </c>
      <c r="J14" s="35">
        <v>14</v>
      </c>
      <c r="K14" s="57" t="s">
        <v>1</v>
      </c>
      <c r="L14" s="58"/>
      <c r="M14" s="124">
        <f>ROUND(((D11+E11+D12+E12+D13+E13)*L14),2)</f>
        <v>0</v>
      </c>
    </row>
    <row r="15" spans="2:30" ht="18" customHeight="1">
      <c r="B15" s="37">
        <v>5</v>
      </c>
      <c r="C15" s="38" t="s">
        <v>92</v>
      </c>
      <c r="D15" s="126">
        <f>SUM(D11:D14)</f>
        <v>0</v>
      </c>
      <c r="E15" s="127">
        <f>SUM(E11:E14)</f>
        <v>0</v>
      </c>
      <c r="F15" s="128">
        <f>SUM(F11:F14)</f>
        <v>0</v>
      </c>
      <c r="G15" s="39">
        <v>10</v>
      </c>
      <c r="H15" s="40" t="s">
        <v>93</v>
      </c>
      <c r="I15" s="128">
        <f>SUM(I11:I14)</f>
        <v>0</v>
      </c>
      <c r="J15" s="37">
        <v>15</v>
      </c>
      <c r="K15" s="59"/>
      <c r="L15" s="60" t="s">
        <v>94</v>
      </c>
      <c r="M15" s="128">
        <f>SUM(M11:M14)</f>
        <v>0</v>
      </c>
    </row>
    <row r="16" spans="2:30" ht="18" customHeight="1">
      <c r="B16" s="118" t="s">
        <v>95</v>
      </c>
      <c r="C16" s="118"/>
      <c r="D16" s="118"/>
      <c r="E16" s="118"/>
      <c r="F16" s="41"/>
      <c r="G16" s="120" t="s">
        <v>96</v>
      </c>
      <c r="H16" s="120"/>
      <c r="I16" s="120"/>
      <c r="J16" s="29" t="s">
        <v>97</v>
      </c>
      <c r="K16" s="119" t="s">
        <v>98</v>
      </c>
      <c r="L16" s="119"/>
      <c r="M16" s="119"/>
    </row>
    <row r="17" spans="2:13" ht="18" customHeight="1">
      <c r="B17" s="42"/>
      <c r="C17" s="43" t="s">
        <v>99</v>
      </c>
      <c r="D17" s="43"/>
      <c r="E17" s="43" t="s">
        <v>100</v>
      </c>
      <c r="F17" s="44"/>
      <c r="G17" s="42"/>
      <c r="H17" s="4"/>
      <c r="I17" s="61"/>
      <c r="J17" s="35">
        <v>16</v>
      </c>
      <c r="K17" s="57" t="s">
        <v>101</v>
      </c>
      <c r="L17" s="62"/>
      <c r="M17" s="124">
        <v>0</v>
      </c>
    </row>
    <row r="18" spans="2:13" ht="18" customHeight="1">
      <c r="B18" s="45"/>
      <c r="C18" s="4" t="s">
        <v>102</v>
      </c>
      <c r="D18" s="4"/>
      <c r="E18" s="4"/>
      <c r="F18" s="46"/>
      <c r="G18" s="45"/>
      <c r="H18" s="4" t="s">
        <v>99</v>
      </c>
      <c r="I18" s="61"/>
      <c r="J18" s="35">
        <v>17</v>
      </c>
      <c r="K18" s="57" t="s">
        <v>135</v>
      </c>
      <c r="L18" s="62"/>
      <c r="M18" s="124">
        <v>0</v>
      </c>
    </row>
    <row r="19" spans="2:13" ht="18" customHeight="1">
      <c r="B19" s="45"/>
      <c r="C19" s="4"/>
      <c r="D19" s="4"/>
      <c r="E19" s="4"/>
      <c r="F19" s="46"/>
      <c r="G19" s="45"/>
      <c r="H19" s="47"/>
      <c r="I19" s="61"/>
      <c r="J19" s="35">
        <v>18</v>
      </c>
      <c r="K19" s="57" t="s">
        <v>136</v>
      </c>
      <c r="L19" s="62"/>
      <c r="M19" s="124">
        <v>0</v>
      </c>
    </row>
    <row r="20" spans="2:13" ht="18" customHeight="1">
      <c r="B20" s="45"/>
      <c r="C20" s="4"/>
      <c r="D20" s="4"/>
      <c r="E20" s="4"/>
      <c r="F20" s="46"/>
      <c r="G20" s="45"/>
      <c r="H20" s="43" t="s">
        <v>100</v>
      </c>
      <c r="I20" s="61"/>
      <c r="J20" s="35">
        <v>19</v>
      </c>
      <c r="K20" s="57" t="s">
        <v>1</v>
      </c>
      <c r="L20" s="62"/>
      <c r="M20" s="124">
        <v>0</v>
      </c>
    </row>
    <row r="21" spans="2:13" ht="18" customHeight="1">
      <c r="B21" s="42"/>
      <c r="C21" s="4"/>
      <c r="D21" s="4"/>
      <c r="E21" s="4"/>
      <c r="F21" s="4"/>
      <c r="G21" s="42"/>
      <c r="H21" s="4" t="s">
        <v>102</v>
      </c>
      <c r="I21" s="61"/>
      <c r="J21" s="37">
        <v>20</v>
      </c>
      <c r="K21" s="59"/>
      <c r="L21" s="60" t="s">
        <v>103</v>
      </c>
      <c r="M21" s="128">
        <f>SUM(M17:M20)</f>
        <v>0</v>
      </c>
    </row>
    <row r="22" spans="2:13" ht="18" customHeight="1">
      <c r="B22" s="118" t="s">
        <v>104</v>
      </c>
      <c r="C22" s="118"/>
      <c r="D22" s="118"/>
      <c r="E22" s="118"/>
      <c r="F22" s="41"/>
      <c r="G22" s="42"/>
      <c r="H22" s="4"/>
      <c r="I22" s="61"/>
      <c r="J22" s="29" t="s">
        <v>105</v>
      </c>
      <c r="K22" s="119" t="s">
        <v>106</v>
      </c>
      <c r="L22" s="119"/>
      <c r="M22" s="119"/>
    </row>
    <row r="23" spans="2:13" ht="18" customHeight="1">
      <c r="B23" s="42"/>
      <c r="C23" s="43" t="s">
        <v>99</v>
      </c>
      <c r="D23" s="43"/>
      <c r="E23" s="43" t="s">
        <v>100</v>
      </c>
      <c r="F23" s="44"/>
      <c r="G23" s="42"/>
      <c r="H23" s="4"/>
      <c r="I23" s="61"/>
      <c r="J23" s="33">
        <v>21</v>
      </c>
      <c r="K23" s="55"/>
      <c r="L23" s="63" t="s">
        <v>107</v>
      </c>
      <c r="M23" s="122">
        <f>ROUND(F15,2)+I15+M15+M21</f>
        <v>0</v>
      </c>
    </row>
    <row r="24" spans="2:13" ht="18" customHeight="1">
      <c r="B24" s="45"/>
      <c r="C24" s="4" t="s">
        <v>102</v>
      </c>
      <c r="D24" s="4"/>
      <c r="E24" s="4"/>
      <c r="F24" s="46"/>
      <c r="G24" s="42"/>
      <c r="H24" s="4"/>
      <c r="I24" s="61"/>
      <c r="J24" s="35">
        <v>22</v>
      </c>
      <c r="K24" s="57" t="s">
        <v>137</v>
      </c>
      <c r="L24" s="129">
        <f>M23-L25</f>
        <v>0</v>
      </c>
      <c r="M24" s="124">
        <f>ROUND((L24*20)/100,2)</f>
        <v>0</v>
      </c>
    </row>
    <row r="25" spans="2:13" ht="18" customHeight="1">
      <c r="B25" s="45"/>
      <c r="C25" s="4"/>
      <c r="D25" s="4"/>
      <c r="E25" s="4"/>
      <c r="F25" s="46"/>
      <c r="G25" s="42"/>
      <c r="H25" s="4"/>
      <c r="I25" s="61"/>
      <c r="J25" s="35">
        <v>23</v>
      </c>
      <c r="K25" s="57" t="s">
        <v>138</v>
      </c>
      <c r="L25" s="129">
        <f>SUMIF(Prehlad!O11:O9999,0,Prehlad!J11:J9999)</f>
        <v>0</v>
      </c>
      <c r="M25" s="124">
        <f>ROUND((L25*0)/100,1)</f>
        <v>0</v>
      </c>
    </row>
    <row r="26" spans="2:13" ht="18" customHeight="1">
      <c r="B26" s="45"/>
      <c r="C26" s="4"/>
      <c r="D26" s="4"/>
      <c r="E26" s="4"/>
      <c r="F26" s="46"/>
      <c r="G26" s="42"/>
      <c r="H26" s="4"/>
      <c r="I26" s="61"/>
      <c r="J26" s="37">
        <v>24</v>
      </c>
      <c r="K26" s="59"/>
      <c r="L26" s="60" t="s">
        <v>108</v>
      </c>
      <c r="M26" s="128">
        <f>M23+M24+M25</f>
        <v>0</v>
      </c>
    </row>
    <row r="27" spans="2:13" ht="17.100000000000001" customHeight="1">
      <c r="B27" s="48"/>
      <c r="C27" s="49"/>
      <c r="D27" s="49"/>
      <c r="E27" s="49"/>
      <c r="F27" s="49"/>
      <c r="G27" s="48"/>
      <c r="H27" s="49"/>
      <c r="I27" s="64"/>
      <c r="J27" s="65" t="s">
        <v>109</v>
      </c>
      <c r="K27" s="66" t="s">
        <v>139</v>
      </c>
      <c r="L27" s="67"/>
      <c r="M27" s="68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Danka</cp:lastModifiedBy>
  <cp:revision>2</cp:revision>
  <cp:lastPrinted>2019-05-20T14:23:00Z</cp:lastPrinted>
  <dcterms:created xsi:type="dcterms:W3CDTF">1999-04-06T07:39:00Z</dcterms:created>
  <dcterms:modified xsi:type="dcterms:W3CDTF">2023-02-14T12:47:08Z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